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EXC_DECO\APP_Frete\"/>
    </mc:Choice>
  </mc:AlternateContent>
  <xr:revisionPtr revIDLastSave="0" documentId="13_ncr:1_{3133FB1C-BF25-4B8C-A556-4CFD209BDDCC}" xr6:coauthVersionLast="47" xr6:coauthVersionMax="47" xr10:uidLastSave="{00000000-0000-0000-0000-000000000000}"/>
  <workbookProtection workbookAlgorithmName="SHA-512" workbookHashValue="W9jrzY2h6+ywdgYNKoz0opx8zi/5Eh1aI4BSkSRRr/vWMQCfsalOtvOxmXUIVx4kY41xhCCFI/g8dKE6nsiGAA==" workbookSaltValue="zsbSFCN6os+DOOxhqSu51A==" workbookSpinCount="100000" lockStructure="1"/>
  <bookViews>
    <workbookView xWindow="-120" yWindow="-120" windowWidth="20730" windowHeight="11040" xr2:uid="{F9C62299-8075-42EA-BAF7-701033762BA8}"/>
  </bookViews>
  <sheets>
    <sheet name="Painel" sheetId="5" r:id="rId1"/>
    <sheet name="Dados" sheetId="1" state="hidden" r:id="rId2"/>
    <sheet name="Tabela A" sheetId="2" state="hidden" r:id="rId3"/>
    <sheet name="Tabela B" sheetId="3" state="hidden" r:id="rId4"/>
    <sheet name="Tabela C" sheetId="4" state="hidden" r:id="rId5"/>
    <sheet name="Tabela D" sheetId="6" state="hidden" r:id="rId6"/>
  </sheets>
  <definedNames>
    <definedName name="_xlnm.Print_Area" localSheetId="0">Painel!$A$1:$H$50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9" i="1"/>
  <c r="D13" i="1" s="1"/>
  <c r="F14" i="5" s="1"/>
  <c r="D18" i="1" s="1"/>
  <c r="F17" i="5" l="1"/>
  <c r="C19" i="1"/>
  <c r="E18" i="5" s="1"/>
  <c r="G7" i="1"/>
  <c r="D10" i="1"/>
  <c r="A3" i="5" s="1"/>
  <c r="E9" i="1"/>
  <c r="C20" i="1" s="1"/>
  <c r="D12" i="1" l="1"/>
  <c r="E14" i="5" s="1"/>
  <c r="E19" i="5"/>
  <c r="C15" i="1" l="1"/>
  <c r="E18" i="1"/>
  <c r="G14" i="5" s="1"/>
  <c r="C18" i="1"/>
  <c r="E17" i="5" s="1"/>
</calcChain>
</file>

<file path=xl/sharedStrings.xml><?xml version="1.0" encoding="utf-8"?>
<sst xmlns="http://schemas.openxmlformats.org/spreadsheetml/2006/main" count="232" uniqueCount="46">
  <si>
    <t>Tipo de carga</t>
  </si>
  <si>
    <t>Granel sólido</t>
  </si>
  <si>
    <t>Granel líquido</t>
  </si>
  <si>
    <t>Conteinerizada</t>
  </si>
  <si>
    <t>Carga Geral</t>
  </si>
  <si>
    <t>Neogranel</t>
  </si>
  <si>
    <t>Perigosa (granel sólido)</t>
  </si>
  <si>
    <t>Perigosa (granel líquido)</t>
  </si>
  <si>
    <t>Perigosa (conteinerizada)</t>
  </si>
  <si>
    <t>Perigosa (carga geral)</t>
  </si>
  <si>
    <t>Números de Eixos</t>
  </si>
  <si>
    <t>Carga Granel Pressurizada</t>
  </si>
  <si>
    <t>Carga e descarga (CC)</t>
  </si>
  <si>
    <t>Coeficiente de custo (CCD)</t>
  </si>
  <si>
    <t>CCD</t>
  </si>
  <si>
    <t>CC</t>
  </si>
  <si>
    <t>TABELA A – CARGA LOTAÇÃO</t>
  </si>
  <si>
    <t>TABELA B – CARGA LOTAÇÃO, APENAS CONTRATAÇÃO DO VEÍCULO</t>
  </si>
  <si>
    <t>TABELA C – CARRO DEDICADO</t>
  </si>
  <si>
    <t>TABELA D – CARRO DEDICADO, APENAS CONTRATAÇÃO DO VEÍCULO</t>
  </si>
  <si>
    <t>Para calcular o valor mínimo do frete a ser realizado, sugere-se seguir o seguinte roteiro:</t>
  </si>
  <si>
    <t>2. Na sequência, identifique a quantidade de eixos da composição veicular a ser utilizada no transporte;</t>
  </si>
  <si>
    <t>3. Depois, identifique os coeficientes de custo de deslocamento (CCD) e de carga e descarga (CC) para a quantidade de eixos carregados da composição veicular que será usada:</t>
  </si>
  <si>
    <t>PISO MINIMO DO FRETE (R$/viagem) = (DISTANCIA x CCD) + CC</t>
  </si>
  <si>
    <t>Se o transportador for contratado para usar apenas o seu próprio veículo automotor e for uma operação de transporte de alto desempenho, sendo o implemento rodoviário fornecido pelo contratante, usa-se a Tabela D do Anexo II da Resolução ANTT nº 5.867/2020.</t>
  </si>
  <si>
    <t>Posteriormente, verifique a distância a ser percorrida na operação de transporte contratada; e</t>
  </si>
  <si>
    <t>Por fim, use os valores obtidos nos passos anteriores na seguinte expressão para o cálculo do Piso Mínimo de Frete em Reais por viagem (R$/viagem):</t>
  </si>
  <si>
    <t>1. Defina primeiramente o tipo de carga a ser transportada, conforme opções apresentadas no Anexo II da Resolução ANTT nº 5.867/2020.</t>
  </si>
  <si>
    <t xml:space="preserve">        *Se o transportador for contratado para usar apenas o seu próprio veículo automotor, sendo o implemento rodoviário fornecido pelo contratante, usa-se a Tabela B do Anexo II da Resolução ANTT nº 5.867/2020.</t>
  </si>
  <si>
    <t xml:space="preserve">       *Se o transportador for contratado para usar seu próprio veículo automotor e implemento rodoviário, usa-se a Tabela A do Anexo II da Resolução ANTT nº 5.867/2020; ou</t>
  </si>
  <si>
    <t xml:space="preserve">       *Se o transportador for contratado para usar seu próprio veículo automotor e implemento rodoviário e for uma operação de transporte de alto desempenho, usa-se a Tabela C do Anexo II da Resolução ANTT nº 5.867/2020; ou</t>
  </si>
  <si>
    <t>COMO CALCULAR O PISO MÍNIMO</t>
  </si>
  <si>
    <r>
      <t xml:space="preserve">OBS.: Os valores, tais como tributos </t>
    </r>
    <r>
      <rPr>
        <b/>
        <sz val="11"/>
        <color theme="1"/>
        <rFont val="Calibri"/>
        <family val="2"/>
        <scheme val="minor"/>
      </rPr>
      <t>(IR, INSS, ICMS etc.)</t>
    </r>
    <r>
      <rPr>
        <sz val="11"/>
        <color theme="1"/>
        <rFont val="Calibri"/>
        <family val="2"/>
        <scheme val="minor"/>
      </rPr>
      <t>, bem como o lucro e demais despesas deverão ser consideradas caso a caso, pois dependem do perfil de cada transportador ou da operação de transporte, podendo ser adicionadas ao valor do piso mínimo, a depender de negociação entre as partes. O valor do pedágio, quando houver, deverá ser obrigatoriamente acrescido aos pisos mínimos, devendo o pagamento ser realizado na forma da Lei nº 10.209, de 23 de março de 2001, e regulamentação vigente.</t>
    </r>
  </si>
  <si>
    <t>-</t>
  </si>
  <si>
    <t>Frigorificada ou Aquecida</t>
  </si>
  <si>
    <t>Perigosa (frigorificada ou aquecida)</t>
  </si>
  <si>
    <t>NÃO</t>
  </si>
  <si>
    <t>SIM</t>
  </si>
  <si>
    <t>Carregado</t>
  </si>
  <si>
    <t>Total Carregado + Vazio:</t>
  </si>
  <si>
    <t>Valor por Ton: Carregado</t>
  </si>
  <si>
    <t>Valor por Ton: Vazio</t>
  </si>
  <si>
    <t>Retorno vazio</t>
  </si>
  <si>
    <t xml:space="preserve">              Política Nacional de Pisos Mínimos 
              do Transporte Rodoviário de Cargas
</t>
  </si>
  <si>
    <r>
      <t xml:space="preserve">Piso Mínimo Frete de acordo com a 
</t>
    </r>
    <r>
      <rPr>
        <b/>
        <i/>
        <sz val="13"/>
        <color rgb="FF184682"/>
        <rFont val="Calibri"/>
        <family val="2"/>
        <scheme val="minor"/>
      </rPr>
      <t>PORTARIA Nº 19, DE 21 DE AGOSTO DE 2023.</t>
    </r>
  </si>
  <si>
    <t>PORTARIA Nº 19, DE 21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</si>
</sst>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R$&quot;\ 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184682"/>
      <name val="Calibri"/>
      <family val="2"/>
      <scheme val="minor"/>
    </font>
    <font>
      <b/>
      <i/>
      <sz val="11"/>
      <color rgb="FF184682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18468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4"/>
      <color rgb="FF184682"/>
      <name val="Calibri"/>
      <family val="2"/>
      <scheme val="minor"/>
    </font>
    <font>
      <sz val="12"/>
      <color rgb="FF162937"/>
      <name val="Arial"/>
      <family val="2"/>
    </font>
    <font>
      <b/>
      <sz val="11"/>
      <color theme="0"/>
      <name val="Calibri"/>
      <family val="2"/>
      <scheme val="minor"/>
    </font>
    <font>
      <sz val="12"/>
      <color rgb="FF162937"/>
      <name val="Arial"/>
      <family val="2"/>
    </font>
    <font>
      <b/>
      <sz val="12"/>
      <color theme="0"/>
      <name val="Calibri"/>
      <family val="2"/>
      <scheme val="minor"/>
    </font>
    <font>
      <sz val="12"/>
      <color rgb="FF162937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162937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Arial"/>
      <family val="2"/>
    </font>
    <font>
      <b/>
      <i/>
      <sz val="13"/>
      <color rgb="FF184682"/>
      <name val="Calibri"/>
      <family val="2"/>
      <scheme val="minor"/>
    </font>
    <font>
      <sz val="11"/>
      <color rgb="FF16293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184682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vertical="top" wrapText="1"/>
    </xf>
    <xf numFmtId="0" fontId="14" fillId="0" borderId="0" xfId="0" applyFont="1"/>
    <xf numFmtId="0" fontId="13" fillId="0" borderId="0" xfId="0" applyFont="1"/>
    <xf numFmtId="164" fontId="8" fillId="0" borderId="0" xfId="1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/>
    </xf>
    <xf numFmtId="0" fontId="15" fillId="10" borderId="0" xfId="0" applyFont="1" applyFill="1" applyAlignment="1">
      <alignment horizontal="center" vertical="center"/>
    </xf>
    <xf numFmtId="164" fontId="16" fillId="10" borderId="0" xfId="0" applyNumberFormat="1" applyFont="1" applyFill="1"/>
    <xf numFmtId="0" fontId="2" fillId="10" borderId="0" xfId="0" applyFont="1" applyFill="1"/>
    <xf numFmtId="164" fontId="20" fillId="0" borderId="0" xfId="1" applyNumberFormat="1" applyFont="1" applyFill="1" applyAlignment="1">
      <alignment horizontal="center" vertical="center"/>
    </xf>
    <xf numFmtId="0" fontId="7" fillId="10" borderId="0" xfId="0" applyFont="1" applyFill="1" applyAlignment="1">
      <alignment vertical="center"/>
    </xf>
    <xf numFmtId="164" fontId="18" fillId="8" borderId="0" xfId="1" applyNumberFormat="1" applyFont="1" applyFill="1" applyAlignment="1">
      <alignment horizontal="center" vertical="center"/>
    </xf>
    <xf numFmtId="164" fontId="19" fillId="11" borderId="0" xfId="1" applyNumberFormat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164" fontId="22" fillId="0" borderId="0" xfId="1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10" borderId="0" xfId="0" applyFont="1" applyFill="1" applyAlignment="1">
      <alignment vertical="center"/>
    </xf>
    <xf numFmtId="164" fontId="23" fillId="0" borderId="0" xfId="1" applyNumberFormat="1" applyFont="1" applyFill="1" applyAlignment="1">
      <alignment vertical="center"/>
    </xf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2" fontId="18" fillId="8" borderId="0" xfId="1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33" fillId="3" borderId="10" xfId="0" applyFont="1" applyFill="1" applyBorder="1" applyAlignment="1">
      <alignment horizontal="left" vertical="center" wrapText="1"/>
    </xf>
    <xf numFmtId="0" fontId="34" fillId="4" borderId="10" xfId="0" applyFont="1" applyFill="1" applyBorder="1" applyAlignment="1">
      <alignment horizontal="left" vertical="center" wrapText="1"/>
    </xf>
    <xf numFmtId="0" fontId="33" fillId="3" borderId="13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33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" xfId="0" applyBorder="1"/>
    <xf numFmtId="0" fontId="4" fillId="0" borderId="2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2" fontId="34" fillId="4" borderId="11" xfId="0" applyNumberFormat="1" applyFont="1" applyFill="1" applyBorder="1" applyAlignment="1">
      <alignment horizontal="center" vertical="center" wrapText="1"/>
    </xf>
    <xf numFmtId="2" fontId="33" fillId="3" borderId="11" xfId="0" applyNumberFormat="1" applyFont="1" applyFill="1" applyBorder="1" applyAlignment="1">
      <alignment horizontal="center" vertical="center" wrapText="1"/>
    </xf>
    <xf numFmtId="2" fontId="33" fillId="2" borderId="10" xfId="0" applyNumberFormat="1" applyFont="1" applyFill="1" applyBorder="1" applyAlignment="1">
      <alignment horizontal="center" vertical="center" wrapText="1"/>
    </xf>
    <xf numFmtId="2" fontId="33" fillId="2" borderId="11" xfId="0" applyNumberFormat="1" applyFont="1" applyFill="1" applyBorder="1" applyAlignment="1">
      <alignment horizontal="center" vertical="center" wrapText="1"/>
    </xf>
    <xf numFmtId="2" fontId="33" fillId="2" borderId="12" xfId="0" applyNumberFormat="1" applyFont="1" applyFill="1" applyBorder="1" applyAlignment="1">
      <alignment horizontal="center" vertical="center" wrapText="1"/>
    </xf>
    <xf numFmtId="2" fontId="33" fillId="3" borderId="12" xfId="0" applyNumberFormat="1" applyFont="1" applyFill="1" applyBorder="1" applyAlignment="1">
      <alignment horizontal="center" vertical="center" wrapText="1"/>
    </xf>
    <xf numFmtId="2" fontId="34" fillId="4" borderId="12" xfId="0" applyNumberFormat="1" applyFont="1" applyFill="1" applyBorder="1" applyAlignment="1">
      <alignment horizontal="center" vertical="center" wrapText="1"/>
    </xf>
    <xf numFmtId="2" fontId="33" fillId="3" borderId="14" xfId="0" applyNumberFormat="1" applyFont="1" applyFill="1" applyBorder="1" applyAlignment="1">
      <alignment horizontal="center" vertical="center" wrapText="1"/>
    </xf>
    <xf numFmtId="2" fontId="33" fillId="3" borderId="15" xfId="0" applyNumberFormat="1" applyFont="1" applyFill="1" applyBorder="1" applyAlignment="1">
      <alignment horizontal="center" vertical="center" wrapText="1"/>
    </xf>
    <xf numFmtId="2" fontId="33" fillId="3" borderId="10" xfId="0" applyNumberFormat="1" applyFont="1" applyFill="1" applyBorder="1" applyAlignment="1">
      <alignment horizontal="center" vertical="center" wrapText="1"/>
    </xf>
    <xf numFmtId="2" fontId="34" fillId="4" borderId="10" xfId="0" applyNumberFormat="1" applyFont="1" applyFill="1" applyBorder="1" applyAlignment="1">
      <alignment horizontal="center" vertical="center" wrapText="1"/>
    </xf>
    <xf numFmtId="2" fontId="33" fillId="3" borderId="1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4" fillId="7" borderId="0" xfId="0" applyFont="1" applyFill="1" applyAlignment="1">
      <alignment horizontal="center" vertical="top" wrapText="1"/>
    </xf>
    <xf numFmtId="0" fontId="7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17" fillId="1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justify" wrapText="1"/>
    </xf>
    <xf numFmtId="0" fontId="0" fillId="0" borderId="0" xfId="0" applyAlignment="1">
      <alignment horizontal="justify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4" fillId="12" borderId="0" xfId="0" applyFont="1" applyFill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12" borderId="22" xfId="0" applyFont="1" applyFill="1" applyBorder="1" applyAlignment="1">
      <alignment horizontal="center" vertical="center"/>
    </xf>
    <xf numFmtId="0" fontId="24" fillId="12" borderId="23" xfId="0" applyFont="1" applyFill="1" applyBorder="1" applyAlignment="1">
      <alignment horizontal="center" vertical="center"/>
    </xf>
    <xf numFmtId="0" fontId="24" fillId="12" borderId="21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5EAEEE71-A9E3-4DDD-9F93-60F7B93C3705}"/>
  </tableStyles>
  <colors>
    <mruColors>
      <color rgb="FFD9D9D9"/>
      <color rgb="FF1846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Dados!$C$9" fmlaRange="Dados!$A$2:$A$13" noThreeD="1" sel="5" val="4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Dados!$C$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Drop" dropStyle="combo" dx="22" fmlaLink="Dados!$C$10" fmlaRange="Dados!$B$2:$B$8" sel="4" val="0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380999</xdr:colOff>
          <xdr:row>9</xdr:row>
          <xdr:rowOff>93663</xdr:rowOff>
        </xdr:from>
        <xdr:to>
          <xdr:col>3</xdr:col>
          <xdr:colOff>257436</xdr:colOff>
          <xdr:row>11</xdr:row>
          <xdr:rowOff>158751</xdr:rowOff>
        </xdr:to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80999" y="1887538"/>
              <a:ext cx="1710000" cy="446088"/>
              <a:chOff x="381000" y="1482726"/>
              <a:chExt cx="1666875" cy="446088"/>
            </a:xfrm>
          </xdr:grpSpPr>
          <xdr:sp macro="" textlink="">
            <xdr:nvSpPr>
              <xdr:cNvPr id="1025" name="Drop Dow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77407" y="1631951"/>
                <a:ext cx="14760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Group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81000" y="1482726"/>
                <a:ext cx="1666875" cy="44608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Tipo de carga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87314</xdr:colOff>
          <xdr:row>4</xdr:row>
          <xdr:rowOff>115882</xdr:rowOff>
        </xdr:from>
        <xdr:to>
          <xdr:col>7</xdr:col>
          <xdr:colOff>785813</xdr:colOff>
          <xdr:row>8</xdr:row>
          <xdr:rowOff>153982</xdr:rowOff>
        </xdr:to>
        <xdr:grpSp>
          <xdr:nvGrpSpPr>
            <xdr:cNvPr id="2" name="Agrupar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7314" y="1033457"/>
              <a:ext cx="6246812" cy="723900"/>
              <a:chOff x="87314" y="1235070"/>
              <a:chExt cx="5929312" cy="800100"/>
            </a:xfrm>
          </xdr:grpSpPr>
          <xdr:sp macro="" textlink="">
            <xdr:nvSpPr>
              <xdr:cNvPr id="1028" name="Group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87314" y="1235070"/>
                <a:ext cx="5929312" cy="8001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TIPO DE TABELA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60844" y="1395406"/>
                <a:ext cx="1944000" cy="247650"/>
              </a:xfrm>
              <a:prstGeom prst="rect">
                <a:avLst/>
              </a:prstGeom>
              <a:solidFill>
                <a:srgbClr val="CF9E4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 – Carga Lotação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335983" y="1395405"/>
                <a:ext cx="3384000" cy="247650"/>
              </a:xfrm>
              <a:prstGeom prst="rect">
                <a:avLst/>
              </a:prstGeom>
              <a:solidFill>
                <a:srgbClr val="C6D9F0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 – Carga lotação, apenas contratação do veículo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60844" y="1671630"/>
                <a:ext cx="1944000" cy="247650"/>
              </a:xfrm>
              <a:prstGeom prst="rect">
                <a:avLst/>
              </a:prstGeom>
              <a:solidFill>
                <a:srgbClr val="C6D9F0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 – Carro dedicado (alto desempenho)</a:t>
                </a:r>
              </a:p>
            </xdr:txBody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335983" y="1671630"/>
                <a:ext cx="3384000" cy="247650"/>
              </a:xfrm>
              <a:prstGeom prst="rect">
                <a:avLst/>
              </a:prstGeom>
              <a:solidFill>
                <a:srgbClr val="CF9E4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 – Carro dedicado, apenas contratação do veículo (alto desempenho)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12</xdr:row>
          <xdr:rowOff>85725</xdr:rowOff>
        </xdr:from>
        <xdr:to>
          <xdr:col>2</xdr:col>
          <xdr:colOff>171450</xdr:colOff>
          <xdr:row>13</xdr:row>
          <xdr:rowOff>47625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11</xdr:row>
          <xdr:rowOff>228600</xdr:rowOff>
        </xdr:from>
        <xdr:to>
          <xdr:col>3</xdr:col>
          <xdr:colOff>247650</xdr:colOff>
          <xdr:row>13</xdr:row>
          <xdr:rowOff>142875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Escolha o número de eixos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14</xdr:row>
          <xdr:rowOff>19050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Digite quantos km foram rodados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25337</xdr:colOff>
      <xdr:row>0</xdr:row>
      <xdr:rowOff>126336</xdr:rowOff>
    </xdr:from>
    <xdr:to>
      <xdr:col>2</xdr:col>
      <xdr:colOff>527320</xdr:colOff>
      <xdr:row>1</xdr:row>
      <xdr:rowOff>127664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337" y="126336"/>
          <a:ext cx="1724358" cy="3188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16</xdr:row>
          <xdr:rowOff>190500</xdr:rowOff>
        </xdr:from>
        <xdr:to>
          <xdr:col>3</xdr:col>
          <xdr:colOff>257175</xdr:colOff>
          <xdr:row>18</xdr:row>
          <xdr:rowOff>66675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Digite Carga transportada (TON):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0EA4-E335-4643-A3D4-086428F997EA}">
  <sheetPr codeName="Planilha1">
    <pageSetUpPr fitToPage="1"/>
  </sheetPr>
  <dimension ref="A1:L51"/>
  <sheetViews>
    <sheetView showGridLines="0" tabSelected="1" zoomScale="120" zoomScaleNormal="120" workbookViewId="0">
      <selection activeCell="A37" sqref="A37:H39"/>
    </sheetView>
  </sheetViews>
  <sheetFormatPr defaultRowHeight="15" x14ac:dyDescent="0.25"/>
  <cols>
    <col min="5" max="5" width="21.140625" customWidth="1"/>
    <col min="6" max="6" width="16.85546875" customWidth="1"/>
    <col min="8" max="8" width="11.140625" customWidth="1"/>
  </cols>
  <sheetData>
    <row r="1" spans="1:12" ht="24.75" customHeight="1" x14ac:dyDescent="0.35">
      <c r="A1" s="105" t="s">
        <v>43</v>
      </c>
      <c r="B1" s="105"/>
      <c r="C1" s="105"/>
      <c r="D1" s="105"/>
      <c r="E1" s="105"/>
      <c r="F1" s="105"/>
      <c r="G1" s="105"/>
      <c r="H1" s="105"/>
      <c r="I1" s="6"/>
    </row>
    <row r="2" spans="1:12" ht="21" x14ac:dyDescent="0.35">
      <c r="A2" s="105"/>
      <c r="B2" s="105"/>
      <c r="C2" s="105"/>
      <c r="D2" s="105"/>
      <c r="E2" s="105"/>
      <c r="F2" s="105"/>
      <c r="G2" s="105"/>
      <c r="H2" s="105"/>
      <c r="I2" s="6"/>
    </row>
    <row r="3" spans="1:12" ht="15" customHeight="1" x14ac:dyDescent="0.25">
      <c r="A3" s="106" t="str">
        <f>"CALCULADORA DO PISO MÍNIMO DE FRETE 
 "&amp;Dados!D10&amp;""</f>
        <v>CALCULADORA DO PISO MÍNIMO DE FRETE 
 TABELA A – CARGA LOTAÇÃO</v>
      </c>
      <c r="B3" s="106"/>
      <c r="C3" s="106"/>
      <c r="D3" s="106"/>
      <c r="E3" s="106"/>
      <c r="F3" s="106"/>
      <c r="G3" s="106"/>
      <c r="H3" s="106"/>
      <c r="I3" s="7"/>
    </row>
    <row r="4" spans="1:12" ht="12.75" customHeight="1" x14ac:dyDescent="0.25">
      <c r="A4" s="106"/>
      <c r="B4" s="106"/>
      <c r="C4" s="106"/>
      <c r="D4" s="106"/>
      <c r="E4" s="106"/>
      <c r="F4" s="106"/>
      <c r="G4" s="106"/>
      <c r="H4" s="106"/>
      <c r="I4" s="7"/>
    </row>
    <row r="5" spans="1:12" ht="7.5" customHeight="1" x14ac:dyDescent="0.25"/>
    <row r="7" spans="1:12" x14ac:dyDescent="0.25">
      <c r="H7" s="10"/>
      <c r="I7" s="10"/>
      <c r="J7" s="10"/>
      <c r="K7" s="10"/>
      <c r="L7" s="10"/>
    </row>
    <row r="8" spans="1:12" x14ac:dyDescent="0.25">
      <c r="H8" s="10"/>
      <c r="I8" s="10"/>
      <c r="J8" s="10"/>
      <c r="K8" s="10"/>
      <c r="L8" s="10"/>
    </row>
    <row r="9" spans="1:12" x14ac:dyDescent="0.25">
      <c r="H9" s="10"/>
      <c r="I9" s="10"/>
      <c r="J9" s="10"/>
      <c r="K9" s="10"/>
      <c r="L9" s="10"/>
    </row>
    <row r="10" spans="1:12" ht="15" customHeight="1" x14ac:dyDescent="0.25">
      <c r="E10" s="104" t="s">
        <v>44</v>
      </c>
      <c r="F10" s="104"/>
      <c r="G10" s="104"/>
      <c r="H10" s="104"/>
      <c r="I10" s="10"/>
      <c r="J10" s="10"/>
      <c r="K10" s="10"/>
      <c r="L10" s="10"/>
    </row>
    <row r="11" spans="1:12" x14ac:dyDescent="0.25">
      <c r="E11" s="104"/>
      <c r="F11" s="104"/>
      <c r="G11" s="104"/>
      <c r="H11" s="104"/>
      <c r="I11" s="10"/>
      <c r="J11" s="10"/>
      <c r="K11" s="10"/>
      <c r="L11" s="10"/>
    </row>
    <row r="12" spans="1:12" ht="21" customHeight="1" x14ac:dyDescent="0.25">
      <c r="E12" s="104"/>
      <c r="F12" s="104"/>
      <c r="G12" s="104"/>
      <c r="H12" s="104"/>
      <c r="I12" s="10"/>
      <c r="J12" s="10"/>
      <c r="K12" s="10"/>
      <c r="L12" s="10"/>
    </row>
    <row r="13" spans="1:12" ht="19.5" customHeight="1" x14ac:dyDescent="0.25">
      <c r="E13" s="18" t="s">
        <v>38</v>
      </c>
      <c r="F13" s="18" t="s">
        <v>42</v>
      </c>
      <c r="G13" s="111" t="s">
        <v>39</v>
      </c>
      <c r="H13" s="111"/>
      <c r="I13" s="10"/>
      <c r="J13" s="10"/>
      <c r="K13" s="10"/>
      <c r="L13" s="10"/>
    </row>
    <row r="14" spans="1:12" ht="24.75" customHeight="1" x14ac:dyDescent="0.25">
      <c r="E14" s="20">
        <f>IF(ISERROR(Dados!D12),"Não existe dados",Dados!D12)</f>
        <v>5539.66</v>
      </c>
      <c r="F14" s="21">
        <f>IF(ISERROR(Dados!D13),"Não existe dados",Dados!D13)</f>
        <v>4673.8760000000002</v>
      </c>
      <c r="G14" s="25" t="str">
        <f>IF(ISERROR(Dados!$E$18),"",Dados!E$18)</f>
        <v>=      R$ 10.213,54</v>
      </c>
      <c r="H14" s="19"/>
      <c r="I14" s="10"/>
      <c r="J14" s="10"/>
      <c r="K14" s="10"/>
      <c r="L14" s="10"/>
    </row>
    <row r="15" spans="1:12" ht="12" customHeight="1" x14ac:dyDescent="0.25">
      <c r="I15" s="10"/>
      <c r="J15" s="10"/>
      <c r="K15" s="10"/>
      <c r="L15" s="10"/>
    </row>
    <row r="16" spans="1:12" ht="19.5" customHeight="1" x14ac:dyDescent="0.25">
      <c r="B16" s="110">
        <v>1000</v>
      </c>
      <c r="C16" s="110"/>
      <c r="E16" s="22" t="s">
        <v>40</v>
      </c>
      <c r="F16" s="22" t="s">
        <v>41</v>
      </c>
      <c r="I16" s="10"/>
      <c r="J16" s="10"/>
      <c r="K16" s="10"/>
      <c r="L16" s="10"/>
    </row>
    <row r="17" spans="1:12" ht="24.75" customHeight="1" x14ac:dyDescent="0.25">
      <c r="E17" s="29">
        <f>IF(ISERROR(Dados!$C$18),"",Dados!C18)</f>
        <v>276.983</v>
      </c>
      <c r="F17" s="21">
        <f>IF(ISERROR(Dados!$D$18),"",Dados!D18)</f>
        <v>233.69380000000001</v>
      </c>
      <c r="G17" s="12"/>
      <c r="H17" s="10"/>
      <c r="I17" s="5"/>
      <c r="J17" s="10"/>
      <c r="K17" s="10"/>
      <c r="L17" s="10"/>
    </row>
    <row r="18" spans="1:12" ht="21" customHeight="1" x14ac:dyDescent="0.25">
      <c r="B18" s="112">
        <v>20</v>
      </c>
      <c r="C18" s="112"/>
      <c r="E18" s="13" t="str">
        <f>IF(ISERROR(Dados!$C$19),"",Dados!C19)</f>
        <v>Coeficiente de custo (CCD) = R$ 5,0803</v>
      </c>
      <c r="F18" s="14"/>
      <c r="G18" s="5"/>
      <c r="H18" s="5"/>
      <c r="I18" s="5"/>
    </row>
    <row r="19" spans="1:12" ht="15.75" customHeight="1" x14ac:dyDescent="0.25">
      <c r="C19" s="24"/>
      <c r="E19" s="23" t="str">
        <f>IF(ISERROR(Dados!$C$20),"",Dados!C20)</f>
        <v>Carga e descarga (CC) = R$ 459,36</v>
      </c>
      <c r="I19" s="5"/>
    </row>
    <row r="20" spans="1:12" ht="9.75" customHeight="1" x14ac:dyDescent="0.25">
      <c r="I20" s="5"/>
    </row>
    <row r="21" spans="1:12" x14ac:dyDescent="0.25">
      <c r="A21" s="8" t="s">
        <v>31</v>
      </c>
      <c r="B21" s="8"/>
      <c r="C21" s="8"/>
      <c r="D21" s="8"/>
      <c r="I21" s="5"/>
    </row>
    <row r="22" spans="1:12" ht="5.25" customHeight="1" x14ac:dyDescent="0.25">
      <c r="E22" s="5"/>
      <c r="F22" s="5"/>
      <c r="G22" s="5"/>
      <c r="H22" s="5"/>
      <c r="I22" s="5"/>
    </row>
    <row r="23" spans="1:12" x14ac:dyDescent="0.25">
      <c r="A23" t="s">
        <v>20</v>
      </c>
    </row>
    <row r="24" spans="1:12" x14ac:dyDescent="0.25">
      <c r="A24" s="108" t="s">
        <v>27</v>
      </c>
      <c r="B24" s="108"/>
      <c r="C24" s="108"/>
      <c r="D24" s="108"/>
      <c r="E24" s="108"/>
      <c r="F24" s="108"/>
      <c r="G24" s="108"/>
      <c r="H24" s="108"/>
    </row>
    <row r="25" spans="1:12" ht="18" customHeight="1" x14ac:dyDescent="0.25">
      <c r="A25" s="108"/>
      <c r="B25" s="108"/>
      <c r="C25" s="108"/>
      <c r="D25" s="108"/>
      <c r="E25" s="108"/>
      <c r="F25" s="108"/>
      <c r="G25" s="108"/>
      <c r="H25" s="108"/>
    </row>
    <row r="26" spans="1:12" ht="15.75" customHeight="1" x14ac:dyDescent="0.25">
      <c r="A26" s="109" t="s">
        <v>21</v>
      </c>
      <c r="B26" s="109"/>
      <c r="C26" s="109"/>
      <c r="D26" s="109"/>
      <c r="E26" s="109"/>
      <c r="F26" s="109"/>
      <c r="G26" s="109"/>
      <c r="H26" s="109"/>
    </row>
    <row r="27" spans="1:12" ht="17.25" customHeight="1" x14ac:dyDescent="0.25">
      <c r="A27" s="115" t="s">
        <v>22</v>
      </c>
      <c r="B27" s="115"/>
      <c r="C27" s="115"/>
      <c r="D27" s="115"/>
      <c r="E27" s="115"/>
      <c r="F27" s="115"/>
      <c r="G27" s="115"/>
      <c r="H27" s="115"/>
    </row>
    <row r="28" spans="1:12" x14ac:dyDescent="0.25">
      <c r="A28" s="115"/>
      <c r="B28" s="115"/>
      <c r="C28" s="115"/>
      <c r="D28" s="115"/>
      <c r="E28" s="115"/>
      <c r="F28" s="115"/>
      <c r="G28" s="115"/>
      <c r="H28" s="115"/>
    </row>
    <row r="29" spans="1:12" x14ac:dyDescent="0.25">
      <c r="A29" s="116" t="s">
        <v>29</v>
      </c>
      <c r="B29" s="116"/>
      <c r="C29" s="116"/>
      <c r="D29" s="116"/>
      <c r="E29" s="116"/>
      <c r="F29" s="116"/>
      <c r="G29" s="116"/>
      <c r="H29" s="116"/>
    </row>
    <row r="30" spans="1:12" ht="15.75" customHeight="1" x14ac:dyDescent="0.25">
      <c r="A30" s="116"/>
      <c r="B30" s="116"/>
      <c r="C30" s="116"/>
      <c r="D30" s="116"/>
      <c r="E30" s="116"/>
      <c r="F30" s="116"/>
      <c r="G30" s="116"/>
      <c r="H30" s="116"/>
    </row>
    <row r="31" spans="1:12" ht="17.25" customHeight="1" x14ac:dyDescent="0.25">
      <c r="A31" s="116" t="s">
        <v>28</v>
      </c>
      <c r="B31" s="116"/>
      <c r="C31" s="116"/>
      <c r="D31" s="116"/>
      <c r="E31" s="116"/>
      <c r="F31" s="116"/>
      <c r="G31" s="116"/>
      <c r="H31" s="116"/>
    </row>
    <row r="32" spans="1:12" x14ac:dyDescent="0.25">
      <c r="A32" s="116"/>
      <c r="B32" s="116"/>
      <c r="C32" s="116"/>
      <c r="D32" s="116"/>
      <c r="E32" s="116"/>
      <c r="F32" s="116"/>
      <c r="G32" s="116"/>
      <c r="H32" s="116"/>
    </row>
    <row r="33" spans="1:8" ht="19.5" customHeight="1" x14ac:dyDescent="0.25">
      <c r="A33" s="116"/>
      <c r="B33" s="116"/>
      <c r="C33" s="116"/>
      <c r="D33" s="116"/>
      <c r="E33" s="116"/>
      <c r="F33" s="116"/>
      <c r="G33" s="116"/>
      <c r="H33" s="116"/>
    </row>
    <row r="34" spans="1:8" ht="15" customHeight="1" x14ac:dyDescent="0.25">
      <c r="A34" s="116" t="s">
        <v>30</v>
      </c>
      <c r="B34" s="116"/>
      <c r="C34" s="116"/>
      <c r="D34" s="116"/>
      <c r="E34" s="116"/>
      <c r="F34" s="116"/>
      <c r="G34" s="116"/>
      <c r="H34" s="116"/>
    </row>
    <row r="35" spans="1:8" x14ac:dyDescent="0.25">
      <c r="A35" s="116"/>
      <c r="B35" s="116"/>
      <c r="C35" s="116"/>
      <c r="D35" s="116"/>
      <c r="E35" s="116"/>
      <c r="F35" s="116"/>
      <c r="G35" s="116"/>
      <c r="H35" s="116"/>
    </row>
    <row r="36" spans="1:8" ht="20.25" customHeight="1" x14ac:dyDescent="0.25">
      <c r="A36" s="116"/>
      <c r="B36" s="116"/>
      <c r="C36" s="116"/>
      <c r="D36" s="116"/>
      <c r="E36" s="116"/>
      <c r="F36" s="116"/>
      <c r="G36" s="116"/>
      <c r="H36" s="116"/>
    </row>
    <row r="37" spans="1:8" ht="15" customHeight="1" x14ac:dyDescent="0.25">
      <c r="A37" s="116" t="s">
        <v>24</v>
      </c>
      <c r="B37" s="116"/>
      <c r="C37" s="116"/>
      <c r="D37" s="116"/>
      <c r="E37" s="116"/>
      <c r="F37" s="116"/>
      <c r="G37" s="116"/>
      <c r="H37" s="116"/>
    </row>
    <row r="38" spans="1:8" x14ac:dyDescent="0.25">
      <c r="A38" s="116"/>
      <c r="B38" s="116"/>
      <c r="C38" s="116"/>
      <c r="D38" s="116"/>
      <c r="E38" s="116"/>
      <c r="F38" s="116"/>
      <c r="G38" s="116"/>
      <c r="H38" s="116"/>
    </row>
    <row r="39" spans="1:8" ht="18.75" customHeight="1" x14ac:dyDescent="0.25">
      <c r="A39" s="116"/>
      <c r="B39" s="116"/>
      <c r="C39" s="116"/>
      <c r="D39" s="116"/>
      <c r="E39" s="116"/>
      <c r="F39" s="116"/>
      <c r="G39" s="116"/>
      <c r="H39" s="116"/>
    </row>
    <row r="40" spans="1:8" ht="18" customHeight="1" x14ac:dyDescent="0.25">
      <c r="A40" s="107" t="s">
        <v>25</v>
      </c>
      <c r="B40" s="107"/>
      <c r="C40" s="107"/>
      <c r="D40" s="107"/>
      <c r="E40" s="107"/>
      <c r="F40" s="107"/>
      <c r="G40" s="107"/>
      <c r="H40" s="107"/>
    </row>
    <row r="41" spans="1:8" ht="17.25" customHeight="1" x14ac:dyDescent="0.25">
      <c r="A41" s="113" t="s">
        <v>26</v>
      </c>
      <c r="B41" s="113"/>
      <c r="C41" s="113"/>
      <c r="D41" s="113"/>
      <c r="E41" s="113"/>
      <c r="F41" s="113"/>
      <c r="G41" s="113"/>
      <c r="H41" s="113"/>
    </row>
    <row r="42" spans="1:8" x14ac:dyDescent="0.25">
      <c r="A42" s="113"/>
      <c r="B42" s="113"/>
      <c r="C42" s="113"/>
      <c r="D42" s="113"/>
      <c r="E42" s="113"/>
      <c r="F42" s="113"/>
      <c r="G42" s="113"/>
      <c r="H42" s="113"/>
    </row>
    <row r="43" spans="1:8" ht="20.25" customHeight="1" x14ac:dyDescent="0.25">
      <c r="A43" s="8" t="s">
        <v>23</v>
      </c>
    </row>
    <row r="44" spans="1:8" ht="13.5" customHeight="1" x14ac:dyDescent="0.25"/>
    <row r="45" spans="1:8" ht="15" customHeight="1" x14ac:dyDescent="0.25">
      <c r="A45" s="114" t="s">
        <v>32</v>
      </c>
      <c r="B45" s="114"/>
      <c r="C45" s="114"/>
      <c r="D45" s="114"/>
      <c r="E45" s="114"/>
      <c r="F45" s="114"/>
      <c r="G45" s="114"/>
      <c r="H45" s="114"/>
    </row>
    <row r="46" spans="1:8" x14ac:dyDescent="0.25">
      <c r="A46" s="114"/>
      <c r="B46" s="114"/>
      <c r="C46" s="114"/>
      <c r="D46" s="114"/>
      <c r="E46" s="114"/>
      <c r="F46" s="114"/>
      <c r="G46" s="114"/>
      <c r="H46" s="114"/>
    </row>
    <row r="47" spans="1:8" x14ac:dyDescent="0.25">
      <c r="A47" s="114"/>
      <c r="B47" s="114"/>
      <c r="C47" s="114"/>
      <c r="D47" s="114"/>
      <c r="E47" s="114"/>
      <c r="F47" s="114"/>
      <c r="G47" s="114"/>
      <c r="H47" s="114"/>
    </row>
    <row r="48" spans="1:8" x14ac:dyDescent="0.25">
      <c r="A48" s="114"/>
      <c r="B48" s="114"/>
      <c r="C48" s="114"/>
      <c r="D48" s="114"/>
      <c r="E48" s="114"/>
      <c r="F48" s="114"/>
      <c r="G48" s="114"/>
      <c r="H48" s="114"/>
    </row>
    <row r="49" spans="1:8" x14ac:dyDescent="0.25">
      <c r="A49" s="114"/>
      <c r="B49" s="114"/>
      <c r="C49" s="114"/>
      <c r="D49" s="114"/>
      <c r="E49" s="114"/>
      <c r="F49" s="114"/>
      <c r="G49" s="114"/>
      <c r="H49" s="114"/>
    </row>
    <row r="50" spans="1:8" x14ac:dyDescent="0.25">
      <c r="A50" s="114"/>
      <c r="B50" s="114"/>
      <c r="C50" s="114"/>
      <c r="D50" s="114"/>
      <c r="E50" s="114"/>
      <c r="F50" s="114"/>
      <c r="G50" s="114"/>
      <c r="H50" s="114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</sheetData>
  <sheetProtection algorithmName="SHA-512" hashValue="iIUauNSi9fLjpA4lDe3jp53nQCTxBINqe/OjJ4yzmTPD4FwwQf50Oj+5+9BGTd+bnNQHaKablIrQs3+XsGot6g==" saltValue="qPKZBOaxTzadZKZgi1GzCA==" spinCount="100000" sheet="1" objects="1" scenarios="1"/>
  <mergeCells count="16">
    <mergeCell ref="A41:H42"/>
    <mergeCell ref="A45:H50"/>
    <mergeCell ref="A27:H28"/>
    <mergeCell ref="A29:H30"/>
    <mergeCell ref="A31:H33"/>
    <mergeCell ref="A34:H36"/>
    <mergeCell ref="A37:H39"/>
    <mergeCell ref="E10:H12"/>
    <mergeCell ref="A1:H2"/>
    <mergeCell ref="A3:H4"/>
    <mergeCell ref="A40:H40"/>
    <mergeCell ref="A24:H25"/>
    <mergeCell ref="A26:H26"/>
    <mergeCell ref="B16:C16"/>
    <mergeCell ref="G13:H13"/>
    <mergeCell ref="B18:C18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0</xdr:col>
                    <xdr:colOff>476250</xdr:colOff>
                    <xdr:row>10</xdr:row>
                    <xdr:rowOff>57150</xdr:rowOff>
                  </from>
                  <to>
                    <xdr:col>3</xdr:col>
                    <xdr:colOff>161925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 sizeWithCells="1">
                  <from>
                    <xdr:col>0</xdr:col>
                    <xdr:colOff>381000</xdr:colOff>
                    <xdr:row>9</xdr:row>
                    <xdr:rowOff>95250</xdr:rowOff>
                  </from>
                  <to>
                    <xdr:col>3</xdr:col>
                    <xdr:colOff>257175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Group Box 4">
              <controlPr defaultSize="0" autoFill="0" autoPict="0">
                <anchor moveWithCells="1" sizeWithCells="1">
                  <from>
                    <xdr:col>0</xdr:col>
                    <xdr:colOff>85725</xdr:colOff>
                    <xdr:row>5</xdr:row>
                    <xdr:rowOff>0</xdr:rowOff>
                  </from>
                  <to>
                    <xdr:col>7</xdr:col>
                    <xdr:colOff>742950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0</xdr:col>
                    <xdr:colOff>371475</xdr:colOff>
                    <xdr:row>5</xdr:row>
                    <xdr:rowOff>142875</xdr:rowOff>
                  </from>
                  <to>
                    <xdr:col>3</xdr:col>
                    <xdr:colOff>590550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defaultSize="0" autoFill="0" autoLine="0" autoPict="0">
                <anchor moveWithCells="1">
                  <from>
                    <xdr:col>4</xdr:col>
                    <xdr:colOff>9525</xdr:colOff>
                    <xdr:row>5</xdr:row>
                    <xdr:rowOff>142875</xdr:rowOff>
                  </from>
                  <to>
                    <xdr:col>7</xdr:col>
                    <xdr:colOff>428625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>
                  <from>
                    <xdr:col>0</xdr:col>
                    <xdr:colOff>371475</xdr:colOff>
                    <xdr:row>7</xdr:row>
                    <xdr:rowOff>19050</xdr:rowOff>
                  </from>
                  <to>
                    <xdr:col>3</xdr:col>
                    <xdr:colOff>590550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7</xdr:col>
                    <xdr:colOff>428625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defaultSize="0" autoLine="0" autoPict="0">
                <anchor moveWithCells="1" sizeWithCells="1">
                  <from>
                    <xdr:col>1</xdr:col>
                    <xdr:colOff>200025</xdr:colOff>
                    <xdr:row>12</xdr:row>
                    <xdr:rowOff>85725</xdr:rowOff>
                  </from>
                  <to>
                    <xdr:col>2</xdr:col>
                    <xdr:colOff>171450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Group Box 12">
              <controlPr defaultSize="0" autoFill="0" autoPict="0">
                <anchor moveWithCells="1" sizeWithCells="1">
                  <from>
                    <xdr:col>0</xdr:col>
                    <xdr:colOff>371475</xdr:colOff>
                    <xdr:row>11</xdr:row>
                    <xdr:rowOff>228600</xdr:rowOff>
                  </from>
                  <to>
                    <xdr:col>3</xdr:col>
                    <xdr:colOff>247650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Group Box 16">
              <controlPr defaultSize="0" autoFill="0" autoPict="0">
                <anchor moveWithCells="1">
                  <from>
                    <xdr:col>0</xdr:col>
                    <xdr:colOff>381000</xdr:colOff>
                    <xdr:row>14</xdr:row>
                    <xdr:rowOff>19050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Group Box 28">
              <controlPr defaultSize="0" autoFill="0" autoPict="0">
                <anchor moveWithCells="1">
                  <from>
                    <xdr:col>0</xdr:col>
                    <xdr:colOff>381000</xdr:colOff>
                    <xdr:row>16</xdr:row>
                    <xdr:rowOff>190500</xdr:rowOff>
                  </from>
                  <to>
                    <xdr:col>3</xdr:col>
                    <xdr:colOff>257175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EEFF-779E-4CCA-A6A9-5478E2AB02BF}">
  <sheetPr codeName="Planilha11"/>
  <dimension ref="A1:G20"/>
  <sheetViews>
    <sheetView showGridLines="0" zoomScaleNormal="100" workbookViewId="0">
      <selection activeCell="A24" sqref="A24:H25"/>
    </sheetView>
  </sheetViews>
  <sheetFormatPr defaultRowHeight="15" x14ac:dyDescent="0.25"/>
  <cols>
    <col min="1" max="1" width="24" bestFit="1" customWidth="1"/>
    <col min="2" max="2" width="24" customWidth="1"/>
    <col min="3" max="3" width="18.140625" bestFit="1" customWidth="1"/>
    <col min="26" max="26" width="24" bestFit="1" customWidth="1"/>
  </cols>
  <sheetData>
    <row r="1" spans="1:7" x14ac:dyDescent="0.25">
      <c r="A1" t="s">
        <v>0</v>
      </c>
      <c r="B1" s="1" t="s">
        <v>10</v>
      </c>
    </row>
    <row r="2" spans="1:7" ht="15.75" x14ac:dyDescent="0.25">
      <c r="A2" t="s">
        <v>1</v>
      </c>
      <c r="B2" s="1">
        <v>2</v>
      </c>
      <c r="C2">
        <v>1</v>
      </c>
      <c r="D2" s="3" t="s">
        <v>16</v>
      </c>
    </row>
    <row r="3" spans="1:7" ht="15.75" x14ac:dyDescent="0.25">
      <c r="A3" t="s">
        <v>2</v>
      </c>
      <c r="B3" s="1">
        <v>3</v>
      </c>
      <c r="C3">
        <v>2</v>
      </c>
      <c r="D3" s="3" t="s">
        <v>17</v>
      </c>
    </row>
    <row r="4" spans="1:7" x14ac:dyDescent="0.25">
      <c r="A4" t="s">
        <v>34</v>
      </c>
      <c r="B4" s="1">
        <v>4</v>
      </c>
      <c r="C4">
        <v>3</v>
      </c>
      <c r="D4" s="5" t="s">
        <v>18</v>
      </c>
    </row>
    <row r="5" spans="1:7" x14ac:dyDescent="0.25">
      <c r="A5" t="s">
        <v>3</v>
      </c>
      <c r="B5" s="1">
        <v>5</v>
      </c>
      <c r="C5">
        <v>4</v>
      </c>
      <c r="D5" s="5" t="s">
        <v>19</v>
      </c>
    </row>
    <row r="6" spans="1:7" x14ac:dyDescent="0.25">
      <c r="A6" t="s">
        <v>4</v>
      </c>
      <c r="B6" s="1">
        <v>6</v>
      </c>
    </row>
    <row r="7" spans="1:7" ht="18.75" x14ac:dyDescent="0.25">
      <c r="A7" t="s">
        <v>5</v>
      </c>
      <c r="B7" s="1">
        <v>7</v>
      </c>
      <c r="G7" s="15">
        <f>$B$11</f>
        <v>1</v>
      </c>
    </row>
    <row r="8" spans="1:7" x14ac:dyDescent="0.25">
      <c r="A8" t="s">
        <v>6</v>
      </c>
      <c r="B8" s="1">
        <v>9</v>
      </c>
      <c r="C8">
        <v>1</v>
      </c>
      <c r="D8" s="2" t="s">
        <v>14</v>
      </c>
      <c r="E8" s="2" t="s">
        <v>15</v>
      </c>
    </row>
    <row r="9" spans="1:7" x14ac:dyDescent="0.25">
      <c r="A9" t="s">
        <v>7</v>
      </c>
      <c r="C9">
        <v>5</v>
      </c>
      <c r="D9" s="2">
        <f>IF($C$8=1,VLOOKUP($C$9,'Tabela A'!$A$4:$I$15,Dados!$C$10+2),IF($C$8=2,VLOOKUP($C$9,'Tabela B'!A4:I15,Dados!$C$10+2),IF($C$8=3,VLOOKUP($C$9,'Tabela C'!$A$4:$I$15,Dados!$C$10+2),IF($C$8=4,VLOOKUP($C$9,'Tabela D'!$A$4:$I$15,Dados!$C$10+2)))))</f>
        <v>5.0803000000000003</v>
      </c>
      <c r="E9" s="2">
        <f>IF($C$8=1,VLOOKUP($C$9,'Tabela A'!$J$4:$Q$15,Dados!$C$10+1),IF($C$8=2,VLOOKUP($C$9,'Tabela B'!$J$4:$Q$15,Dados!$C$10+1),IF($C$8=3,VLOOKUP($C$9,'Tabela C'!$J$4:$Q$15,Dados!$C$10+1),IF($C$8=4,VLOOKUP($C$9,'Tabela D'!$J$4:$Q$15,Dados!$C$10+1)))))</f>
        <v>459.36</v>
      </c>
    </row>
    <row r="10" spans="1:7" x14ac:dyDescent="0.25">
      <c r="A10" t="s">
        <v>35</v>
      </c>
      <c r="C10">
        <v>4</v>
      </c>
      <c r="D10" s="11" t="str">
        <f>VLOOKUP(Dados!$C$8,Dados!C2:D5,2)</f>
        <v>TABELA A – CARGA LOTAÇÃO</v>
      </c>
    </row>
    <row r="11" spans="1:7" x14ac:dyDescent="0.25">
      <c r="A11" t="s">
        <v>8</v>
      </c>
      <c r="B11" s="17">
        <f>C8</f>
        <v>1</v>
      </c>
      <c r="C11">
        <v>1</v>
      </c>
    </row>
    <row r="12" spans="1:7" x14ac:dyDescent="0.25">
      <c r="A12" t="s">
        <v>9</v>
      </c>
      <c r="B12">
        <v>1</v>
      </c>
      <c r="C12" t="s">
        <v>36</v>
      </c>
      <c r="D12" s="14">
        <f>(Dados!$D$9*Painel!$B$16)+Dados!$E$9</f>
        <v>5539.66</v>
      </c>
    </row>
    <row r="13" spans="1:7" x14ac:dyDescent="0.25">
      <c r="A13" t="s">
        <v>11</v>
      </c>
      <c r="B13">
        <v>2</v>
      </c>
      <c r="C13" t="s">
        <v>37</v>
      </c>
      <c r="D13" s="11">
        <f>((Painel!B16*Dados!D9)*92%)</f>
        <v>4673.8760000000002</v>
      </c>
    </row>
    <row r="15" spans="1:7" ht="21" x14ac:dyDescent="0.35">
      <c r="C15" s="16">
        <f>IF($B$11=1,VLOOKUP($G$7,$B$12:$D$13,3),IF($B$11=2,VLOOKUP($G$7,$B$12:$D$13,3)))</f>
        <v>5539.66</v>
      </c>
    </row>
    <row r="18" spans="3:6" x14ac:dyDescent="0.25">
      <c r="C18" s="28">
        <f>(Painel!$E$14/Painel!$B$18)</f>
        <v>276.983</v>
      </c>
      <c r="D18" s="14">
        <f>Painel!$F$14/Painel!$B$18</f>
        <v>233.69380000000001</v>
      </c>
      <c r="E18" s="5" t="str">
        <f>"=      "&amp;DOLLAR(Painel!$E$14+Painel!$F$14)&amp;""</f>
        <v>=      R$ 10.213,54</v>
      </c>
      <c r="F18" s="5"/>
    </row>
    <row r="19" spans="3:6" x14ac:dyDescent="0.25">
      <c r="C19" s="26" t="str">
        <f>"Coeficiente de custo (CCD) = "&amp;DOLLAR(Dados!$D$9,4&amp;"")</f>
        <v>Coeficiente de custo (CCD) = R$ 5,0803</v>
      </c>
      <c r="D19" s="14"/>
      <c r="E19" s="5"/>
      <c r="F19" s="5"/>
    </row>
    <row r="20" spans="3:6" x14ac:dyDescent="0.25">
      <c r="C20" s="27" t="str">
        <f>"Carga e descarga (CC) = "&amp;DOLLAR(Dados!$E$9,2&amp;"")</f>
        <v>Carga e descarga (CC) = R$ 459,36</v>
      </c>
      <c r="D20" s="5"/>
      <c r="E20" s="5"/>
      <c r="F2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E32A-D62B-4A2E-BD19-CDAAADDC1112}">
  <sheetPr codeName="Planilha2"/>
  <dimension ref="A1:Z15"/>
  <sheetViews>
    <sheetView showGridLines="0" workbookViewId="0">
      <selection activeCell="A24" sqref="A24:H25"/>
    </sheetView>
  </sheetViews>
  <sheetFormatPr defaultRowHeight="15" x14ac:dyDescent="0.25"/>
  <cols>
    <col min="1" max="1" width="3.85546875" bestFit="1" customWidth="1"/>
    <col min="2" max="2" width="33" bestFit="1" customWidth="1"/>
    <col min="3" max="7" width="9.140625" style="2"/>
    <col min="8" max="8" width="8.28515625" bestFit="1" customWidth="1"/>
    <col min="10" max="10" width="3.7109375" customWidth="1"/>
    <col min="14" max="14" width="8.28515625" bestFit="1" customWidth="1"/>
    <col min="15" max="19" width="9.140625" style="2"/>
    <col min="20" max="20" width="6" style="2" bestFit="1" customWidth="1"/>
    <col min="21" max="21" width="7" style="2" bestFit="1" customWidth="1"/>
    <col min="22" max="23" width="7" bestFit="1" customWidth="1"/>
    <col min="24" max="24" width="6" bestFit="1" customWidth="1"/>
    <col min="25" max="26" width="7" bestFit="1" customWidth="1"/>
  </cols>
  <sheetData>
    <row r="1" spans="1:26" ht="31.5" customHeight="1" thickBot="1" x14ac:dyDescent="0.3">
      <c r="B1" s="122" t="s">
        <v>45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</row>
    <row r="2" spans="1:26" ht="15.75" customHeight="1" thickBot="1" x14ac:dyDescent="0.3">
      <c r="C2" s="120" t="s">
        <v>13</v>
      </c>
      <c r="D2" s="109"/>
      <c r="E2" s="109"/>
      <c r="F2" s="109"/>
      <c r="G2" s="109"/>
      <c r="H2" s="109"/>
      <c r="I2" s="121"/>
      <c r="K2" s="117" t="s">
        <v>12</v>
      </c>
      <c r="L2" s="118"/>
      <c r="M2" s="118"/>
      <c r="N2" s="118"/>
      <c r="O2" s="118"/>
      <c r="P2" s="118"/>
      <c r="Q2" s="119"/>
    </row>
    <row r="3" spans="1:26" x14ac:dyDescent="0.25">
      <c r="B3" s="33" t="s">
        <v>0</v>
      </c>
      <c r="C3" s="34">
        <v>2</v>
      </c>
      <c r="D3" s="34">
        <v>3</v>
      </c>
      <c r="E3" s="34">
        <v>4</v>
      </c>
      <c r="F3" s="34">
        <v>5</v>
      </c>
      <c r="G3" s="34">
        <v>6</v>
      </c>
      <c r="H3" s="34">
        <v>7</v>
      </c>
      <c r="I3" s="35">
        <v>9</v>
      </c>
      <c r="K3" s="36">
        <v>2</v>
      </c>
      <c r="L3" s="37">
        <v>3</v>
      </c>
      <c r="M3" s="37">
        <v>4</v>
      </c>
      <c r="N3" s="37">
        <v>5</v>
      </c>
      <c r="O3" s="37">
        <v>6</v>
      </c>
      <c r="P3" s="37">
        <v>7</v>
      </c>
      <c r="Q3" s="38">
        <v>9</v>
      </c>
      <c r="R3" s="30"/>
      <c r="S3" s="30"/>
      <c r="T3" s="30"/>
      <c r="U3" s="30"/>
      <c r="V3" s="30"/>
      <c r="W3" s="30"/>
      <c r="X3" s="30"/>
    </row>
    <row r="4" spans="1:26" x14ac:dyDescent="0.25">
      <c r="A4">
        <v>1</v>
      </c>
      <c r="B4" s="39" t="s">
        <v>1</v>
      </c>
      <c r="C4" s="95">
        <v>3.1185999999999998</v>
      </c>
      <c r="D4" s="95">
        <v>3.9942000000000002</v>
      </c>
      <c r="E4" s="95">
        <v>4.4420000000000002</v>
      </c>
      <c r="F4" s="95">
        <v>5.0831</v>
      </c>
      <c r="G4" s="95">
        <v>5.7949999999999999</v>
      </c>
      <c r="H4" s="95">
        <v>6.4733000000000001</v>
      </c>
      <c r="I4" s="96">
        <v>7.2587000000000002</v>
      </c>
      <c r="J4" s="43">
        <v>1</v>
      </c>
      <c r="K4" s="94">
        <v>350.21</v>
      </c>
      <c r="L4" s="95">
        <v>421.85</v>
      </c>
      <c r="M4" s="95">
        <v>414.01</v>
      </c>
      <c r="N4" s="95">
        <v>460.1</v>
      </c>
      <c r="O4" s="95">
        <v>515.03</v>
      </c>
      <c r="P4" s="95">
        <v>626.16</v>
      </c>
      <c r="Q4" s="96">
        <v>648.05999999999995</v>
      </c>
      <c r="T4" s="31"/>
      <c r="U4" s="31"/>
      <c r="V4" s="31"/>
      <c r="W4" s="31"/>
      <c r="X4" s="31"/>
      <c r="Y4" s="31"/>
      <c r="Z4" s="31"/>
    </row>
    <row r="5" spans="1:26" x14ac:dyDescent="0.25">
      <c r="A5">
        <v>2</v>
      </c>
      <c r="B5" s="40" t="s">
        <v>2</v>
      </c>
      <c r="C5" s="93">
        <v>3.1736</v>
      </c>
      <c r="D5" s="93">
        <v>4.0641999999999996</v>
      </c>
      <c r="E5" s="93">
        <v>4.4798999999999998</v>
      </c>
      <c r="F5" s="93">
        <v>5.1997999999999998</v>
      </c>
      <c r="G5" s="93">
        <v>5.9116999999999997</v>
      </c>
      <c r="H5" s="93">
        <v>6.6479999999999997</v>
      </c>
      <c r="I5" s="97">
        <v>7.4325999999999999</v>
      </c>
      <c r="J5">
        <v>2</v>
      </c>
      <c r="K5" s="101">
        <v>358.8</v>
      </c>
      <c r="L5" s="93">
        <v>434.56</v>
      </c>
      <c r="M5" s="93">
        <v>411.52</v>
      </c>
      <c r="N5" s="93">
        <v>479.28</v>
      </c>
      <c r="O5" s="93">
        <v>534.21</v>
      </c>
      <c r="P5" s="93">
        <v>661.28</v>
      </c>
      <c r="Q5" s="97">
        <v>682.93</v>
      </c>
    </row>
    <row r="6" spans="1:26" x14ac:dyDescent="0.25">
      <c r="A6">
        <v>3</v>
      </c>
      <c r="B6" s="39" t="s">
        <v>34</v>
      </c>
      <c r="C6" s="95">
        <v>3.6775000000000002</v>
      </c>
      <c r="D6" s="95">
        <v>4.6738999999999997</v>
      </c>
      <c r="E6" s="95">
        <v>5.2466999999999997</v>
      </c>
      <c r="F6" s="95">
        <v>6.1268000000000002</v>
      </c>
      <c r="G6" s="95">
        <v>6.9333</v>
      </c>
      <c r="H6" s="95">
        <v>7.5922999999999998</v>
      </c>
      <c r="I6" s="96">
        <v>8.5283999999999995</v>
      </c>
      <c r="J6">
        <v>3</v>
      </c>
      <c r="K6" s="94">
        <v>397.75</v>
      </c>
      <c r="L6" s="95">
        <v>470.64</v>
      </c>
      <c r="M6" s="95">
        <v>474.55</v>
      </c>
      <c r="N6" s="95">
        <v>563.48</v>
      </c>
      <c r="O6" s="95">
        <v>618.41</v>
      </c>
      <c r="P6" s="95">
        <v>724.23</v>
      </c>
      <c r="Q6" s="96">
        <v>755.79</v>
      </c>
    </row>
    <row r="7" spans="1:26" x14ac:dyDescent="0.25">
      <c r="A7">
        <v>4</v>
      </c>
      <c r="B7" s="40" t="s">
        <v>3</v>
      </c>
      <c r="C7" s="93" t="s">
        <v>33</v>
      </c>
      <c r="D7" s="93">
        <v>3.976</v>
      </c>
      <c r="E7" s="93">
        <v>4.4329000000000001</v>
      </c>
      <c r="F7" s="93">
        <v>5.0803000000000003</v>
      </c>
      <c r="G7" s="93">
        <v>5.7922000000000002</v>
      </c>
      <c r="H7" s="93">
        <v>6.4741999999999997</v>
      </c>
      <c r="I7" s="97">
        <v>7.2496999999999998</v>
      </c>
      <c r="J7">
        <v>4</v>
      </c>
      <c r="K7" s="101" t="s">
        <v>33</v>
      </c>
      <c r="L7" s="93">
        <v>416.85</v>
      </c>
      <c r="M7" s="93">
        <v>411.52</v>
      </c>
      <c r="N7" s="93">
        <v>459.36</v>
      </c>
      <c r="O7" s="93">
        <v>514.29</v>
      </c>
      <c r="P7" s="93">
        <v>626.41</v>
      </c>
      <c r="Q7" s="97">
        <v>645.57000000000005</v>
      </c>
    </row>
    <row r="8" spans="1:26" x14ac:dyDescent="0.25">
      <c r="A8">
        <v>5</v>
      </c>
      <c r="B8" s="41" t="s">
        <v>4</v>
      </c>
      <c r="C8" s="92">
        <v>3.1086999999999998</v>
      </c>
      <c r="D8" s="92">
        <v>3.976</v>
      </c>
      <c r="E8" s="92">
        <v>4.4329000000000001</v>
      </c>
      <c r="F8" s="92">
        <v>5.0803000000000003</v>
      </c>
      <c r="G8" s="92">
        <v>5.7922000000000002</v>
      </c>
      <c r="H8" s="92">
        <v>6.4741999999999997</v>
      </c>
      <c r="I8" s="98">
        <v>7.2496999999999998</v>
      </c>
      <c r="J8">
        <v>5</v>
      </c>
      <c r="K8" s="102">
        <v>347.47</v>
      </c>
      <c r="L8" s="92">
        <v>416.85</v>
      </c>
      <c r="M8" s="92">
        <v>411.52</v>
      </c>
      <c r="N8" s="92">
        <v>459.36</v>
      </c>
      <c r="O8" s="92">
        <v>514.29</v>
      </c>
      <c r="P8" s="92">
        <v>626.41</v>
      </c>
      <c r="Q8" s="98">
        <v>645.57000000000005</v>
      </c>
    </row>
    <row r="9" spans="1:26" x14ac:dyDescent="0.25">
      <c r="A9">
        <v>6</v>
      </c>
      <c r="B9" s="40" t="s">
        <v>5</v>
      </c>
      <c r="C9" s="93">
        <v>2.8003999999999998</v>
      </c>
      <c r="D9" s="93">
        <v>3.976</v>
      </c>
      <c r="E9" s="93">
        <v>4.4583000000000004</v>
      </c>
      <c r="F9" s="93">
        <v>5.0803000000000003</v>
      </c>
      <c r="G9" s="93">
        <v>5.7922000000000002</v>
      </c>
      <c r="H9" s="93">
        <v>6.4741999999999997</v>
      </c>
      <c r="I9" s="97">
        <v>7.2496999999999998</v>
      </c>
      <c r="J9">
        <v>6</v>
      </c>
      <c r="K9" s="101">
        <v>347.47</v>
      </c>
      <c r="L9" s="93">
        <v>416.85</v>
      </c>
      <c r="M9" s="93">
        <v>418.5</v>
      </c>
      <c r="N9" s="93">
        <v>459.36</v>
      </c>
      <c r="O9" s="93">
        <v>514.29</v>
      </c>
      <c r="P9" s="93">
        <v>626.41</v>
      </c>
      <c r="Q9" s="97">
        <v>645.57000000000005</v>
      </c>
    </row>
    <row r="10" spans="1:26" x14ac:dyDescent="0.25">
      <c r="A10">
        <v>7</v>
      </c>
      <c r="B10" s="39" t="s">
        <v>6</v>
      </c>
      <c r="C10" s="95">
        <v>3.7715000000000001</v>
      </c>
      <c r="D10" s="95">
        <v>4.6471</v>
      </c>
      <c r="E10" s="95">
        <v>5.1170999999999998</v>
      </c>
      <c r="F10" s="95">
        <v>5.7580999999999998</v>
      </c>
      <c r="G10" s="95">
        <v>6.4701000000000004</v>
      </c>
      <c r="H10" s="95">
        <v>7.1643999999999997</v>
      </c>
      <c r="I10" s="96">
        <v>7.9587000000000003</v>
      </c>
      <c r="J10">
        <v>7</v>
      </c>
      <c r="K10" s="94">
        <v>474.65</v>
      </c>
      <c r="L10" s="95">
        <v>546.29999999999995</v>
      </c>
      <c r="M10" s="95">
        <v>541</v>
      </c>
      <c r="N10" s="95">
        <v>587.09</v>
      </c>
      <c r="O10" s="95">
        <v>642.02</v>
      </c>
      <c r="P10" s="95">
        <v>757.54</v>
      </c>
      <c r="Q10" s="96">
        <v>781.89</v>
      </c>
    </row>
    <row r="11" spans="1:26" x14ac:dyDescent="0.25">
      <c r="A11">
        <v>8</v>
      </c>
      <c r="B11" s="40" t="s">
        <v>7</v>
      </c>
      <c r="C11" s="93">
        <v>3.8424</v>
      </c>
      <c r="D11" s="93">
        <v>4.7328999999999999</v>
      </c>
      <c r="E11" s="93">
        <v>5.1475999999999997</v>
      </c>
      <c r="F11" s="93">
        <v>5.8674999999999997</v>
      </c>
      <c r="G11" s="93">
        <v>6.5793999999999997</v>
      </c>
      <c r="H11" s="93">
        <v>7.3316999999999997</v>
      </c>
      <c r="I11" s="97">
        <v>8.1250999999999998</v>
      </c>
      <c r="J11">
        <v>8</v>
      </c>
      <c r="K11" s="101">
        <v>494.14</v>
      </c>
      <c r="L11" s="93">
        <v>569.9</v>
      </c>
      <c r="M11" s="93">
        <v>549.4</v>
      </c>
      <c r="N11" s="93">
        <v>617.16</v>
      </c>
      <c r="O11" s="93">
        <v>672.09</v>
      </c>
      <c r="P11" s="93">
        <v>803.56</v>
      </c>
      <c r="Q11" s="97">
        <v>827.66</v>
      </c>
    </row>
    <row r="12" spans="1:26" x14ac:dyDescent="0.25">
      <c r="A12">
        <v>9</v>
      </c>
      <c r="B12" s="39" t="s">
        <v>35</v>
      </c>
      <c r="C12" s="95">
        <v>4.1856999999999998</v>
      </c>
      <c r="D12" s="95">
        <v>5.1820000000000004</v>
      </c>
      <c r="E12" s="95">
        <v>5.7613000000000003</v>
      </c>
      <c r="F12" s="95">
        <v>6.6414</v>
      </c>
      <c r="G12" s="95">
        <v>7.4478999999999997</v>
      </c>
      <c r="H12" s="95">
        <v>8.1277000000000008</v>
      </c>
      <c r="I12" s="96">
        <v>9.0754000000000001</v>
      </c>
      <c r="J12">
        <v>9</v>
      </c>
      <c r="K12" s="94">
        <v>487.62</v>
      </c>
      <c r="L12" s="95">
        <v>560.51</v>
      </c>
      <c r="M12" s="95">
        <v>567.72</v>
      </c>
      <c r="N12" s="95">
        <v>656.65</v>
      </c>
      <c r="O12" s="95">
        <v>711.58</v>
      </c>
      <c r="P12" s="95">
        <v>823.12</v>
      </c>
      <c r="Q12" s="96">
        <v>857.86</v>
      </c>
      <c r="S12" s="31"/>
      <c r="T12" s="31"/>
      <c r="U12" s="31"/>
      <c r="V12" s="31"/>
      <c r="W12" s="31"/>
      <c r="X12" s="31"/>
      <c r="Y12" s="31"/>
    </row>
    <row r="13" spans="1:26" x14ac:dyDescent="0.25">
      <c r="A13">
        <v>10</v>
      </c>
      <c r="B13" s="40" t="s">
        <v>8</v>
      </c>
      <c r="C13" s="93" t="s">
        <v>33</v>
      </c>
      <c r="D13" s="93">
        <v>4.2813999999999997</v>
      </c>
      <c r="E13" s="93">
        <v>4.7605000000000004</v>
      </c>
      <c r="F13" s="93">
        <v>5.4078999999999997</v>
      </c>
      <c r="G13" s="93">
        <v>6.1197999999999997</v>
      </c>
      <c r="H13" s="93">
        <v>6.8177000000000003</v>
      </c>
      <c r="I13" s="97">
        <v>7.6021000000000001</v>
      </c>
      <c r="J13">
        <v>10</v>
      </c>
      <c r="K13" s="101" t="s">
        <v>33</v>
      </c>
      <c r="L13" s="93">
        <v>497.16</v>
      </c>
      <c r="M13" s="93">
        <v>494.38</v>
      </c>
      <c r="N13" s="93">
        <v>542.21</v>
      </c>
      <c r="O13" s="93">
        <v>597.14</v>
      </c>
      <c r="P13" s="93">
        <v>713.67</v>
      </c>
      <c r="Q13" s="97">
        <v>735.27</v>
      </c>
      <c r="S13" s="31"/>
      <c r="T13" s="31"/>
      <c r="U13" s="31"/>
      <c r="V13" s="31"/>
      <c r="W13" s="31"/>
      <c r="X13" s="31"/>
    </row>
    <row r="14" spans="1:26" x14ac:dyDescent="0.25">
      <c r="A14">
        <v>11</v>
      </c>
      <c r="B14" s="39" t="s">
        <v>9</v>
      </c>
      <c r="C14" s="95">
        <v>3.4140000000000001</v>
      </c>
      <c r="D14" s="95">
        <v>4.2813999999999997</v>
      </c>
      <c r="E14" s="95">
        <v>4.7605000000000004</v>
      </c>
      <c r="F14" s="95">
        <v>5.4078999999999997</v>
      </c>
      <c r="G14" s="95">
        <v>6.1197999999999997</v>
      </c>
      <c r="H14" s="95">
        <v>6.8177000000000003</v>
      </c>
      <c r="I14" s="96">
        <v>7.6021000000000001</v>
      </c>
      <c r="J14">
        <v>11</v>
      </c>
      <c r="K14" s="94">
        <v>427.79</v>
      </c>
      <c r="L14" s="95">
        <v>497.16</v>
      </c>
      <c r="M14" s="95">
        <v>494.38</v>
      </c>
      <c r="N14" s="95">
        <v>542.21</v>
      </c>
      <c r="O14" s="95">
        <v>597.14</v>
      </c>
      <c r="P14" s="95">
        <v>713.67</v>
      </c>
      <c r="Q14" s="96">
        <v>735.27</v>
      </c>
      <c r="S14" s="31"/>
      <c r="T14" s="31"/>
      <c r="U14" s="31"/>
      <c r="V14" s="31"/>
      <c r="W14" s="31"/>
      <c r="X14" s="31"/>
      <c r="Y14" s="31"/>
    </row>
    <row r="15" spans="1:26" ht="15.75" thickBot="1" x14ac:dyDescent="0.3">
      <c r="A15">
        <v>12</v>
      </c>
      <c r="B15" s="42" t="s">
        <v>11</v>
      </c>
      <c r="C15" s="99" t="s">
        <v>33</v>
      </c>
      <c r="D15" s="99" t="s">
        <v>33</v>
      </c>
      <c r="E15" s="99" t="s">
        <v>33</v>
      </c>
      <c r="F15" s="99">
        <v>5.3224999999999998</v>
      </c>
      <c r="G15" s="99">
        <v>6.0343999999999998</v>
      </c>
      <c r="H15" s="99" t="s">
        <v>33</v>
      </c>
      <c r="I15" s="100">
        <v>7.6081000000000003</v>
      </c>
      <c r="J15">
        <v>12</v>
      </c>
      <c r="K15" s="103" t="s">
        <v>33</v>
      </c>
      <c r="L15" s="99" t="s">
        <v>33</v>
      </c>
      <c r="M15" s="99" t="s">
        <v>33</v>
      </c>
      <c r="N15" s="99">
        <v>525.96</v>
      </c>
      <c r="O15" s="99">
        <v>580.89</v>
      </c>
      <c r="P15" s="99" t="s">
        <v>33</v>
      </c>
      <c r="Q15" s="100">
        <v>744.15</v>
      </c>
      <c r="S15" s="31"/>
      <c r="T15" s="31"/>
      <c r="U15" s="32"/>
      <c r="V15" s="31"/>
    </row>
  </sheetData>
  <mergeCells count="3">
    <mergeCell ref="K2:Q2"/>
    <mergeCell ref="C2:I2"/>
    <mergeCell ref="B1:Q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E22C-DB19-40DB-A316-86B1870FB782}">
  <sheetPr codeName="Planilha3"/>
  <dimension ref="A1:W15"/>
  <sheetViews>
    <sheetView showGridLines="0" workbookViewId="0">
      <selection activeCell="A24" sqref="A24:H25"/>
    </sheetView>
  </sheetViews>
  <sheetFormatPr defaultRowHeight="15" x14ac:dyDescent="0.25"/>
  <cols>
    <col min="1" max="1" width="3.85546875" bestFit="1" customWidth="1"/>
    <col min="2" max="2" width="33" bestFit="1" customWidth="1"/>
    <col min="3" max="3" width="3.7109375" style="2" customWidth="1"/>
    <col min="4" max="4" width="4.28515625" style="2" customWidth="1"/>
    <col min="5" max="7" width="9.28515625" style="2" bestFit="1" customWidth="1"/>
    <col min="8" max="8" width="8.42578125" bestFit="1" customWidth="1"/>
    <col min="9" max="9" width="9.28515625" bestFit="1" customWidth="1"/>
    <col min="10" max="11" width="8.28515625" bestFit="1" customWidth="1"/>
    <col min="12" max="12" width="3.5703125" customWidth="1"/>
    <col min="14" max="14" width="8.28515625" bestFit="1" customWidth="1"/>
    <col min="15" max="21" width="9.140625" style="2"/>
  </cols>
  <sheetData>
    <row r="1" spans="1:23" ht="24" thickBot="1" x14ac:dyDescent="0.3">
      <c r="B1" s="129" t="s">
        <v>45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</row>
    <row r="2" spans="1:23" ht="15.75" customHeight="1" thickBot="1" x14ac:dyDescent="0.3">
      <c r="B2" s="132" t="s">
        <v>0</v>
      </c>
      <c r="C2" s="124" t="s">
        <v>13</v>
      </c>
      <c r="D2" s="124"/>
      <c r="E2" s="124"/>
      <c r="F2" s="124"/>
      <c r="G2" s="124"/>
      <c r="H2" s="124"/>
      <c r="I2" s="125"/>
      <c r="K2" s="126" t="s">
        <v>12</v>
      </c>
      <c r="L2" s="127"/>
      <c r="M2" s="127"/>
      <c r="N2" s="127"/>
      <c r="O2" s="127"/>
      <c r="P2" s="127"/>
      <c r="Q2" s="128"/>
    </row>
    <row r="3" spans="1:23" ht="16.5" thickBot="1" x14ac:dyDescent="0.3">
      <c r="B3" s="133"/>
      <c r="C3" s="89">
        <v>2</v>
      </c>
      <c r="D3" s="82">
        <v>3</v>
      </c>
      <c r="E3" s="82">
        <v>4</v>
      </c>
      <c r="F3" s="82">
        <v>5</v>
      </c>
      <c r="G3" s="82">
        <v>6</v>
      </c>
      <c r="H3" s="82">
        <v>7</v>
      </c>
      <c r="I3" s="83">
        <v>9</v>
      </c>
      <c r="K3" s="86">
        <v>2</v>
      </c>
      <c r="L3" s="82">
        <v>3</v>
      </c>
      <c r="M3" s="82">
        <v>4</v>
      </c>
      <c r="N3" s="82">
        <v>5</v>
      </c>
      <c r="O3" s="82">
        <v>6</v>
      </c>
      <c r="P3" s="82">
        <v>7</v>
      </c>
      <c r="Q3" s="87">
        <v>9</v>
      </c>
    </row>
    <row r="4" spans="1:23" x14ac:dyDescent="0.25">
      <c r="A4">
        <v>1</v>
      </c>
      <c r="B4" s="90" t="s">
        <v>1</v>
      </c>
      <c r="C4" s="77" t="s">
        <v>33</v>
      </c>
      <c r="D4" s="77" t="s">
        <v>33</v>
      </c>
      <c r="E4" s="77">
        <v>4.0534999999999997</v>
      </c>
      <c r="F4" s="77">
        <v>4.5429000000000004</v>
      </c>
      <c r="G4" s="77">
        <v>5.2548000000000004</v>
      </c>
      <c r="H4" s="77">
        <v>5.7333999999999996</v>
      </c>
      <c r="I4" s="78">
        <v>6.1746999999999996</v>
      </c>
      <c r="J4">
        <v>1</v>
      </c>
      <c r="K4" s="84" t="s">
        <v>33</v>
      </c>
      <c r="L4" s="77" t="s">
        <v>33</v>
      </c>
      <c r="M4" s="77">
        <v>374.16</v>
      </c>
      <c r="N4" s="77">
        <v>412.03</v>
      </c>
      <c r="O4" s="77">
        <v>466.96</v>
      </c>
      <c r="P4" s="77">
        <v>556.66999999999996</v>
      </c>
      <c r="Q4" s="78">
        <v>550.92999999999995</v>
      </c>
      <c r="R4" s="44"/>
      <c r="S4" s="31"/>
      <c r="T4" s="31"/>
      <c r="U4" s="31"/>
      <c r="V4" s="31"/>
    </row>
    <row r="5" spans="1:23" x14ac:dyDescent="0.25">
      <c r="A5">
        <v>2</v>
      </c>
      <c r="B5" s="76" t="s">
        <v>2</v>
      </c>
      <c r="C5" s="77" t="s">
        <v>33</v>
      </c>
      <c r="D5" s="77" t="s">
        <v>33</v>
      </c>
      <c r="E5" s="77">
        <v>4.1005000000000003</v>
      </c>
      <c r="F5" s="77">
        <v>4.5899000000000001</v>
      </c>
      <c r="G5" s="77">
        <v>5.3018000000000001</v>
      </c>
      <c r="H5" s="77">
        <v>5.7804000000000002</v>
      </c>
      <c r="I5" s="78">
        <v>6.2218</v>
      </c>
      <c r="J5">
        <v>2</v>
      </c>
      <c r="K5" s="84" t="s">
        <v>33</v>
      </c>
      <c r="L5" s="77" t="s">
        <v>33</v>
      </c>
      <c r="M5" s="77">
        <v>374.16</v>
      </c>
      <c r="N5" s="77">
        <v>412.03</v>
      </c>
      <c r="O5" s="77">
        <v>466.96</v>
      </c>
      <c r="P5" s="77">
        <v>556.66999999999996</v>
      </c>
      <c r="Q5" s="78">
        <v>550.92999999999995</v>
      </c>
    </row>
    <row r="6" spans="1:23" x14ac:dyDescent="0.25">
      <c r="A6">
        <v>3</v>
      </c>
      <c r="B6" s="76" t="s">
        <v>34</v>
      </c>
      <c r="C6" s="77" t="s">
        <v>33</v>
      </c>
      <c r="D6" s="77" t="s">
        <v>33</v>
      </c>
      <c r="E6" s="77">
        <v>4.7630999999999997</v>
      </c>
      <c r="F6" s="77">
        <v>5.3357999999999999</v>
      </c>
      <c r="G6" s="77">
        <v>6.1421999999999999</v>
      </c>
      <c r="H6" s="77">
        <v>6.6368</v>
      </c>
      <c r="I6" s="78">
        <v>7.2026000000000003</v>
      </c>
      <c r="J6">
        <v>3</v>
      </c>
      <c r="K6" s="84" t="s">
        <v>33</v>
      </c>
      <c r="L6" s="77" t="s">
        <v>33</v>
      </c>
      <c r="M6" s="77">
        <v>408.55</v>
      </c>
      <c r="N6" s="77">
        <v>446.42</v>
      </c>
      <c r="O6" s="77">
        <v>501.35</v>
      </c>
      <c r="P6" s="77">
        <v>595.46</v>
      </c>
      <c r="Q6" s="78">
        <v>592.16</v>
      </c>
    </row>
    <row r="7" spans="1:23" x14ac:dyDescent="0.25">
      <c r="A7">
        <v>4</v>
      </c>
      <c r="B7" s="76" t="s">
        <v>3</v>
      </c>
      <c r="C7" s="77" t="s">
        <v>33</v>
      </c>
      <c r="D7" s="77" t="s">
        <v>33</v>
      </c>
      <c r="E7" s="77">
        <v>4.0534999999999997</v>
      </c>
      <c r="F7" s="77">
        <v>4.5429000000000004</v>
      </c>
      <c r="G7" s="77">
        <v>5.2548000000000004</v>
      </c>
      <c r="H7" s="77">
        <v>5.7333999999999996</v>
      </c>
      <c r="I7" s="78">
        <v>6.1746999999999996</v>
      </c>
      <c r="J7">
        <v>4</v>
      </c>
      <c r="K7" s="84" t="s">
        <v>33</v>
      </c>
      <c r="L7" s="77" t="s">
        <v>33</v>
      </c>
      <c r="M7" s="77">
        <v>374.16</v>
      </c>
      <c r="N7" s="77">
        <v>412.03</v>
      </c>
      <c r="O7" s="77">
        <v>466.96</v>
      </c>
      <c r="P7" s="77">
        <v>556.66999999999996</v>
      </c>
      <c r="Q7" s="78">
        <v>550.92999999999995</v>
      </c>
    </row>
    <row r="8" spans="1:23" x14ac:dyDescent="0.25">
      <c r="A8">
        <v>5</v>
      </c>
      <c r="B8" s="91" t="s">
        <v>4</v>
      </c>
      <c r="C8" s="46" t="s">
        <v>33</v>
      </c>
      <c r="D8" s="46" t="s">
        <v>33</v>
      </c>
      <c r="E8" s="46">
        <v>4.0534999999999997</v>
      </c>
      <c r="F8" s="46">
        <v>4.5429000000000004</v>
      </c>
      <c r="G8" s="46">
        <v>5.2548000000000004</v>
      </c>
      <c r="H8" s="46">
        <v>5.7333999999999996</v>
      </c>
      <c r="I8" s="47">
        <v>6.1746999999999996</v>
      </c>
      <c r="J8" s="5">
        <v>5</v>
      </c>
      <c r="K8" s="45" t="s">
        <v>33</v>
      </c>
      <c r="L8" s="46" t="s">
        <v>33</v>
      </c>
      <c r="M8" s="46">
        <v>374.16</v>
      </c>
      <c r="N8" s="46">
        <v>412.03</v>
      </c>
      <c r="O8" s="46">
        <v>466.96</v>
      </c>
      <c r="P8" s="46">
        <v>556.66999999999996</v>
      </c>
      <c r="Q8" s="47">
        <v>550.92999999999995</v>
      </c>
      <c r="S8" s="31"/>
      <c r="T8" s="31"/>
      <c r="U8" s="31"/>
      <c r="V8" s="31"/>
      <c r="W8" s="31"/>
    </row>
    <row r="9" spans="1:23" x14ac:dyDescent="0.25">
      <c r="A9">
        <v>6</v>
      </c>
      <c r="B9" s="76" t="s">
        <v>5</v>
      </c>
      <c r="C9" s="77" t="s">
        <v>33</v>
      </c>
      <c r="D9" s="77" t="s">
        <v>33</v>
      </c>
      <c r="E9" s="77">
        <v>4.0534999999999997</v>
      </c>
      <c r="F9" s="77">
        <v>4.5429000000000004</v>
      </c>
      <c r="G9" s="77">
        <v>5.2548000000000004</v>
      </c>
      <c r="H9" s="77">
        <v>5.7333999999999996</v>
      </c>
      <c r="I9" s="78">
        <v>6.1746999999999996</v>
      </c>
      <c r="J9">
        <v>6</v>
      </c>
      <c r="K9" s="84" t="s">
        <v>33</v>
      </c>
      <c r="L9" s="77" t="s">
        <v>33</v>
      </c>
      <c r="M9" s="77">
        <v>374.16</v>
      </c>
      <c r="N9" s="77">
        <v>412.03</v>
      </c>
      <c r="O9" s="77">
        <v>466.96</v>
      </c>
      <c r="P9" s="77">
        <v>556.66999999999996</v>
      </c>
      <c r="Q9" s="78">
        <v>550.92999999999995</v>
      </c>
      <c r="S9" s="31"/>
      <c r="T9" s="31"/>
      <c r="U9" s="31"/>
      <c r="V9" s="31"/>
      <c r="W9" s="31"/>
    </row>
    <row r="10" spans="1:23" x14ac:dyDescent="0.25">
      <c r="A10">
        <v>7</v>
      </c>
      <c r="B10" s="76" t="s">
        <v>6</v>
      </c>
      <c r="C10" s="77" t="s">
        <v>33</v>
      </c>
      <c r="D10" s="77" t="s">
        <v>33</v>
      </c>
      <c r="E10" s="77">
        <v>4.7285000000000004</v>
      </c>
      <c r="F10" s="77">
        <v>5.218</v>
      </c>
      <c r="G10" s="77">
        <v>5.9298999999999999</v>
      </c>
      <c r="H10" s="77">
        <v>6.4245000000000001</v>
      </c>
      <c r="I10" s="78">
        <v>6.8746999999999998</v>
      </c>
      <c r="J10">
        <v>7</v>
      </c>
      <c r="K10" s="84" t="s">
        <v>33</v>
      </c>
      <c r="L10" s="77" t="s">
        <v>33</v>
      </c>
      <c r="M10" s="77">
        <v>501.15</v>
      </c>
      <c r="N10" s="77">
        <v>539.02</v>
      </c>
      <c r="O10" s="77">
        <v>593.95000000000005</v>
      </c>
      <c r="P10" s="77">
        <v>688.06</v>
      </c>
      <c r="Q10" s="78">
        <v>684.76</v>
      </c>
      <c r="S10" s="31"/>
      <c r="T10" s="31"/>
      <c r="U10" s="31"/>
      <c r="V10" s="31"/>
      <c r="W10" s="31"/>
    </row>
    <row r="11" spans="1:23" x14ac:dyDescent="0.25">
      <c r="A11">
        <v>8</v>
      </c>
      <c r="B11" s="76" t="s">
        <v>7</v>
      </c>
      <c r="C11" s="77" t="s">
        <v>33</v>
      </c>
      <c r="D11" s="77" t="s">
        <v>33</v>
      </c>
      <c r="E11" s="77">
        <v>4.7682000000000002</v>
      </c>
      <c r="F11" s="77">
        <v>5.2576000000000001</v>
      </c>
      <c r="G11" s="77">
        <v>5.9695</v>
      </c>
      <c r="H11" s="77">
        <v>6.4641000000000002</v>
      </c>
      <c r="I11" s="78">
        <v>6.9142999999999999</v>
      </c>
      <c r="J11">
        <v>8</v>
      </c>
      <c r="K11" s="84" t="s">
        <v>33</v>
      </c>
      <c r="L11" s="77" t="s">
        <v>33</v>
      </c>
      <c r="M11" s="77">
        <v>512.04</v>
      </c>
      <c r="N11" s="77">
        <v>549.91</v>
      </c>
      <c r="O11" s="77">
        <v>604.84</v>
      </c>
      <c r="P11" s="77">
        <v>698.95</v>
      </c>
      <c r="Q11" s="78">
        <v>695.65</v>
      </c>
      <c r="S11" s="31"/>
      <c r="T11" s="31"/>
      <c r="U11" s="31"/>
      <c r="V11" s="31"/>
      <c r="W11" s="31"/>
    </row>
    <row r="12" spans="1:23" x14ac:dyDescent="0.25">
      <c r="A12">
        <v>9</v>
      </c>
      <c r="B12" s="76" t="s">
        <v>35</v>
      </c>
      <c r="C12" s="77" t="s">
        <v>33</v>
      </c>
      <c r="D12" s="77" t="s">
        <v>33</v>
      </c>
      <c r="E12" s="77">
        <v>5.2777000000000003</v>
      </c>
      <c r="F12" s="77">
        <v>5.8503999999999996</v>
      </c>
      <c r="G12" s="77">
        <v>6.6567999999999996</v>
      </c>
      <c r="H12" s="77">
        <v>7.1722999999999999</v>
      </c>
      <c r="I12" s="78">
        <v>7.7496</v>
      </c>
      <c r="J12">
        <v>9</v>
      </c>
      <c r="K12" s="84" t="s">
        <v>33</v>
      </c>
      <c r="L12" s="77" t="s">
        <v>33</v>
      </c>
      <c r="M12" s="77">
        <v>501.72</v>
      </c>
      <c r="N12" s="77">
        <v>539.59</v>
      </c>
      <c r="O12" s="77">
        <v>594.52</v>
      </c>
      <c r="P12" s="77">
        <v>694.36</v>
      </c>
      <c r="Q12" s="78">
        <v>694.23</v>
      </c>
      <c r="S12" s="31"/>
      <c r="T12" s="31"/>
      <c r="U12" s="31"/>
      <c r="V12" s="31"/>
      <c r="W12" s="31"/>
    </row>
    <row r="13" spans="1:23" x14ac:dyDescent="0.25">
      <c r="A13">
        <v>10</v>
      </c>
      <c r="B13" s="76" t="s">
        <v>8</v>
      </c>
      <c r="C13" s="77" t="s">
        <v>33</v>
      </c>
      <c r="D13" s="77" t="s">
        <v>33</v>
      </c>
      <c r="E13" s="77">
        <v>4.3810000000000002</v>
      </c>
      <c r="F13" s="77">
        <v>4.8704000000000001</v>
      </c>
      <c r="G13" s="77">
        <v>5.5823</v>
      </c>
      <c r="H13" s="77">
        <v>6.077</v>
      </c>
      <c r="I13" s="78">
        <v>6.5271999999999997</v>
      </c>
      <c r="J13">
        <v>10</v>
      </c>
      <c r="K13" s="84" t="s">
        <v>33</v>
      </c>
      <c r="L13" s="77" t="s">
        <v>33</v>
      </c>
      <c r="M13" s="77">
        <v>457.02</v>
      </c>
      <c r="N13" s="77">
        <v>494.89</v>
      </c>
      <c r="O13" s="77">
        <v>549.82000000000005</v>
      </c>
      <c r="P13" s="77">
        <v>643.92999999999995</v>
      </c>
      <c r="Q13" s="78">
        <v>640.63</v>
      </c>
      <c r="S13" s="31"/>
      <c r="T13" s="31"/>
      <c r="U13" s="31"/>
      <c r="V13" s="31"/>
      <c r="W13" s="31"/>
    </row>
    <row r="14" spans="1:23" x14ac:dyDescent="0.25">
      <c r="A14">
        <v>11</v>
      </c>
      <c r="B14" s="76" t="s">
        <v>9</v>
      </c>
      <c r="C14" s="77" t="s">
        <v>33</v>
      </c>
      <c r="D14" s="77" t="s">
        <v>33</v>
      </c>
      <c r="E14" s="77">
        <v>4.3810000000000002</v>
      </c>
      <c r="F14" s="77">
        <v>4.8704000000000001</v>
      </c>
      <c r="G14" s="77">
        <v>5.5823</v>
      </c>
      <c r="H14" s="77">
        <v>6.077</v>
      </c>
      <c r="I14" s="78">
        <v>6.5271999999999997</v>
      </c>
      <c r="J14">
        <v>11</v>
      </c>
      <c r="K14" s="84" t="s">
        <v>33</v>
      </c>
      <c r="L14" s="77" t="s">
        <v>33</v>
      </c>
      <c r="M14" s="77">
        <v>457.02</v>
      </c>
      <c r="N14" s="77">
        <v>494.89</v>
      </c>
      <c r="O14" s="77">
        <v>549.82000000000005</v>
      </c>
      <c r="P14" s="77">
        <v>643.92999999999995</v>
      </c>
      <c r="Q14" s="78">
        <v>640.63</v>
      </c>
      <c r="S14" s="31"/>
      <c r="T14" s="31"/>
      <c r="U14" s="31"/>
      <c r="V14" s="31"/>
      <c r="W14" s="31"/>
    </row>
    <row r="15" spans="1:23" ht="15.75" thickBot="1" x14ac:dyDescent="0.3">
      <c r="A15">
        <v>12</v>
      </c>
      <c r="B15" s="79" t="s">
        <v>11</v>
      </c>
      <c r="C15" s="80" t="s">
        <v>33</v>
      </c>
      <c r="D15" s="80" t="s">
        <v>33</v>
      </c>
      <c r="E15" s="80"/>
      <c r="F15" s="80">
        <v>4.5429000000000004</v>
      </c>
      <c r="G15" s="80">
        <v>5.2548000000000004</v>
      </c>
      <c r="H15" s="80" t="s">
        <v>33</v>
      </c>
      <c r="I15" s="81">
        <v>6.1746999999999996</v>
      </c>
      <c r="J15" s="88">
        <v>12</v>
      </c>
      <c r="K15" s="85" t="s">
        <v>33</v>
      </c>
      <c r="L15" s="80" t="s">
        <v>33</v>
      </c>
      <c r="M15" s="80" t="s">
        <v>33</v>
      </c>
      <c r="N15" s="80">
        <v>412.03</v>
      </c>
      <c r="O15" s="80">
        <v>466.96</v>
      </c>
      <c r="P15" s="80" t="s">
        <v>33</v>
      </c>
      <c r="Q15" s="81">
        <v>550.92999999999995</v>
      </c>
      <c r="S15" s="31"/>
      <c r="T15" s="31"/>
      <c r="U15" s="32"/>
      <c r="V15" s="31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4CF9-73CF-4A87-B7BD-A2C75A8432DA}">
  <sheetPr codeName="Planilha4"/>
  <dimension ref="A1:X16"/>
  <sheetViews>
    <sheetView showGridLines="0" workbookViewId="0">
      <selection activeCell="A24" sqref="A24:H25"/>
    </sheetView>
  </sheetViews>
  <sheetFormatPr defaultRowHeight="15.75" x14ac:dyDescent="0.25"/>
  <cols>
    <col min="1" max="1" width="3.85546875" style="3" bestFit="1" customWidth="1"/>
    <col min="2" max="2" width="35" style="3" bestFit="1" customWidth="1"/>
    <col min="3" max="9" width="9.28515625" style="3" bestFit="1" customWidth="1"/>
    <col min="10" max="10" width="3.42578125" style="3" customWidth="1"/>
    <col min="11" max="17" width="9.28515625" style="3" bestFit="1" customWidth="1"/>
    <col min="18" max="16384" width="9.140625" style="3"/>
  </cols>
  <sheetData>
    <row r="1" spans="1:24" ht="24" thickBot="1" x14ac:dyDescent="0.3">
      <c r="B1" s="139" t="s">
        <v>45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</row>
    <row r="2" spans="1:24" x14ac:dyDescent="0.25">
      <c r="B2" s="142" t="s">
        <v>0</v>
      </c>
      <c r="C2" s="134" t="s">
        <v>13</v>
      </c>
      <c r="D2" s="134"/>
      <c r="E2" s="134"/>
      <c r="F2" s="134"/>
      <c r="G2" s="134"/>
      <c r="H2" s="134"/>
      <c r="I2" s="135"/>
      <c r="J2" s="14"/>
      <c r="K2" s="136" t="s">
        <v>12</v>
      </c>
      <c r="L2" s="137"/>
      <c r="M2" s="137"/>
      <c r="N2" s="137"/>
      <c r="O2" s="137"/>
      <c r="P2" s="137"/>
      <c r="Q2" s="138"/>
    </row>
    <row r="3" spans="1:24" ht="32.25" customHeight="1" x14ac:dyDescent="0.25">
      <c r="B3" s="143"/>
      <c r="C3" s="60">
        <v>2</v>
      </c>
      <c r="D3" s="60">
        <v>3</v>
      </c>
      <c r="E3" s="60">
        <v>4</v>
      </c>
      <c r="F3" s="60">
        <v>5</v>
      </c>
      <c r="G3" s="60">
        <v>6</v>
      </c>
      <c r="H3" s="60">
        <v>7</v>
      </c>
      <c r="I3" s="61">
        <v>9</v>
      </c>
      <c r="J3" s="4"/>
      <c r="K3" s="62">
        <v>2</v>
      </c>
      <c r="L3" s="60">
        <v>3</v>
      </c>
      <c r="M3" s="60">
        <v>4</v>
      </c>
      <c r="N3" s="60">
        <v>5</v>
      </c>
      <c r="O3" s="60">
        <v>6</v>
      </c>
      <c r="P3" s="60">
        <v>7</v>
      </c>
      <c r="Q3" s="61">
        <v>9</v>
      </c>
    </row>
    <row r="4" spans="1:24" x14ac:dyDescent="0.25">
      <c r="A4" s="3">
        <v>1</v>
      </c>
      <c r="B4" s="48" t="s">
        <v>1</v>
      </c>
      <c r="C4" s="49">
        <v>2.7214999999999998</v>
      </c>
      <c r="D4" s="49">
        <v>3.4302000000000001</v>
      </c>
      <c r="E4" s="49">
        <v>3.9182999999999999</v>
      </c>
      <c r="F4" s="49">
        <v>4.4519000000000002</v>
      </c>
      <c r="G4" s="49">
        <v>5.0358000000000001</v>
      </c>
      <c r="H4" s="49">
        <v>5.4935</v>
      </c>
      <c r="I4" s="50">
        <v>6.2492000000000001</v>
      </c>
      <c r="J4" s="4">
        <v>1</v>
      </c>
      <c r="K4" s="51">
        <v>144.6</v>
      </c>
      <c r="L4" s="49">
        <v>160.04</v>
      </c>
      <c r="M4" s="49">
        <v>162</v>
      </c>
      <c r="N4" s="49">
        <v>171.93</v>
      </c>
      <c r="O4" s="49">
        <v>183.76</v>
      </c>
      <c r="P4" s="49">
        <v>214.03</v>
      </c>
      <c r="Q4" s="50">
        <v>222.26</v>
      </c>
      <c r="R4" s="44"/>
      <c r="S4" s="31"/>
      <c r="T4" s="31"/>
      <c r="U4" s="31"/>
      <c r="V4" s="31"/>
      <c r="W4" s="31"/>
      <c r="X4" s="31"/>
    </row>
    <row r="5" spans="1:24" x14ac:dyDescent="0.25">
      <c r="A5" s="3">
        <v>2</v>
      </c>
      <c r="B5" s="48" t="s">
        <v>2</v>
      </c>
      <c r="C5" s="49">
        <v>2.7565</v>
      </c>
      <c r="D5" s="49">
        <v>3.4704999999999999</v>
      </c>
      <c r="E5" s="49">
        <v>3.9620000000000002</v>
      </c>
      <c r="F5" s="49">
        <v>4.524</v>
      </c>
      <c r="G5" s="49">
        <v>5.1078999999999999</v>
      </c>
      <c r="H5" s="49">
        <v>5.5864000000000003</v>
      </c>
      <c r="I5" s="50">
        <v>6.3417000000000003</v>
      </c>
      <c r="J5" s="4">
        <v>2</v>
      </c>
      <c r="K5" s="51">
        <v>146.44999999999999</v>
      </c>
      <c r="L5" s="49">
        <v>162.78</v>
      </c>
      <c r="M5" s="49">
        <v>161.46</v>
      </c>
      <c r="N5" s="49">
        <v>176.06</v>
      </c>
      <c r="O5" s="49">
        <v>187.9</v>
      </c>
      <c r="P5" s="49">
        <v>221.6</v>
      </c>
      <c r="Q5" s="50">
        <v>229.78</v>
      </c>
      <c r="R5" s="44"/>
      <c r="S5" s="31"/>
      <c r="T5" s="31"/>
      <c r="U5" s="31"/>
      <c r="V5" s="31"/>
      <c r="W5" s="31"/>
      <c r="X5" s="31"/>
    </row>
    <row r="6" spans="1:24" x14ac:dyDescent="0.25">
      <c r="A6" s="3">
        <v>3</v>
      </c>
      <c r="B6" s="48" t="s">
        <v>34</v>
      </c>
      <c r="C6" s="49">
        <v>3.2528000000000001</v>
      </c>
      <c r="D6" s="49">
        <v>4.0792999999999999</v>
      </c>
      <c r="E6" s="49">
        <v>4.6717000000000004</v>
      </c>
      <c r="F6" s="49">
        <v>5.3445999999999998</v>
      </c>
      <c r="G6" s="49">
        <v>6.0231000000000003</v>
      </c>
      <c r="H6" s="49">
        <v>6.4852999999999996</v>
      </c>
      <c r="I6" s="50">
        <v>7.3754999999999997</v>
      </c>
      <c r="J6" s="4">
        <v>3</v>
      </c>
      <c r="K6" s="51">
        <v>168.57</v>
      </c>
      <c r="L6" s="49">
        <v>184.28</v>
      </c>
      <c r="M6" s="49">
        <v>189.86</v>
      </c>
      <c r="N6" s="49">
        <v>209.02</v>
      </c>
      <c r="O6" s="49">
        <v>220.86</v>
      </c>
      <c r="P6" s="49">
        <v>251.88</v>
      </c>
      <c r="Q6" s="50">
        <v>263.24</v>
      </c>
      <c r="R6" s="44"/>
      <c r="S6" s="31"/>
      <c r="T6" s="31"/>
      <c r="U6" s="31"/>
      <c r="V6" s="31"/>
      <c r="W6" s="31"/>
      <c r="X6" s="31"/>
    </row>
    <row r="7" spans="1:24" x14ac:dyDescent="0.25">
      <c r="A7" s="3">
        <v>4</v>
      </c>
      <c r="B7" s="48" t="s">
        <v>3</v>
      </c>
      <c r="C7" s="49" t="s">
        <v>33</v>
      </c>
      <c r="D7" s="49">
        <v>3.4236</v>
      </c>
      <c r="E7" s="49">
        <v>3.915</v>
      </c>
      <c r="F7" s="49">
        <v>4.4509999999999996</v>
      </c>
      <c r="G7" s="49">
        <v>5.0349000000000004</v>
      </c>
      <c r="H7" s="49">
        <v>5.4938000000000002</v>
      </c>
      <c r="I7" s="50">
        <v>6.2458999999999998</v>
      </c>
      <c r="J7" s="4">
        <v>4</v>
      </c>
      <c r="K7" s="51" t="s">
        <v>33</v>
      </c>
      <c r="L7" s="49">
        <v>158.96</v>
      </c>
      <c r="M7" s="49">
        <v>161.46</v>
      </c>
      <c r="N7" s="49">
        <v>171.77</v>
      </c>
      <c r="O7" s="49">
        <v>183.6</v>
      </c>
      <c r="P7" s="49">
        <v>214.09</v>
      </c>
      <c r="Q7" s="50">
        <v>221.73</v>
      </c>
      <c r="R7" s="44"/>
      <c r="S7" s="31"/>
      <c r="T7" s="31"/>
      <c r="U7" s="31"/>
      <c r="V7" s="31"/>
      <c r="W7" s="31"/>
    </row>
    <row r="8" spans="1:24" x14ac:dyDescent="0.25">
      <c r="A8" s="3">
        <v>5</v>
      </c>
      <c r="B8" s="52" t="s">
        <v>4</v>
      </c>
      <c r="C8" s="53">
        <v>2.7179000000000002</v>
      </c>
      <c r="D8" s="53">
        <v>3.4236</v>
      </c>
      <c r="E8" s="53">
        <v>3.9241000000000001</v>
      </c>
      <c r="F8" s="53">
        <v>4.4509999999999996</v>
      </c>
      <c r="G8" s="53">
        <v>5.0349000000000004</v>
      </c>
      <c r="H8" s="53">
        <v>5.4938000000000002</v>
      </c>
      <c r="I8" s="54">
        <v>6.2458999999999998</v>
      </c>
      <c r="J8" s="4">
        <v>5</v>
      </c>
      <c r="K8" s="55">
        <v>144.01</v>
      </c>
      <c r="L8" s="53">
        <v>158.96</v>
      </c>
      <c r="M8" s="53">
        <v>162.96</v>
      </c>
      <c r="N8" s="53">
        <v>171.77</v>
      </c>
      <c r="O8" s="53">
        <v>183.6</v>
      </c>
      <c r="P8" s="53">
        <v>214.09</v>
      </c>
      <c r="Q8" s="54">
        <v>221.73</v>
      </c>
      <c r="R8" s="44"/>
      <c r="S8" s="31"/>
      <c r="T8" s="31"/>
      <c r="U8" s="31"/>
      <c r="V8" s="31"/>
      <c r="W8" s="31"/>
      <c r="X8" s="31"/>
    </row>
    <row r="9" spans="1:24" x14ac:dyDescent="0.25">
      <c r="A9" s="3">
        <v>6</v>
      </c>
      <c r="B9" s="48" t="s">
        <v>5</v>
      </c>
      <c r="C9" s="49">
        <v>2.4096000000000002</v>
      </c>
      <c r="D9" s="49">
        <v>3.4236</v>
      </c>
      <c r="E9" s="49">
        <v>3.9241000000000001</v>
      </c>
      <c r="F9" s="49">
        <v>4.4509999999999996</v>
      </c>
      <c r="G9" s="49">
        <v>5.0349000000000004</v>
      </c>
      <c r="H9" s="49">
        <v>5.4938000000000002</v>
      </c>
      <c r="I9" s="50">
        <v>6.2458999999999998</v>
      </c>
      <c r="J9" s="4">
        <v>6</v>
      </c>
      <c r="K9" s="51">
        <v>144.01</v>
      </c>
      <c r="L9" s="49">
        <v>158.96</v>
      </c>
      <c r="M9" s="49">
        <v>162.96</v>
      </c>
      <c r="N9" s="49">
        <v>171.77</v>
      </c>
      <c r="O9" s="49">
        <v>183.6</v>
      </c>
      <c r="P9" s="49">
        <v>214.09</v>
      </c>
      <c r="Q9" s="50">
        <v>221.73</v>
      </c>
      <c r="R9" s="44"/>
      <c r="S9" s="31"/>
      <c r="T9" s="31"/>
      <c r="U9" s="31"/>
      <c r="V9" s="31"/>
      <c r="W9" s="31"/>
      <c r="X9" s="31"/>
    </row>
    <row r="10" spans="1:24" x14ac:dyDescent="0.25">
      <c r="A10" s="3">
        <v>7</v>
      </c>
      <c r="B10" s="48" t="s">
        <v>6</v>
      </c>
      <c r="C10" s="49">
        <v>3.1676000000000002</v>
      </c>
      <c r="D10" s="49">
        <v>3.8761999999999999</v>
      </c>
      <c r="E10" s="49">
        <v>4.3872</v>
      </c>
      <c r="F10" s="49">
        <v>4.9208999999999996</v>
      </c>
      <c r="G10" s="49">
        <v>5.5048000000000004</v>
      </c>
      <c r="H10" s="49">
        <v>5.9797000000000002</v>
      </c>
      <c r="I10" s="50">
        <v>6.7450000000000001</v>
      </c>
      <c r="J10" s="4">
        <v>7</v>
      </c>
      <c r="K10" s="51">
        <v>185.14</v>
      </c>
      <c r="L10" s="49">
        <v>200.58</v>
      </c>
      <c r="M10" s="49">
        <v>204.18</v>
      </c>
      <c r="N10" s="49">
        <v>214.11</v>
      </c>
      <c r="O10" s="49">
        <v>225.95</v>
      </c>
      <c r="P10" s="49">
        <v>259.06</v>
      </c>
      <c r="Q10" s="50">
        <v>268.87</v>
      </c>
      <c r="R10" s="44"/>
      <c r="S10" s="31"/>
      <c r="T10" s="31"/>
      <c r="U10" s="31"/>
      <c r="V10" s="31"/>
      <c r="W10" s="31"/>
      <c r="X10" s="31"/>
    </row>
    <row r="11" spans="1:24" x14ac:dyDescent="0.25">
      <c r="A11" s="3">
        <v>8</v>
      </c>
      <c r="B11" s="48" t="s">
        <v>7</v>
      </c>
      <c r="C11" s="49">
        <v>3.1930000000000001</v>
      </c>
      <c r="D11" s="49">
        <v>3.907</v>
      </c>
      <c r="E11" s="49">
        <v>4.3982000000000001</v>
      </c>
      <c r="F11" s="49">
        <v>4.9602000000000004</v>
      </c>
      <c r="G11" s="49">
        <v>5.5441000000000003</v>
      </c>
      <c r="H11" s="49">
        <v>6.0397999999999996</v>
      </c>
      <c r="I11" s="50">
        <v>6.8048000000000002</v>
      </c>
      <c r="J11" s="4">
        <v>8</v>
      </c>
      <c r="K11" s="51">
        <v>189.34</v>
      </c>
      <c r="L11" s="49">
        <v>205.67</v>
      </c>
      <c r="M11" s="49">
        <v>205.99</v>
      </c>
      <c r="N11" s="49">
        <v>220.59</v>
      </c>
      <c r="O11" s="49">
        <v>232.43</v>
      </c>
      <c r="P11" s="49">
        <v>268.98</v>
      </c>
      <c r="Q11" s="50">
        <v>278.73</v>
      </c>
      <c r="R11" s="44"/>
      <c r="S11" s="31"/>
      <c r="T11" s="31"/>
      <c r="U11" s="31"/>
      <c r="V11" s="31"/>
      <c r="W11" s="31"/>
      <c r="X11" s="31"/>
    </row>
    <row r="12" spans="1:24" x14ac:dyDescent="0.25">
      <c r="A12" s="3">
        <v>9</v>
      </c>
      <c r="B12" s="48" t="s">
        <v>35</v>
      </c>
      <c r="C12" s="49">
        <v>3.6597</v>
      </c>
      <c r="D12" s="49">
        <v>4.4862000000000002</v>
      </c>
      <c r="E12" s="49">
        <v>5.0860000000000003</v>
      </c>
      <c r="F12" s="49">
        <v>5.7587999999999999</v>
      </c>
      <c r="G12" s="49">
        <v>6.4372999999999996</v>
      </c>
      <c r="H12" s="49">
        <v>6.9219999999999997</v>
      </c>
      <c r="I12" s="50">
        <v>7.8246000000000002</v>
      </c>
      <c r="J12" s="4">
        <v>9</v>
      </c>
      <c r="K12" s="51">
        <v>205.78</v>
      </c>
      <c r="L12" s="49">
        <v>221.49</v>
      </c>
      <c r="M12" s="49">
        <v>229.2</v>
      </c>
      <c r="N12" s="49">
        <v>248.37</v>
      </c>
      <c r="O12" s="49">
        <v>260.2</v>
      </c>
      <c r="P12" s="49">
        <v>294.93</v>
      </c>
      <c r="Q12" s="50">
        <v>308.33999999999997</v>
      </c>
      <c r="R12" s="44"/>
      <c r="S12" s="31"/>
      <c r="T12" s="31"/>
      <c r="U12" s="31"/>
      <c r="V12" s="31"/>
      <c r="W12" s="31"/>
      <c r="X12" s="31"/>
    </row>
    <row r="13" spans="1:24" x14ac:dyDescent="0.25">
      <c r="A13" s="3">
        <v>10</v>
      </c>
      <c r="B13" s="48" t="s">
        <v>8</v>
      </c>
      <c r="C13" s="49" t="s">
        <v>33</v>
      </c>
      <c r="D13" s="49">
        <v>3.625</v>
      </c>
      <c r="E13" s="49">
        <v>4.1393000000000004</v>
      </c>
      <c r="F13" s="49">
        <v>4.6753</v>
      </c>
      <c r="G13" s="49">
        <v>5.2591999999999999</v>
      </c>
      <c r="H13" s="49">
        <v>5.7354000000000003</v>
      </c>
      <c r="I13" s="50">
        <v>6.4969999999999999</v>
      </c>
      <c r="J13" s="4">
        <v>10</v>
      </c>
      <c r="K13" s="51" t="s">
        <v>33</v>
      </c>
      <c r="L13" s="49">
        <v>189.99</v>
      </c>
      <c r="M13" s="49">
        <v>194.13</v>
      </c>
      <c r="N13" s="49">
        <v>204.44</v>
      </c>
      <c r="O13" s="49">
        <v>216.28</v>
      </c>
      <c r="P13" s="49">
        <v>249.61</v>
      </c>
      <c r="Q13" s="50">
        <v>258.82</v>
      </c>
      <c r="R13" s="44"/>
      <c r="S13" s="31"/>
      <c r="T13" s="31"/>
      <c r="U13" s="31"/>
      <c r="V13" s="31"/>
      <c r="W13" s="31"/>
    </row>
    <row r="14" spans="1:24" x14ac:dyDescent="0.25">
      <c r="A14" s="3">
        <v>11</v>
      </c>
      <c r="B14" s="48" t="s">
        <v>9</v>
      </c>
      <c r="C14" s="49">
        <v>2.9192999999999998</v>
      </c>
      <c r="D14" s="49">
        <v>3.625</v>
      </c>
      <c r="E14" s="49">
        <v>4.1393000000000004</v>
      </c>
      <c r="F14" s="49">
        <v>4.6753</v>
      </c>
      <c r="G14" s="49">
        <v>5.2591999999999999</v>
      </c>
      <c r="H14" s="49">
        <v>5.7354000000000003</v>
      </c>
      <c r="I14" s="50">
        <v>6.4969999999999999</v>
      </c>
      <c r="J14" s="4">
        <v>11</v>
      </c>
      <c r="K14" s="51">
        <v>175.04</v>
      </c>
      <c r="L14" s="49">
        <v>189.99</v>
      </c>
      <c r="M14" s="49">
        <v>194.13</v>
      </c>
      <c r="N14" s="49">
        <v>204.44</v>
      </c>
      <c r="O14" s="49">
        <v>216.28</v>
      </c>
      <c r="P14" s="49">
        <v>249.61</v>
      </c>
      <c r="Q14" s="50">
        <v>258.82</v>
      </c>
      <c r="R14" s="44"/>
      <c r="S14" s="31"/>
      <c r="T14" s="31"/>
      <c r="U14" s="31"/>
      <c r="V14" s="31"/>
      <c r="W14" s="31"/>
      <c r="X14" s="31"/>
    </row>
    <row r="15" spans="1:24" ht="16.5" thickBot="1" x14ac:dyDescent="0.3">
      <c r="A15" s="3">
        <v>12</v>
      </c>
      <c r="B15" s="56" t="s">
        <v>11</v>
      </c>
      <c r="C15" s="57" t="s">
        <v>33</v>
      </c>
      <c r="D15" s="57" t="s">
        <v>33</v>
      </c>
      <c r="E15" s="57" t="s">
        <v>33</v>
      </c>
      <c r="F15" s="57">
        <v>4.5378999999999996</v>
      </c>
      <c r="G15" s="57">
        <v>5.1218000000000004</v>
      </c>
      <c r="H15" s="57" t="s">
        <v>33</v>
      </c>
      <c r="I15" s="58">
        <v>6.3746999999999998</v>
      </c>
      <c r="J15" s="4">
        <v>12</v>
      </c>
      <c r="K15" s="59" t="s">
        <v>33</v>
      </c>
      <c r="L15" s="57" t="s">
        <v>33</v>
      </c>
      <c r="M15" s="57" t="s">
        <v>33</v>
      </c>
      <c r="N15" s="57">
        <v>186.12</v>
      </c>
      <c r="O15" s="57">
        <v>197.95</v>
      </c>
      <c r="P15" s="57" t="s">
        <v>33</v>
      </c>
      <c r="Q15" s="58">
        <v>242.97</v>
      </c>
      <c r="R15" s="44"/>
      <c r="S15" s="31"/>
      <c r="T15" s="32"/>
      <c r="U15" s="31"/>
    </row>
    <row r="16" spans="1:24" x14ac:dyDescent="0.25">
      <c r="B16" s="4"/>
      <c r="C16" s="4"/>
      <c r="D16" s="4"/>
      <c r="E16" s="4"/>
      <c r="F16" s="4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4C0D-ABF3-4F92-9BD1-DFA7F0FF60BB}">
  <sheetPr codeName="Planilha5"/>
  <dimension ref="A1:V231"/>
  <sheetViews>
    <sheetView showGridLines="0" workbookViewId="0">
      <selection activeCell="A24" sqref="A24:H25"/>
    </sheetView>
  </sheetViews>
  <sheetFormatPr defaultRowHeight="15.75" x14ac:dyDescent="0.25"/>
  <cols>
    <col min="1" max="1" width="3.85546875" style="63" bestFit="1" customWidth="1"/>
    <col min="2" max="2" width="35" style="63" bestFit="1" customWidth="1"/>
    <col min="3" max="9" width="9.28515625" style="63" bestFit="1" customWidth="1"/>
    <col min="10" max="10" width="10.7109375" style="63" customWidth="1"/>
    <col min="11" max="17" width="9.28515625" style="63" bestFit="1" customWidth="1"/>
    <col min="18" max="16384" width="9.140625" style="63"/>
  </cols>
  <sheetData>
    <row r="1" spans="1:22" ht="24" thickBot="1" x14ac:dyDescent="0.3">
      <c r="B1" s="139" t="s">
        <v>45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</row>
    <row r="2" spans="1:22" x14ac:dyDescent="0.25">
      <c r="B2" s="147" t="s">
        <v>0</v>
      </c>
      <c r="C2" s="144" t="s">
        <v>13</v>
      </c>
      <c r="D2" s="144"/>
      <c r="E2" s="144"/>
      <c r="F2" s="144"/>
      <c r="G2" s="144"/>
      <c r="H2" s="144"/>
      <c r="I2" s="145"/>
      <c r="K2" s="146" t="s">
        <v>12</v>
      </c>
      <c r="L2" s="144"/>
      <c r="M2" s="144"/>
      <c r="N2" s="144"/>
      <c r="O2" s="144"/>
      <c r="P2" s="144"/>
      <c r="Q2" s="145"/>
    </row>
    <row r="3" spans="1:22" x14ac:dyDescent="0.25">
      <c r="B3" s="148"/>
      <c r="C3" s="64">
        <v>2</v>
      </c>
      <c r="D3" s="64">
        <v>3</v>
      </c>
      <c r="E3" s="64">
        <v>4</v>
      </c>
      <c r="F3" s="64">
        <v>5</v>
      </c>
      <c r="G3" s="64">
        <v>6</v>
      </c>
      <c r="H3" s="64">
        <v>7</v>
      </c>
      <c r="I3" s="65">
        <v>9</v>
      </c>
      <c r="K3" s="70">
        <v>2</v>
      </c>
      <c r="L3" s="64">
        <v>3</v>
      </c>
      <c r="M3" s="64">
        <v>4</v>
      </c>
      <c r="N3" s="64">
        <v>5</v>
      </c>
      <c r="O3" s="64">
        <v>6</v>
      </c>
      <c r="P3" s="64">
        <v>7</v>
      </c>
      <c r="Q3" s="65">
        <v>9</v>
      </c>
    </row>
    <row r="4" spans="1:22" x14ac:dyDescent="0.25">
      <c r="A4" s="63">
        <v>1</v>
      </c>
      <c r="B4" s="66" t="s">
        <v>1</v>
      </c>
      <c r="C4" s="64" t="s">
        <v>33</v>
      </c>
      <c r="D4" s="64" t="s">
        <v>33</v>
      </c>
      <c r="E4" s="64">
        <v>3.5834999999999999</v>
      </c>
      <c r="F4" s="64">
        <v>3.9845999999999999</v>
      </c>
      <c r="G4" s="64">
        <v>4.5685000000000002</v>
      </c>
      <c r="H4" s="64">
        <v>4.8503999999999996</v>
      </c>
      <c r="I4" s="65">
        <v>5.3263999999999996</v>
      </c>
      <c r="J4" s="63">
        <v>1</v>
      </c>
      <c r="K4" s="72" t="s">
        <v>33</v>
      </c>
      <c r="L4" s="73" t="s">
        <v>33</v>
      </c>
      <c r="M4" s="64">
        <v>153.41</v>
      </c>
      <c r="N4" s="64">
        <v>161.57</v>
      </c>
      <c r="O4" s="64">
        <v>173.41</v>
      </c>
      <c r="P4" s="64">
        <v>199.06</v>
      </c>
      <c r="Q4" s="65">
        <v>201.33</v>
      </c>
      <c r="R4" s="44"/>
      <c r="S4" s="31"/>
      <c r="T4" s="31"/>
      <c r="U4" s="31"/>
      <c r="V4" s="31"/>
    </row>
    <row r="5" spans="1:22" x14ac:dyDescent="0.25">
      <c r="A5" s="63">
        <v>2</v>
      </c>
      <c r="B5" s="66" t="s">
        <v>2</v>
      </c>
      <c r="C5" s="64" t="s">
        <v>33</v>
      </c>
      <c r="D5" s="64" t="s">
        <v>33</v>
      </c>
      <c r="E5" s="64">
        <v>3.6305000000000001</v>
      </c>
      <c r="F5" s="64">
        <v>4.0316000000000001</v>
      </c>
      <c r="G5" s="64">
        <v>4.6154999999999999</v>
      </c>
      <c r="H5" s="64">
        <v>4.8974000000000002</v>
      </c>
      <c r="I5" s="65">
        <v>5.3734000000000002</v>
      </c>
      <c r="J5" s="63">
        <v>2</v>
      </c>
      <c r="K5" s="72" t="s">
        <v>33</v>
      </c>
      <c r="L5" s="73" t="s">
        <v>33</v>
      </c>
      <c r="M5" s="64">
        <v>153.41</v>
      </c>
      <c r="N5" s="64">
        <v>161.57</v>
      </c>
      <c r="O5" s="64">
        <v>173.41</v>
      </c>
      <c r="P5" s="64">
        <v>199.06</v>
      </c>
      <c r="Q5" s="65">
        <v>201.33</v>
      </c>
      <c r="R5" s="44"/>
      <c r="S5" s="31"/>
      <c r="T5" s="31"/>
      <c r="U5" s="31"/>
      <c r="V5" s="31"/>
    </row>
    <row r="6" spans="1:22" x14ac:dyDescent="0.25">
      <c r="A6" s="63">
        <v>3</v>
      </c>
      <c r="B6" s="66" t="s">
        <v>34</v>
      </c>
      <c r="C6" s="64" t="s">
        <v>33</v>
      </c>
      <c r="D6" s="64" t="s">
        <v>33</v>
      </c>
      <c r="E6" s="64">
        <v>4.3028000000000004</v>
      </c>
      <c r="F6" s="64">
        <v>4.7872000000000003</v>
      </c>
      <c r="G6" s="64">
        <v>5.4657</v>
      </c>
      <c r="H6" s="64">
        <v>5.7648000000000001</v>
      </c>
      <c r="I6" s="65">
        <v>6.3658999999999999</v>
      </c>
      <c r="J6" s="63">
        <v>3</v>
      </c>
      <c r="K6" s="72" t="s">
        <v>33</v>
      </c>
      <c r="L6" s="73" t="s">
        <v>33</v>
      </c>
      <c r="M6" s="64">
        <v>175.64</v>
      </c>
      <c r="N6" s="64">
        <v>183.8</v>
      </c>
      <c r="O6" s="64">
        <v>195.64</v>
      </c>
      <c r="P6" s="64">
        <v>224.14</v>
      </c>
      <c r="Q6" s="65">
        <v>227.99</v>
      </c>
      <c r="R6" s="44"/>
      <c r="S6" s="31"/>
      <c r="T6" s="31"/>
      <c r="U6" s="31"/>
      <c r="V6" s="31"/>
    </row>
    <row r="7" spans="1:22" x14ac:dyDescent="0.25">
      <c r="A7" s="63">
        <v>4</v>
      </c>
      <c r="B7" s="66" t="s">
        <v>3</v>
      </c>
      <c r="C7" s="64" t="s">
        <v>33</v>
      </c>
      <c r="D7" s="64" t="s">
        <v>33</v>
      </c>
      <c r="E7" s="64">
        <v>3.5834999999999999</v>
      </c>
      <c r="F7" s="64">
        <v>3.9845999999999999</v>
      </c>
      <c r="G7" s="64">
        <v>4.5685000000000002</v>
      </c>
      <c r="H7" s="64">
        <v>4.8503999999999996</v>
      </c>
      <c r="I7" s="65">
        <v>5.3263999999999996</v>
      </c>
      <c r="J7" s="63">
        <v>4</v>
      </c>
      <c r="K7" s="72" t="s">
        <v>33</v>
      </c>
      <c r="L7" s="73" t="s">
        <v>33</v>
      </c>
      <c r="M7" s="64">
        <v>153.41</v>
      </c>
      <c r="N7" s="64">
        <v>161.57</v>
      </c>
      <c r="O7" s="64">
        <v>173.41</v>
      </c>
      <c r="P7" s="64">
        <v>199.06</v>
      </c>
      <c r="Q7" s="65">
        <v>201.33</v>
      </c>
      <c r="R7" s="44"/>
      <c r="S7" s="31"/>
      <c r="T7" s="31"/>
      <c r="U7" s="31"/>
      <c r="V7" s="31"/>
    </row>
    <row r="8" spans="1:22" x14ac:dyDescent="0.25">
      <c r="A8" s="63">
        <v>5</v>
      </c>
      <c r="B8" s="71" t="s">
        <v>4</v>
      </c>
      <c r="C8" s="60" t="s">
        <v>33</v>
      </c>
      <c r="D8" s="60" t="s">
        <v>33</v>
      </c>
      <c r="E8" s="60">
        <v>3.5834999999999999</v>
      </c>
      <c r="F8" s="60">
        <v>3.9845999999999999</v>
      </c>
      <c r="G8" s="60">
        <v>4.5685000000000002</v>
      </c>
      <c r="H8" s="60">
        <v>4.8503999999999996</v>
      </c>
      <c r="I8" s="61">
        <v>5.3263999999999996</v>
      </c>
      <c r="J8" s="63">
        <v>5</v>
      </c>
      <c r="K8" s="72" t="s">
        <v>33</v>
      </c>
      <c r="L8" s="73" t="s">
        <v>33</v>
      </c>
      <c r="M8" s="60">
        <v>153.41</v>
      </c>
      <c r="N8" s="60">
        <v>161.57</v>
      </c>
      <c r="O8" s="60">
        <v>173.41</v>
      </c>
      <c r="P8" s="60">
        <v>199.06</v>
      </c>
      <c r="Q8" s="61">
        <v>201.33</v>
      </c>
      <c r="R8" s="44"/>
      <c r="S8" s="31"/>
      <c r="T8" s="31"/>
      <c r="U8" s="31"/>
      <c r="V8" s="31"/>
    </row>
    <row r="9" spans="1:22" x14ac:dyDescent="0.25">
      <c r="A9" s="63">
        <v>6</v>
      </c>
      <c r="B9" s="66" t="s">
        <v>5</v>
      </c>
      <c r="C9" s="64" t="s">
        <v>33</v>
      </c>
      <c r="D9" s="64" t="s">
        <v>33</v>
      </c>
      <c r="E9" s="64">
        <v>3.5834999999999999</v>
      </c>
      <c r="F9" s="64">
        <v>3.9845999999999999</v>
      </c>
      <c r="G9" s="64">
        <v>4.5685000000000002</v>
      </c>
      <c r="H9" s="64">
        <v>4.8503999999999996</v>
      </c>
      <c r="I9" s="65">
        <v>5.3263999999999996</v>
      </c>
      <c r="J9" s="63">
        <v>6</v>
      </c>
      <c r="K9" s="72" t="s">
        <v>33</v>
      </c>
      <c r="L9" s="73" t="s">
        <v>33</v>
      </c>
      <c r="M9" s="64">
        <v>153.41</v>
      </c>
      <c r="N9" s="64">
        <v>161.57</v>
      </c>
      <c r="O9" s="64">
        <v>173.41</v>
      </c>
      <c r="P9" s="64">
        <v>199.06</v>
      </c>
      <c r="Q9" s="65">
        <v>201.33</v>
      </c>
      <c r="R9" s="44"/>
      <c r="S9" s="31"/>
      <c r="T9" s="31"/>
      <c r="U9" s="31"/>
      <c r="V9" s="31"/>
    </row>
    <row r="10" spans="1:22" x14ac:dyDescent="0.25">
      <c r="A10" s="63">
        <v>7</v>
      </c>
      <c r="B10" s="66" t="s">
        <v>6</v>
      </c>
      <c r="C10" s="64" t="s">
        <v>33</v>
      </c>
      <c r="D10" s="64" t="s">
        <v>33</v>
      </c>
      <c r="E10" s="64">
        <v>4.0525000000000002</v>
      </c>
      <c r="F10" s="64">
        <v>4.4535999999999998</v>
      </c>
      <c r="G10" s="64">
        <v>5.0374999999999996</v>
      </c>
      <c r="H10" s="64">
        <v>5.3365999999999998</v>
      </c>
      <c r="I10" s="65">
        <v>5.8221999999999996</v>
      </c>
      <c r="J10" s="63">
        <v>7</v>
      </c>
      <c r="K10" s="72" t="s">
        <v>33</v>
      </c>
      <c r="L10" s="73" t="s">
        <v>33</v>
      </c>
      <c r="M10" s="64">
        <v>195.59</v>
      </c>
      <c r="N10" s="64">
        <v>203.75</v>
      </c>
      <c r="O10" s="64">
        <v>215.59</v>
      </c>
      <c r="P10" s="64">
        <v>244.09</v>
      </c>
      <c r="Q10" s="65">
        <v>247.94</v>
      </c>
      <c r="R10" s="44"/>
      <c r="S10" s="31"/>
      <c r="T10" s="31"/>
      <c r="U10" s="31"/>
      <c r="V10" s="31"/>
    </row>
    <row r="11" spans="1:22" x14ac:dyDescent="0.25">
      <c r="A11" s="63">
        <v>8</v>
      </c>
      <c r="B11" s="66" t="s">
        <v>7</v>
      </c>
      <c r="C11" s="64" t="s">
        <v>33</v>
      </c>
      <c r="D11" s="64" t="s">
        <v>33</v>
      </c>
      <c r="E11" s="64">
        <v>4.0667</v>
      </c>
      <c r="F11" s="64">
        <v>4.4678000000000004</v>
      </c>
      <c r="G11" s="64">
        <v>5.0517000000000003</v>
      </c>
      <c r="H11" s="64">
        <v>5.3509000000000002</v>
      </c>
      <c r="I11" s="65">
        <v>5.8364000000000003</v>
      </c>
      <c r="J11" s="63">
        <v>8</v>
      </c>
      <c r="K11" s="72" t="s">
        <v>33</v>
      </c>
      <c r="L11" s="73" t="s">
        <v>33</v>
      </c>
      <c r="M11" s="64">
        <v>197.94</v>
      </c>
      <c r="N11" s="64">
        <v>206.1</v>
      </c>
      <c r="O11" s="64">
        <v>217.94</v>
      </c>
      <c r="P11" s="64">
        <v>246.44</v>
      </c>
      <c r="Q11" s="65">
        <v>250.29</v>
      </c>
      <c r="R11" s="44"/>
      <c r="S11" s="31"/>
      <c r="T11" s="31"/>
      <c r="U11" s="31"/>
      <c r="V11" s="31"/>
    </row>
    <row r="12" spans="1:22" x14ac:dyDescent="0.25">
      <c r="A12" s="63">
        <v>9</v>
      </c>
      <c r="B12" s="66" t="s">
        <v>35</v>
      </c>
      <c r="C12" s="64" t="s">
        <v>33</v>
      </c>
      <c r="D12" s="64" t="s">
        <v>33</v>
      </c>
      <c r="E12" s="64">
        <v>4.7169999999999996</v>
      </c>
      <c r="F12" s="64">
        <v>5.2013999999999996</v>
      </c>
      <c r="G12" s="64">
        <v>5.8799000000000001</v>
      </c>
      <c r="H12" s="64">
        <v>6.2013999999999996</v>
      </c>
      <c r="I12" s="65">
        <v>6.8150000000000004</v>
      </c>
      <c r="J12" s="63">
        <v>9</v>
      </c>
      <c r="K12" s="72" t="s">
        <v>33</v>
      </c>
      <c r="L12" s="73" t="s">
        <v>33</v>
      </c>
      <c r="M12" s="64">
        <v>214.98</v>
      </c>
      <c r="N12" s="64">
        <v>223.14</v>
      </c>
      <c r="O12" s="64">
        <v>234.98</v>
      </c>
      <c r="P12" s="64">
        <v>267.18</v>
      </c>
      <c r="Q12" s="65">
        <v>273.08</v>
      </c>
      <c r="R12" s="44"/>
      <c r="S12" s="31"/>
      <c r="T12" s="31"/>
      <c r="U12" s="31"/>
      <c r="V12" s="31"/>
    </row>
    <row r="13" spans="1:22" x14ac:dyDescent="0.25">
      <c r="A13" s="63">
        <v>10</v>
      </c>
      <c r="B13" s="66" t="s">
        <v>8</v>
      </c>
      <c r="C13" s="64" t="s">
        <v>33</v>
      </c>
      <c r="D13" s="64" t="s">
        <v>33</v>
      </c>
      <c r="E13" s="64">
        <v>3.8077999999999999</v>
      </c>
      <c r="F13" s="64">
        <v>4.2088999999999999</v>
      </c>
      <c r="G13" s="64">
        <v>4.7927999999999997</v>
      </c>
      <c r="H13" s="64">
        <v>5.0918999999999999</v>
      </c>
      <c r="I13" s="65">
        <v>5.5774999999999997</v>
      </c>
      <c r="J13" s="63">
        <v>10</v>
      </c>
      <c r="K13" s="72" t="s">
        <v>33</v>
      </c>
      <c r="L13" s="73" t="s">
        <v>33</v>
      </c>
      <c r="M13" s="64">
        <v>186.08</v>
      </c>
      <c r="N13" s="64">
        <v>194.24</v>
      </c>
      <c r="O13" s="64">
        <v>206.08</v>
      </c>
      <c r="P13" s="64">
        <v>234.58</v>
      </c>
      <c r="Q13" s="65">
        <v>238.43</v>
      </c>
      <c r="R13" s="44"/>
      <c r="S13" s="31"/>
      <c r="T13" s="31"/>
      <c r="U13" s="31"/>
      <c r="V13" s="31"/>
    </row>
    <row r="14" spans="1:22" x14ac:dyDescent="0.25">
      <c r="A14" s="63">
        <v>11</v>
      </c>
      <c r="B14" s="66" t="s">
        <v>9</v>
      </c>
      <c r="C14" s="64" t="s">
        <v>33</v>
      </c>
      <c r="D14" s="64" t="s">
        <v>33</v>
      </c>
      <c r="E14" s="64">
        <v>3.8077999999999999</v>
      </c>
      <c r="F14" s="64">
        <v>4.2088999999999999</v>
      </c>
      <c r="G14" s="64">
        <v>4.7927999999999997</v>
      </c>
      <c r="H14" s="64">
        <v>5.0918999999999999</v>
      </c>
      <c r="I14" s="65">
        <v>5.5774999999999997</v>
      </c>
      <c r="J14" s="63">
        <v>11</v>
      </c>
      <c r="K14" s="72" t="s">
        <v>33</v>
      </c>
      <c r="L14" s="73" t="s">
        <v>33</v>
      </c>
      <c r="M14" s="64">
        <v>186.08</v>
      </c>
      <c r="N14" s="64">
        <v>194.24</v>
      </c>
      <c r="O14" s="64">
        <v>206.08</v>
      </c>
      <c r="P14" s="64">
        <v>234.58</v>
      </c>
      <c r="Q14" s="65">
        <v>238.43</v>
      </c>
      <c r="R14" s="44"/>
      <c r="S14" s="31"/>
      <c r="T14" s="31"/>
      <c r="U14" s="31"/>
      <c r="V14" s="31"/>
    </row>
    <row r="15" spans="1:22" ht="16.5" thickBot="1" x14ac:dyDescent="0.3">
      <c r="A15" s="63">
        <v>12</v>
      </c>
      <c r="B15" s="67" t="s">
        <v>11</v>
      </c>
      <c r="C15" s="68" t="s">
        <v>33</v>
      </c>
      <c r="D15" s="68" t="s">
        <v>33</v>
      </c>
      <c r="E15" s="68"/>
      <c r="F15" s="68">
        <v>3.9845999999999999</v>
      </c>
      <c r="G15" s="68">
        <v>4.5685000000000002</v>
      </c>
      <c r="H15" s="68" t="s">
        <v>33</v>
      </c>
      <c r="I15" s="69">
        <v>5.3263999999999996</v>
      </c>
      <c r="J15" s="63">
        <v>12</v>
      </c>
      <c r="K15" s="74" t="s">
        <v>33</v>
      </c>
      <c r="L15" s="75" t="s">
        <v>33</v>
      </c>
      <c r="M15" s="75" t="s">
        <v>33</v>
      </c>
      <c r="N15" s="68">
        <v>161.57</v>
      </c>
      <c r="O15" s="68">
        <v>173.41</v>
      </c>
      <c r="P15" s="68" t="s">
        <v>33</v>
      </c>
      <c r="Q15" s="69">
        <v>201.33</v>
      </c>
      <c r="R15" s="44"/>
      <c r="S15" s="31"/>
      <c r="T15" s="32"/>
      <c r="U15" s="31"/>
    </row>
    <row r="17" spans="1:1" x14ac:dyDescent="0.25">
      <c r="A17" s="149"/>
    </row>
    <row r="18" spans="1:1" x14ac:dyDescent="0.25">
      <c r="A18" s="149"/>
    </row>
    <row r="19" spans="1:1" x14ac:dyDescent="0.25">
      <c r="A19" s="149"/>
    </row>
    <row r="20" spans="1:1" x14ac:dyDescent="0.25">
      <c r="A20" s="149"/>
    </row>
    <row r="21" spans="1:1" x14ac:dyDescent="0.25">
      <c r="A21" s="149"/>
    </row>
    <row r="22" spans="1:1" x14ac:dyDescent="0.25">
      <c r="A22" s="149"/>
    </row>
    <row r="23" spans="1:1" x14ac:dyDescent="0.25">
      <c r="A23" s="149"/>
    </row>
    <row r="24" spans="1:1" x14ac:dyDescent="0.25">
      <c r="A24" s="149"/>
    </row>
    <row r="25" spans="1:1" x14ac:dyDescent="0.25">
      <c r="A25" s="149"/>
    </row>
    <row r="26" spans="1:1" x14ac:dyDescent="0.25">
      <c r="A26" s="149"/>
    </row>
    <row r="27" spans="1:1" x14ac:dyDescent="0.25">
      <c r="A27" s="149"/>
    </row>
    <row r="28" spans="1:1" x14ac:dyDescent="0.25">
      <c r="A28" s="149"/>
    </row>
    <row r="29" spans="1:1" x14ac:dyDescent="0.25">
      <c r="A29" s="149"/>
    </row>
    <row r="30" spans="1:1" x14ac:dyDescent="0.25">
      <c r="A30" s="149"/>
    </row>
    <row r="31" spans="1:1" x14ac:dyDescent="0.25">
      <c r="A31" s="149"/>
    </row>
    <row r="32" spans="1:1" x14ac:dyDescent="0.25">
      <c r="A32" s="149"/>
    </row>
    <row r="33" spans="1:1" x14ac:dyDescent="0.25">
      <c r="A33" s="149"/>
    </row>
    <row r="34" spans="1:1" x14ac:dyDescent="0.25">
      <c r="A34" s="149"/>
    </row>
    <row r="35" spans="1:1" x14ac:dyDescent="0.25">
      <c r="A35" s="149"/>
    </row>
    <row r="36" spans="1:1" x14ac:dyDescent="0.25">
      <c r="A36" s="149"/>
    </row>
    <row r="37" spans="1:1" x14ac:dyDescent="0.25">
      <c r="A37" s="149"/>
    </row>
    <row r="38" spans="1:1" x14ac:dyDescent="0.25">
      <c r="A38" s="149"/>
    </row>
    <row r="39" spans="1:1" x14ac:dyDescent="0.25">
      <c r="A39" s="149"/>
    </row>
    <row r="40" spans="1:1" x14ac:dyDescent="0.25">
      <c r="A40" s="149"/>
    </row>
    <row r="41" spans="1:1" x14ac:dyDescent="0.25">
      <c r="A41" s="149"/>
    </row>
    <row r="42" spans="1:1" x14ac:dyDescent="0.25">
      <c r="A42" s="149"/>
    </row>
    <row r="43" spans="1:1" x14ac:dyDescent="0.25">
      <c r="A43" s="149"/>
    </row>
    <row r="44" spans="1:1" x14ac:dyDescent="0.25">
      <c r="A44" s="149"/>
    </row>
    <row r="45" spans="1:1" x14ac:dyDescent="0.25">
      <c r="A45" s="149"/>
    </row>
    <row r="46" spans="1:1" x14ac:dyDescent="0.25">
      <c r="A46" s="149"/>
    </row>
    <row r="47" spans="1:1" x14ac:dyDescent="0.25">
      <c r="A47" s="149"/>
    </row>
    <row r="48" spans="1:1" x14ac:dyDescent="0.25">
      <c r="A48" s="149"/>
    </row>
    <row r="49" spans="1:1" x14ac:dyDescent="0.25">
      <c r="A49" s="149"/>
    </row>
    <row r="50" spans="1:1" x14ac:dyDescent="0.25">
      <c r="A50" s="149"/>
    </row>
    <row r="51" spans="1:1" x14ac:dyDescent="0.25">
      <c r="A51" s="149"/>
    </row>
    <row r="52" spans="1:1" x14ac:dyDescent="0.25">
      <c r="A52" s="149"/>
    </row>
    <row r="53" spans="1:1" x14ac:dyDescent="0.25">
      <c r="A53" s="149"/>
    </row>
    <row r="54" spans="1:1" x14ac:dyDescent="0.25">
      <c r="A54" s="149"/>
    </row>
    <row r="55" spans="1:1" x14ac:dyDescent="0.25">
      <c r="A55" s="149"/>
    </row>
    <row r="56" spans="1:1" x14ac:dyDescent="0.25">
      <c r="A56" s="149"/>
    </row>
    <row r="57" spans="1:1" x14ac:dyDescent="0.25">
      <c r="A57" s="149"/>
    </row>
    <row r="58" spans="1:1" x14ac:dyDescent="0.25">
      <c r="A58" s="149"/>
    </row>
    <row r="59" spans="1:1" x14ac:dyDescent="0.25">
      <c r="A59" s="149"/>
    </row>
    <row r="60" spans="1:1" x14ac:dyDescent="0.25">
      <c r="A60" s="149"/>
    </row>
    <row r="61" spans="1:1" x14ac:dyDescent="0.25">
      <c r="A61" s="149"/>
    </row>
    <row r="62" spans="1:1" x14ac:dyDescent="0.25">
      <c r="A62" s="149"/>
    </row>
    <row r="63" spans="1:1" x14ac:dyDescent="0.25">
      <c r="A63" s="149"/>
    </row>
    <row r="64" spans="1:1" x14ac:dyDescent="0.25">
      <c r="A64" s="149"/>
    </row>
    <row r="65" spans="1:1" x14ac:dyDescent="0.25">
      <c r="A65" s="149"/>
    </row>
    <row r="66" spans="1:1" x14ac:dyDescent="0.25">
      <c r="A66" s="149"/>
    </row>
    <row r="67" spans="1:1" x14ac:dyDescent="0.25">
      <c r="A67" s="149"/>
    </row>
    <row r="68" spans="1:1" x14ac:dyDescent="0.25">
      <c r="A68" s="149"/>
    </row>
    <row r="69" spans="1:1" x14ac:dyDescent="0.25">
      <c r="A69" s="149"/>
    </row>
    <row r="70" spans="1:1" x14ac:dyDescent="0.25">
      <c r="A70" s="149"/>
    </row>
    <row r="71" spans="1:1" x14ac:dyDescent="0.25">
      <c r="A71" s="149"/>
    </row>
    <row r="72" spans="1:1" x14ac:dyDescent="0.25">
      <c r="A72" s="149"/>
    </row>
    <row r="73" spans="1:1" x14ac:dyDescent="0.25">
      <c r="A73" s="149"/>
    </row>
    <row r="74" spans="1:1" x14ac:dyDescent="0.25">
      <c r="A74" s="149"/>
    </row>
    <row r="75" spans="1:1" x14ac:dyDescent="0.25">
      <c r="A75" s="149"/>
    </row>
    <row r="76" spans="1:1" x14ac:dyDescent="0.25">
      <c r="A76" s="149"/>
    </row>
    <row r="77" spans="1:1" x14ac:dyDescent="0.25">
      <c r="A77" s="149"/>
    </row>
    <row r="78" spans="1:1" x14ac:dyDescent="0.25">
      <c r="A78" s="149"/>
    </row>
    <row r="79" spans="1:1" x14ac:dyDescent="0.25">
      <c r="A79" s="149"/>
    </row>
    <row r="80" spans="1:1" x14ac:dyDescent="0.25">
      <c r="A80" s="149"/>
    </row>
    <row r="81" spans="1:1" x14ac:dyDescent="0.25">
      <c r="A81" s="149"/>
    </row>
    <row r="82" spans="1:1" x14ac:dyDescent="0.25">
      <c r="A82" s="149"/>
    </row>
    <row r="83" spans="1:1" x14ac:dyDescent="0.25">
      <c r="A83" s="149"/>
    </row>
    <row r="84" spans="1:1" x14ac:dyDescent="0.25">
      <c r="A84" s="149"/>
    </row>
    <row r="85" spans="1:1" x14ac:dyDescent="0.25">
      <c r="A85" s="149"/>
    </row>
    <row r="86" spans="1:1" x14ac:dyDescent="0.25">
      <c r="A86" s="149"/>
    </row>
    <row r="87" spans="1:1" x14ac:dyDescent="0.25">
      <c r="A87" s="149"/>
    </row>
    <row r="88" spans="1:1" x14ac:dyDescent="0.25">
      <c r="A88" s="149"/>
    </row>
    <row r="89" spans="1:1" x14ac:dyDescent="0.25">
      <c r="A89" s="149"/>
    </row>
    <row r="90" spans="1:1" x14ac:dyDescent="0.25">
      <c r="A90" s="149"/>
    </row>
    <row r="91" spans="1:1" x14ac:dyDescent="0.25">
      <c r="A91" s="149"/>
    </row>
    <row r="92" spans="1:1" x14ac:dyDescent="0.25">
      <c r="A92" s="149"/>
    </row>
    <row r="93" spans="1:1" x14ac:dyDescent="0.25">
      <c r="A93" s="149"/>
    </row>
    <row r="94" spans="1:1" x14ac:dyDescent="0.25">
      <c r="A94" s="149"/>
    </row>
    <row r="95" spans="1:1" x14ac:dyDescent="0.25">
      <c r="A95" s="149"/>
    </row>
    <row r="96" spans="1:1" x14ac:dyDescent="0.25">
      <c r="A96" s="149"/>
    </row>
    <row r="97" spans="1:1" x14ac:dyDescent="0.25">
      <c r="A97" s="149"/>
    </row>
    <row r="98" spans="1:1" x14ac:dyDescent="0.25">
      <c r="A98" s="149"/>
    </row>
    <row r="99" spans="1:1" x14ac:dyDescent="0.25">
      <c r="A99" s="149"/>
    </row>
    <row r="100" spans="1:1" x14ac:dyDescent="0.25">
      <c r="A100" s="149"/>
    </row>
    <row r="101" spans="1:1" x14ac:dyDescent="0.25">
      <c r="A101" s="149"/>
    </row>
    <row r="102" spans="1:1" x14ac:dyDescent="0.25">
      <c r="A102" s="149"/>
    </row>
    <row r="103" spans="1:1" x14ac:dyDescent="0.25">
      <c r="A103" s="149"/>
    </row>
    <row r="104" spans="1:1" x14ac:dyDescent="0.25">
      <c r="A104" s="149"/>
    </row>
    <row r="105" spans="1:1" x14ac:dyDescent="0.25">
      <c r="A105" s="149"/>
    </row>
    <row r="106" spans="1:1" x14ac:dyDescent="0.25">
      <c r="A106" s="149"/>
    </row>
    <row r="107" spans="1:1" x14ac:dyDescent="0.25">
      <c r="A107" s="149"/>
    </row>
    <row r="108" spans="1:1" x14ac:dyDescent="0.25">
      <c r="A108" s="149"/>
    </row>
    <row r="109" spans="1:1" x14ac:dyDescent="0.25">
      <c r="A109" s="149"/>
    </row>
    <row r="110" spans="1:1" x14ac:dyDescent="0.25">
      <c r="A110" s="149"/>
    </row>
    <row r="111" spans="1:1" x14ac:dyDescent="0.25">
      <c r="A111" s="149"/>
    </row>
    <row r="112" spans="1:1" x14ac:dyDescent="0.25">
      <c r="A112" s="149"/>
    </row>
    <row r="113" spans="1:1" x14ac:dyDescent="0.25">
      <c r="A113" s="149"/>
    </row>
    <row r="114" spans="1:1" x14ac:dyDescent="0.25">
      <c r="A114" s="149"/>
    </row>
    <row r="115" spans="1:1" x14ac:dyDescent="0.25">
      <c r="A115" s="149"/>
    </row>
    <row r="116" spans="1:1" x14ac:dyDescent="0.25">
      <c r="A116" s="149"/>
    </row>
    <row r="117" spans="1:1" x14ac:dyDescent="0.25">
      <c r="A117" s="149"/>
    </row>
    <row r="118" spans="1:1" x14ac:dyDescent="0.25">
      <c r="A118" s="149"/>
    </row>
    <row r="119" spans="1:1" x14ac:dyDescent="0.25">
      <c r="A119" s="149"/>
    </row>
    <row r="120" spans="1:1" x14ac:dyDescent="0.25">
      <c r="A120" s="149"/>
    </row>
    <row r="121" spans="1:1" x14ac:dyDescent="0.25">
      <c r="A121" s="149"/>
    </row>
    <row r="122" spans="1:1" x14ac:dyDescent="0.25">
      <c r="A122" s="149"/>
    </row>
    <row r="123" spans="1:1" x14ac:dyDescent="0.25">
      <c r="A123" s="149"/>
    </row>
    <row r="124" spans="1:1" x14ac:dyDescent="0.25">
      <c r="A124" s="149"/>
    </row>
    <row r="125" spans="1:1" x14ac:dyDescent="0.25">
      <c r="A125" s="149"/>
    </row>
    <row r="126" spans="1:1" x14ac:dyDescent="0.25">
      <c r="A126" s="149"/>
    </row>
    <row r="127" spans="1:1" x14ac:dyDescent="0.25">
      <c r="A127" s="149"/>
    </row>
    <row r="128" spans="1:1" x14ac:dyDescent="0.25">
      <c r="A128" s="149"/>
    </row>
    <row r="129" spans="1:1" x14ac:dyDescent="0.25">
      <c r="A129" s="149"/>
    </row>
    <row r="130" spans="1:1" x14ac:dyDescent="0.25">
      <c r="A130" s="149"/>
    </row>
    <row r="131" spans="1:1" x14ac:dyDescent="0.25">
      <c r="A131" s="149"/>
    </row>
    <row r="132" spans="1:1" x14ac:dyDescent="0.25">
      <c r="A132" s="149"/>
    </row>
    <row r="133" spans="1:1" x14ac:dyDescent="0.25">
      <c r="A133" s="149"/>
    </row>
    <row r="134" spans="1:1" x14ac:dyDescent="0.25">
      <c r="A134" s="149"/>
    </row>
    <row r="135" spans="1:1" x14ac:dyDescent="0.25">
      <c r="A135" s="149"/>
    </row>
    <row r="136" spans="1:1" x14ac:dyDescent="0.25">
      <c r="A136" s="149"/>
    </row>
    <row r="137" spans="1:1" x14ac:dyDescent="0.25">
      <c r="A137" s="149"/>
    </row>
    <row r="138" spans="1:1" x14ac:dyDescent="0.25">
      <c r="A138" s="149"/>
    </row>
    <row r="139" spans="1:1" x14ac:dyDescent="0.25">
      <c r="A139" s="149"/>
    </row>
    <row r="140" spans="1:1" x14ac:dyDescent="0.25">
      <c r="A140" s="149"/>
    </row>
    <row r="141" spans="1:1" x14ac:dyDescent="0.25">
      <c r="A141" s="149"/>
    </row>
    <row r="142" spans="1:1" x14ac:dyDescent="0.25">
      <c r="A142" s="149"/>
    </row>
    <row r="143" spans="1:1" x14ac:dyDescent="0.25">
      <c r="A143" s="149"/>
    </row>
    <row r="144" spans="1:1" x14ac:dyDescent="0.25">
      <c r="A144" s="149"/>
    </row>
    <row r="145" spans="1:1" x14ac:dyDescent="0.25">
      <c r="A145" s="149"/>
    </row>
    <row r="146" spans="1:1" x14ac:dyDescent="0.25">
      <c r="A146" s="149"/>
    </row>
    <row r="147" spans="1:1" x14ac:dyDescent="0.25">
      <c r="A147" s="149"/>
    </row>
    <row r="148" spans="1:1" x14ac:dyDescent="0.25">
      <c r="A148" s="149"/>
    </row>
    <row r="149" spans="1:1" x14ac:dyDescent="0.25">
      <c r="A149" s="149"/>
    </row>
    <row r="150" spans="1:1" x14ac:dyDescent="0.25">
      <c r="A150" s="149"/>
    </row>
    <row r="151" spans="1:1" x14ac:dyDescent="0.25">
      <c r="A151" s="149"/>
    </row>
    <row r="152" spans="1:1" x14ac:dyDescent="0.25">
      <c r="A152" s="149"/>
    </row>
    <row r="153" spans="1:1" x14ac:dyDescent="0.25">
      <c r="A153" s="149"/>
    </row>
    <row r="154" spans="1:1" x14ac:dyDescent="0.25">
      <c r="A154" s="149"/>
    </row>
    <row r="155" spans="1:1" x14ac:dyDescent="0.25">
      <c r="A155" s="149"/>
    </row>
    <row r="156" spans="1:1" x14ac:dyDescent="0.25">
      <c r="A156" s="149"/>
    </row>
    <row r="157" spans="1:1" x14ac:dyDescent="0.25">
      <c r="A157" s="149"/>
    </row>
    <row r="158" spans="1:1" x14ac:dyDescent="0.25">
      <c r="A158" s="149"/>
    </row>
    <row r="159" spans="1:1" x14ac:dyDescent="0.25">
      <c r="A159" s="149"/>
    </row>
    <row r="160" spans="1:1" x14ac:dyDescent="0.25">
      <c r="A160" s="149"/>
    </row>
    <row r="161" spans="1:1" x14ac:dyDescent="0.25">
      <c r="A161" s="149"/>
    </row>
    <row r="162" spans="1:1" x14ac:dyDescent="0.25">
      <c r="A162" s="149"/>
    </row>
    <row r="163" spans="1:1" x14ac:dyDescent="0.25">
      <c r="A163" s="149"/>
    </row>
    <row r="164" spans="1:1" x14ac:dyDescent="0.25">
      <c r="A164" s="149"/>
    </row>
    <row r="165" spans="1:1" x14ac:dyDescent="0.25">
      <c r="A165" s="149"/>
    </row>
    <row r="166" spans="1:1" x14ac:dyDescent="0.25">
      <c r="A166" s="149"/>
    </row>
    <row r="167" spans="1:1" x14ac:dyDescent="0.25">
      <c r="A167" s="149"/>
    </row>
    <row r="168" spans="1:1" x14ac:dyDescent="0.25">
      <c r="A168" s="149"/>
    </row>
    <row r="169" spans="1:1" x14ac:dyDescent="0.25">
      <c r="A169" s="149"/>
    </row>
    <row r="170" spans="1:1" x14ac:dyDescent="0.25">
      <c r="A170" s="149"/>
    </row>
    <row r="171" spans="1:1" x14ac:dyDescent="0.25">
      <c r="A171" s="149"/>
    </row>
    <row r="172" spans="1:1" x14ac:dyDescent="0.25">
      <c r="A172" s="149"/>
    </row>
    <row r="173" spans="1:1" x14ac:dyDescent="0.25">
      <c r="A173" s="149"/>
    </row>
    <row r="174" spans="1:1" x14ac:dyDescent="0.25">
      <c r="A174" s="149"/>
    </row>
    <row r="175" spans="1:1" x14ac:dyDescent="0.25">
      <c r="A175" s="149"/>
    </row>
    <row r="176" spans="1:1" x14ac:dyDescent="0.25">
      <c r="A176" s="149"/>
    </row>
    <row r="177" spans="1:1" x14ac:dyDescent="0.25">
      <c r="A177" s="149"/>
    </row>
    <row r="178" spans="1:1" x14ac:dyDescent="0.25">
      <c r="A178" s="149"/>
    </row>
    <row r="179" spans="1:1" x14ac:dyDescent="0.25">
      <c r="A179" s="149"/>
    </row>
    <row r="180" spans="1:1" x14ac:dyDescent="0.25">
      <c r="A180" s="149"/>
    </row>
    <row r="181" spans="1:1" x14ac:dyDescent="0.25">
      <c r="A181" s="149"/>
    </row>
    <row r="182" spans="1:1" x14ac:dyDescent="0.25">
      <c r="A182" s="149"/>
    </row>
    <row r="183" spans="1:1" x14ac:dyDescent="0.25">
      <c r="A183" s="149"/>
    </row>
    <row r="184" spans="1:1" x14ac:dyDescent="0.25">
      <c r="A184" s="149"/>
    </row>
    <row r="185" spans="1:1" x14ac:dyDescent="0.25">
      <c r="A185" s="149"/>
    </row>
    <row r="186" spans="1:1" x14ac:dyDescent="0.25">
      <c r="A186" s="149"/>
    </row>
    <row r="187" spans="1:1" x14ac:dyDescent="0.25">
      <c r="A187" s="149"/>
    </row>
    <row r="188" spans="1:1" x14ac:dyDescent="0.25">
      <c r="A188" s="149"/>
    </row>
    <row r="189" spans="1:1" x14ac:dyDescent="0.25">
      <c r="A189" s="149"/>
    </row>
    <row r="190" spans="1:1" x14ac:dyDescent="0.25">
      <c r="A190" s="149"/>
    </row>
    <row r="191" spans="1:1" x14ac:dyDescent="0.25">
      <c r="A191" s="149"/>
    </row>
    <row r="192" spans="1:1" x14ac:dyDescent="0.25">
      <c r="A192" s="149"/>
    </row>
    <row r="193" spans="1:1" x14ac:dyDescent="0.25">
      <c r="A193" s="149"/>
    </row>
    <row r="194" spans="1:1" x14ac:dyDescent="0.25">
      <c r="A194" s="149"/>
    </row>
    <row r="195" spans="1:1" x14ac:dyDescent="0.25">
      <c r="A195" s="149"/>
    </row>
    <row r="196" spans="1:1" x14ac:dyDescent="0.25">
      <c r="A196" s="149"/>
    </row>
    <row r="197" spans="1:1" x14ac:dyDescent="0.25">
      <c r="A197" s="149"/>
    </row>
    <row r="198" spans="1:1" x14ac:dyDescent="0.25">
      <c r="A198" s="149"/>
    </row>
    <row r="199" spans="1:1" x14ac:dyDescent="0.25">
      <c r="A199" s="149"/>
    </row>
    <row r="200" spans="1:1" x14ac:dyDescent="0.25">
      <c r="A200" s="149"/>
    </row>
    <row r="201" spans="1:1" x14ac:dyDescent="0.25">
      <c r="A201" s="149"/>
    </row>
    <row r="202" spans="1:1" x14ac:dyDescent="0.25">
      <c r="A202" s="149"/>
    </row>
    <row r="203" spans="1:1" x14ac:dyDescent="0.25">
      <c r="A203" s="149"/>
    </row>
    <row r="204" spans="1:1" x14ac:dyDescent="0.25">
      <c r="A204" s="149"/>
    </row>
    <row r="205" spans="1:1" x14ac:dyDescent="0.25">
      <c r="A205" s="149"/>
    </row>
    <row r="206" spans="1:1" x14ac:dyDescent="0.25">
      <c r="A206" s="149"/>
    </row>
    <row r="207" spans="1:1" x14ac:dyDescent="0.25">
      <c r="A207" s="149"/>
    </row>
    <row r="208" spans="1:1" x14ac:dyDescent="0.25">
      <c r="A208" s="149"/>
    </row>
    <row r="209" spans="1:1" x14ac:dyDescent="0.25">
      <c r="A209" s="149"/>
    </row>
    <row r="210" spans="1:1" x14ac:dyDescent="0.25">
      <c r="A210" s="149"/>
    </row>
    <row r="211" spans="1:1" x14ac:dyDescent="0.25">
      <c r="A211" s="149"/>
    </row>
    <row r="212" spans="1:1" x14ac:dyDescent="0.25">
      <c r="A212" s="149"/>
    </row>
    <row r="213" spans="1:1" x14ac:dyDescent="0.25">
      <c r="A213" s="149"/>
    </row>
    <row r="214" spans="1:1" x14ac:dyDescent="0.25">
      <c r="A214" s="149"/>
    </row>
    <row r="215" spans="1:1" x14ac:dyDescent="0.25">
      <c r="A215" s="149"/>
    </row>
    <row r="216" spans="1:1" x14ac:dyDescent="0.25">
      <c r="A216" s="149"/>
    </row>
    <row r="217" spans="1:1" x14ac:dyDescent="0.25">
      <c r="A217" s="149"/>
    </row>
    <row r="218" spans="1:1" x14ac:dyDescent="0.25">
      <c r="A218" s="149"/>
    </row>
    <row r="219" spans="1:1" x14ac:dyDescent="0.25">
      <c r="A219" s="149"/>
    </row>
    <row r="220" spans="1:1" x14ac:dyDescent="0.25">
      <c r="A220" s="149"/>
    </row>
    <row r="221" spans="1:1" x14ac:dyDescent="0.25">
      <c r="A221" s="149"/>
    </row>
    <row r="222" spans="1:1" x14ac:dyDescent="0.25">
      <c r="A222" s="149"/>
    </row>
    <row r="223" spans="1:1" x14ac:dyDescent="0.25">
      <c r="A223" s="149"/>
    </row>
    <row r="224" spans="1:1" x14ac:dyDescent="0.25">
      <c r="A224" s="149"/>
    </row>
    <row r="225" spans="1:1" x14ac:dyDescent="0.25">
      <c r="A225" s="149"/>
    </row>
    <row r="226" spans="1:1" x14ac:dyDescent="0.25">
      <c r="A226" s="149"/>
    </row>
    <row r="227" spans="1:1" x14ac:dyDescent="0.25">
      <c r="A227" s="149"/>
    </row>
    <row r="228" spans="1:1" x14ac:dyDescent="0.25">
      <c r="A228" s="149"/>
    </row>
    <row r="229" spans="1:1" x14ac:dyDescent="0.25">
      <c r="A229" s="149"/>
    </row>
    <row r="230" spans="1:1" x14ac:dyDescent="0.25">
      <c r="A230" s="149"/>
    </row>
    <row r="231" spans="1:1" x14ac:dyDescent="0.25">
      <c r="A231" s="149"/>
    </row>
  </sheetData>
  <mergeCells count="4">
    <mergeCell ref="C2:I2"/>
    <mergeCell ref="K2:Q2"/>
    <mergeCell ref="B1:Q1"/>
    <mergeCell ref="B2:B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Painel</vt:lpstr>
      <vt:lpstr>Dados</vt:lpstr>
      <vt:lpstr>Tabela A</vt:lpstr>
      <vt:lpstr>Tabela B</vt:lpstr>
      <vt:lpstr>Tabela C</vt:lpstr>
      <vt:lpstr>Tabela D</vt:lpstr>
      <vt:lpstr>Painel!Area_de_impressao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Silva | NTC</dc:creator>
  <cp:lastModifiedBy>Fernando Silva | NTC</cp:lastModifiedBy>
  <cp:lastPrinted>2023-05-17T17:50:47Z</cp:lastPrinted>
  <dcterms:created xsi:type="dcterms:W3CDTF">2021-02-19T14:10:14Z</dcterms:created>
  <dcterms:modified xsi:type="dcterms:W3CDTF">2023-08-24T13:17:16Z</dcterms:modified>
</cp:coreProperties>
</file>