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E0C12078-1D12-4CF1-97E9-47F7FD898F51}" xr6:coauthVersionLast="47" xr6:coauthVersionMax="47" xr10:uidLastSave="{00000000-0000-0000-0000-000000000000}"/>
  <bookViews>
    <workbookView xWindow="-20610" yWindow="-120" windowWidth="20730" windowHeight="11040" activeTab="1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histórica'!$B$1:$E$316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5" i="4" l="1"/>
  <c r="B315" i="4"/>
  <c r="C315" i="4"/>
  <c r="D315" i="4"/>
  <c r="E315" i="4"/>
  <c r="A380" i="2"/>
  <c r="C380" i="2"/>
  <c r="D380" i="2"/>
  <c r="E380" i="2"/>
  <c r="F380" i="2"/>
  <c r="G380" i="2"/>
  <c r="B314" i="4"/>
  <c r="C314" i="4"/>
  <c r="D314" i="4"/>
  <c r="E314" i="4"/>
  <c r="A379" i="2"/>
  <c r="C379" i="2"/>
  <c r="D379" i="2"/>
  <c r="E379" i="2"/>
  <c r="F379" i="2"/>
  <c r="G379" i="2"/>
  <c r="B313" i="4"/>
  <c r="C313" i="4"/>
  <c r="D313" i="4"/>
  <c r="E313" i="4"/>
  <c r="A378" i="2"/>
  <c r="C378" i="2"/>
  <c r="D378" i="2"/>
  <c r="E378" i="2"/>
  <c r="F378" i="2"/>
  <c r="G378" i="2"/>
  <c r="B312" i="4"/>
  <c r="C312" i="4"/>
  <c r="D312" i="4"/>
  <c r="E312" i="4"/>
  <c r="A377" i="2"/>
  <c r="C377" i="2"/>
  <c r="D377" i="2"/>
  <c r="E377" i="2"/>
  <c r="F377" i="2"/>
  <c r="G377" i="2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F8" i="5" s="1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<sst xmlns="http://schemas.openxmlformats.org/spreadsheetml/2006/main" count="625" uniqueCount="433">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</sst>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DEZEMBRO|24  - DEZEMBRO|25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1.1600197501416165E-2</c:v>
                </c:pt>
                <c:pt idx="1">
                  <c:v>1.8942172027455406E-2</c:v>
                </c:pt>
                <c:pt idx="2">
                  <c:v>2.5548550774575851E-2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5" sel="298" val="296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5" sel="310" val="302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5" sel="310" val="30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324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324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  <row r="319">
          <cell r="C319">
            <v>556.82725831381754</v>
          </cell>
          <cell r="D319">
            <v>593.42813327018609</v>
          </cell>
          <cell r="E319">
            <v>617.20110124963628</v>
          </cell>
          <cell r="F319">
            <v>667.35421472284713</v>
          </cell>
          <cell r="G319">
            <v>713.42715337903155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677.43002509396752</v>
          </cell>
          <cell r="D313">
            <v>709.40787995946846</v>
          </cell>
          <cell r="E313">
            <v>737.35956273838485</v>
          </cell>
        </row>
        <row r="314">
          <cell r="C314">
            <v>677.20609965225242</v>
          </cell>
          <cell r="D314">
            <v>708.68572769717002</v>
          </cell>
          <cell r="E314">
            <v>736.16116190298442</v>
          </cell>
        </row>
        <row r="315">
          <cell r="C315">
            <v>680.78233930212741</v>
          </cell>
          <cell r="D315">
            <v>712.11378003129596</v>
          </cell>
          <cell r="E315">
            <v>739.4331941397744</v>
          </cell>
        </row>
        <row r="316">
          <cell r="C316">
            <v>676.73153043674915</v>
          </cell>
          <cell r="D316">
            <v>707.34328049309806</v>
          </cell>
          <cell r="E316">
            <v>733.9894547029611</v>
          </cell>
        </row>
        <row r="317">
          <cell r="C317">
            <v>673.10135217626862</v>
          </cell>
          <cell r="D317">
            <v>703.13683263655923</v>
          </cell>
          <cell r="E317">
            <v>729.2454563286243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zoomScaleNormal="100" workbookViewId="0">
      <selection activeCell="E15" sqref="E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DEZEMBRO|24  - DEZEMBRO|25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histórica'!$B$6:$E$333,Painel!J4+1,0)/VLOOKUP($F$18,'Série histórica'!$B$6:$E$333,Painel!J4+1,0))</f>
        <v>1.1600197501416165E-2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histórica'!$B$6:$E$333,Painel!J5+1,0)/VLOOKUP($F$18,'Série histórica'!$B$6:$E$333,Painel!J5+1,0))</f>
        <v>1.8942172027455406E-2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histórica'!$B$6:$E$333,Painel!J6+1,0)/VLOOKUP($F$18,'Série histórica'!$B$6:$E$333,Painel!J6+1,0))</f>
        <v>2.5548550774575851E-2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histórica'!$B$6:$E$388,INCTFou!$I$286+1,0)/VLOOKUP(F18,'Série histórica'!$B$6:$E$388,INCTFou!$I$286+1,0))</f>
        <v>1.8942172027455406E-2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histórica'!$A$6:$C$393,2,0)</f>
        <v>DEZEMBRO|24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histórica'!$A$6:$C$393,2,0)</f>
        <v>DEZEMBRO|25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tabSelected="1" zoomScaleNormal="100" workbookViewId="0">
      <selection activeCell="L9" sqref="L9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histórica'!$A$6:$E$344,3)</f>
        <v>673.10135217626862</v>
      </c>
      <c r="E6" s="113">
        <f>+D6-100</f>
        <v>573.10135217626862</v>
      </c>
      <c r="F6" s="159">
        <f>IF(INCTFou!$K$286&lt;37,"0,00",-1+VLOOKUP(INCTFou!$K$286,'Série histórica'!$A$6:$E$344,3,0)/VLOOKUP(INCTFou!$L$286,'Série histórica'!$A$6:$E$344,3,0))*100</f>
        <v>8.6516933045777566</v>
      </c>
      <c r="G6" s="159">
        <f>IF(INCTFou!$K$286&lt;25,"0,00",-1+VLOOKUP(INCTFou!$K$286,'Série histórica'!$A$6:$E$344,3,0)/VLOOKUP(INCTFou!$M$286,'Série histórica'!$A$6:$E$344,3,0))*100</f>
        <v>8.1429157115620718</v>
      </c>
      <c r="H6" s="159">
        <f>IF(INCTFou!$K$286&lt;13,"0,00",-1+VLOOKUP(INCTFou!$K$286,'Série histórica'!$A$6:$E$344,3,0)/VLOOKUP(INCTFou!$N$286,'Série histórica'!$A$6:$E$344,3,0))*100</f>
        <v>1.1600197501416165</v>
      </c>
      <c r="I6" s="159">
        <f>IF(INCTFou!$K$286&lt;11,"0,00",-100+VLOOKUP(INCTFou!$K$286,'Série histórica'!$A$6:$F$344,3,0)/VLOOKUP(INCTFou!$O$286,'Série histórica'!$A$6:$F$344,3,0)*100)</f>
        <v>1.1600197501416147</v>
      </c>
      <c r="J6" s="154">
        <f>IF(INCTFou!$K$286&lt;2,"0,00",-100+VLOOKUP(INCTFou!$K$286,'Série histórica'!$A$6:$E$344,3,0)/VLOOKUP(INCTFou!$P$286,'Série histórica'!$A$6:$E$344,3,0)*100)</f>
        <v>-0.53642812507017368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histórica'!$A$6:$E$344,4)</f>
        <v>703.13683263655923</v>
      </c>
      <c r="E7" s="116">
        <f>+D7-100</f>
        <v>603.13683263655923</v>
      </c>
      <c r="F7" s="160">
        <f>IF(INCTFou!$K$286&lt;37,"0,00",-1+VLOOKUP(INCTFou!$K$286,'Série histórica'!$A$6:$E$344,4,0)/VLOOKUP(INCTFou!$L$286,'Série histórica'!$A$6:$E$344,4,0))*100</f>
        <v>10.623584273774345</v>
      </c>
      <c r="G7" s="160">
        <f>IF(INCTFou!$K$286&lt;25,"0,00",-1+VLOOKUP(INCTFou!$K$286,'Série histórica'!$A$6:$E$344,4,0)/VLOOKUP(INCTFou!$M$286,'Série histórica'!$A$6:$E$344,4,0))*100</f>
        <v>8.4857409505273864</v>
      </c>
      <c r="H7" s="160">
        <f>IF(INCTFou!$K$286&lt;13,"0,00",-1+VLOOKUP(INCTFou!$K$286,'Série histórica'!$A$6:$E$344,4,0)/VLOOKUP(INCTFou!$N$286,'Série histórica'!$A$6:$E$344,4,0))*100</f>
        <v>1.8942172027455406</v>
      </c>
      <c r="I7" s="160">
        <f>IF(INCTFou!$K$286&lt;11,"0,00",-100+VLOOKUP(INCTFou!$K$286,'Série histórica'!$A$6:$F$344,4,0)/VLOOKUP(INCTFou!$O$286,'Série histórica'!$A$6:$F$344,4,0)*100)</f>
        <v>1.8942172027455371</v>
      </c>
      <c r="J7" s="155">
        <f>IF(INCTFou!$K$286&lt;2,"0,00",-100+VLOOKUP(INCTFou!$K$286,'Série histórica'!$A$6:$G$344,4,0)/VLOOKUP(INCTFou!$P$286,'Série histórica'!$A$6:$G$344,4,0)*100)</f>
        <v>-0.59468266293650629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histórica'!$A$6:$E$344,5)</f>
        <v>729.2454563286243</v>
      </c>
      <c r="E8" s="119">
        <f>+D8-100</f>
        <v>629.2454563286243</v>
      </c>
      <c r="F8" s="161">
        <f>IF(INCTFou!$K$286&lt;37,"0,00",-1+VLOOKUP(INCTFou!$K$286,'Série histórica'!$A$6:$E$344,5,0)/VLOOKUP(INCTFou!$L$286,'Série histórica'!$A$6:$E$344,5,0))*100</f>
        <v>12.434716267778567</v>
      </c>
      <c r="G8" s="161">
        <f>IF(INCTFou!$K$286&lt;25,"0,00",-1+VLOOKUP(INCTFou!$K$286,'Série histórica'!$A$6:$E$344,5,0)/VLOOKUP(INCTFou!$M$286,'Série histórica'!$A$6:$E$344,5,0))*100</f>
        <v>8.7918487144035051</v>
      </c>
      <c r="H8" s="161">
        <f>IF(INCTFou!$K$286&lt;13,"0,00",-1+VLOOKUP(INCTFou!$K$286,'Série histórica'!$A$6:$E$344,5,0)/VLOOKUP(INCTFou!$N$286,'Série histórica'!$A$6:$E$344,5,0))*100</f>
        <v>2.5548550774575851</v>
      </c>
      <c r="I8" s="161">
        <f>IF(INCTFou!$K$286&lt;11,"0,00",-100+VLOOKUP(INCTFou!$K$286,'Série histórica'!$A$6:$F$344,5,0)/VLOOKUP(INCTFou!$O$286,'Série histórica'!$A$6:$F$344,5,0)*100)</f>
        <v>2.5548550774575887</v>
      </c>
      <c r="J8" s="157">
        <f>IF(INCTFou!$K$286&lt;2,"0,00",-100+VLOOKUP(INCTFou!$K$286,'Série histórica'!$A$6:$G$344,5,0)/VLOOKUP(INCTFou!$P$286,'Série histórica'!$A$6:$G$344,5,0)*100)</f>
        <v>-0.64633059016586003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BmP56gfFVkpa2gMpYQWpaGT+JlPsu0MY2dZR4qdnS05HWKma2RjH6NF7Z/fIfVKjE+AS1E7VRKIAuhYhHp+lkA==" saltValue="Aac4a/G9RdtbTrzaHk2T1Q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80"/>
  <sheetViews>
    <sheetView showGridLines="0" topLeftCell="A363" workbookViewId="0">
      <selection activeCell="H380" sqref="H380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298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310</v>
      </c>
      <c r="K286">
        <v>310</v>
      </c>
      <c r="L286">
        <f>$K$286-36</f>
        <v>274</v>
      </c>
      <c r="M286">
        <f>$K$286-24</f>
        <v>286</v>
      </c>
      <c r="N286">
        <f>$K$286-12</f>
        <v>298</v>
      </c>
      <c r="O286">
        <f>$K$286-VLOOKUP($K$286,'Série histórica'!$A$6:$F$344,6)</f>
        <v>298</v>
      </c>
      <c r="P286">
        <f>$K$286-1</f>
        <v>309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80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[2]geral!C314</f>
        <v>545.22883414078638</v>
      </c>
      <c r="D375" s="71">
        <f>[2]geral!D314</f>
        <v>578.15998152432689</v>
      </c>
      <c r="E375" s="71">
        <f>[2]geral!E314</f>
        <v>600.79907509387533</v>
      </c>
      <c r="F375" s="71">
        <f>[2]geral!F314</f>
        <v>647.08190197831004</v>
      </c>
      <c r="G375" s="72">
        <f>[2]geral!G314</f>
        <v>686.98987387828845</v>
      </c>
      <c r="I375" s="158"/>
    </row>
    <row r="376" spans="1:9" ht="15" x14ac:dyDescent="0.25">
      <c r="A376" s="1">
        <f t="shared" si="10"/>
        <v>375</v>
      </c>
      <c r="B376" s="70" t="s">
        <v>428</v>
      </c>
      <c r="C376" s="71">
        <f>[2]geral!C315</f>
        <v>544.78635305343857</v>
      </c>
      <c r="D376" s="71">
        <f>[2]geral!D315</f>
        <v>577.79352373094844</v>
      </c>
      <c r="E376" s="71">
        <f>[2]geral!E315</f>
        <v>600.54347955817309</v>
      </c>
      <c r="F376" s="71">
        <f>[2]geral!F315</f>
        <v>647.08066565037723</v>
      </c>
      <c r="G376" s="72">
        <f>[2]geral!G315</f>
        <v>687.16244909906891</v>
      </c>
      <c r="I376" s="158"/>
    </row>
    <row r="377" spans="1:9" ht="15" x14ac:dyDescent="0.25">
      <c r="A377" s="1">
        <f t="shared" si="10"/>
        <v>376</v>
      </c>
      <c r="B377" s="70" t="s">
        <v>429</v>
      </c>
      <c r="C377" s="71">
        <f>[2]geral!C316</f>
        <v>544.20585014617973</v>
      </c>
      <c r="D377" s="71">
        <f>[2]geral!D316</f>
        <v>576.85320789371258</v>
      </c>
      <c r="E377" s="71">
        <f>[2]geral!E316</f>
        <v>599.49780435718617</v>
      </c>
      <c r="F377" s="71">
        <f>[2]geral!F316</f>
        <v>645.59272423371226</v>
      </c>
      <c r="G377" s="72">
        <f>[2]geral!G316</f>
        <v>684.99520172040707</v>
      </c>
      <c r="I377" s="158"/>
    </row>
    <row r="378" spans="1:9" ht="15" x14ac:dyDescent="0.25">
      <c r="A378" s="1">
        <f t="shared" si="10"/>
        <v>377</v>
      </c>
      <c r="B378" s="70" t="s">
        <v>430</v>
      </c>
      <c r="C378" s="71">
        <f>[2]geral!C317</f>
        <v>544.54153635610942</v>
      </c>
      <c r="D378" s="71">
        <f>[2]geral!D317</f>
        <v>576.99802352252561</v>
      </c>
      <c r="E378" s="71">
        <f>[2]geral!E317</f>
        <v>599.5592753230676</v>
      </c>
      <c r="F378" s="71">
        <f>[2]geral!F317</f>
        <v>645.38558698185329</v>
      </c>
      <c r="G378" s="72">
        <f>[2]geral!G317</f>
        <v>684.42377017075705</v>
      </c>
      <c r="I378" s="158"/>
    </row>
    <row r="379" spans="1:9" ht="15" x14ac:dyDescent="0.25">
      <c r="A379" s="1">
        <f t="shared" si="10"/>
        <v>378</v>
      </c>
      <c r="B379" s="65" t="s">
        <v>431</v>
      </c>
      <c r="C379" s="68">
        <f>[2]geral!C318</f>
        <v>552.43488786870842</v>
      </c>
      <c r="D379" s="68">
        <f>[2]geral!D318</f>
        <v>587.58109365720964</v>
      </c>
      <c r="E379" s="68">
        <f>[2]geral!E318</f>
        <v>610.92801659176234</v>
      </c>
      <c r="F379" s="68">
        <f>[2]geral!F318</f>
        <v>659.54426120590244</v>
      </c>
      <c r="G379" s="69">
        <f>[2]geral!G318</f>
        <v>703.13427226646127</v>
      </c>
      <c r="I379" s="158"/>
    </row>
    <row r="380" spans="1:9" ht="15.75" thickBot="1" x14ac:dyDescent="0.3">
      <c r="A380" s="1">
        <f t="shared" si="10"/>
        <v>379</v>
      </c>
      <c r="B380" s="73" t="s">
        <v>432</v>
      </c>
      <c r="C380" s="74">
        <f>[2]geral!C319</f>
        <v>556.82725831381754</v>
      </c>
      <c r="D380" s="74">
        <f>[2]geral!D319</f>
        <v>593.42813327018609</v>
      </c>
      <c r="E380" s="74">
        <f>[2]geral!E319</f>
        <v>617.20110124963628</v>
      </c>
      <c r="F380" s="74">
        <f>[2]geral!F319</f>
        <v>667.35421472284713</v>
      </c>
      <c r="G380" s="75">
        <f>[2]geral!G319</f>
        <v>713.42715337903155</v>
      </c>
      <c r="I380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31"/>
  <sheetViews>
    <sheetView showGridLines="0" workbookViewId="0">
      <pane ySplit="2775" topLeftCell="A307" activePane="bottomLeft"/>
      <selection activeCell="D1" sqref="D1:E1"/>
      <selection pane="bottomLeft" activeCell="G316" sqref="G316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5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[3]geral!C312</f>
        <v>677.90798895071782</v>
      </c>
      <c r="D310" s="143">
        <f>[3]geral!D312</f>
        <v>709.3737652022088</v>
      </c>
      <c r="E310" s="144">
        <f>[3]geral!E312</f>
        <v>736.83316538776251</v>
      </c>
      <c r="F310" s="132">
        <v>7</v>
      </c>
    </row>
    <row r="311" spans="1:6" ht="18" customHeight="1" x14ac:dyDescent="0.25">
      <c r="A311" s="128">
        <f t="shared" si="8"/>
        <v>306</v>
      </c>
      <c r="B311" s="142" t="str">
        <f>INCTFou!B376</f>
        <v>AGOSTO|25</v>
      </c>
      <c r="C311" s="143">
        <f>[3]geral!C313</f>
        <v>677.43002509396752</v>
      </c>
      <c r="D311" s="143">
        <f>[3]geral!D313</f>
        <v>709.40787995946846</v>
      </c>
      <c r="E311" s="144">
        <f>[3]geral!E313</f>
        <v>737.35956273838485</v>
      </c>
      <c r="F311" s="132">
        <v>8</v>
      </c>
    </row>
    <row r="312" spans="1:6" ht="18" customHeight="1" x14ac:dyDescent="0.25">
      <c r="A312" s="128">
        <f t="shared" si="8"/>
        <v>307</v>
      </c>
      <c r="B312" s="142" t="str">
        <f>INCTFou!B377</f>
        <v>SETEMBRO|25</v>
      </c>
      <c r="C312" s="143">
        <f>[3]geral!C314</f>
        <v>677.20609965225242</v>
      </c>
      <c r="D312" s="143">
        <f>[3]geral!D314</f>
        <v>708.68572769717002</v>
      </c>
      <c r="E312" s="144">
        <f>[3]geral!E314</f>
        <v>736.16116190298442</v>
      </c>
      <c r="F312" s="132">
        <v>9</v>
      </c>
    </row>
    <row r="313" spans="1:6" ht="18" customHeight="1" x14ac:dyDescent="0.25">
      <c r="A313" s="128">
        <f t="shared" si="8"/>
        <v>308</v>
      </c>
      <c r="B313" s="142" t="str">
        <f>INCTFou!B378</f>
        <v>OUTUBRO|25</v>
      </c>
      <c r="C313" s="143">
        <f>[3]geral!C315</f>
        <v>680.78233930212741</v>
      </c>
      <c r="D313" s="143">
        <f>[3]geral!D315</f>
        <v>712.11378003129596</v>
      </c>
      <c r="E313" s="144">
        <f>[3]geral!E315</f>
        <v>739.4331941397744</v>
      </c>
      <c r="F313" s="132">
        <v>10</v>
      </c>
    </row>
    <row r="314" spans="1:6" ht="18" customHeight="1" x14ac:dyDescent="0.25">
      <c r="A314" s="128">
        <f t="shared" si="8"/>
        <v>309</v>
      </c>
      <c r="B314" s="142" t="str">
        <f>INCTFou!B379</f>
        <v>NOVEMBRO|25</v>
      </c>
      <c r="C314" s="143">
        <f>[3]geral!C316</f>
        <v>676.73153043674915</v>
      </c>
      <c r="D314" s="143">
        <f>[3]geral!D316</f>
        <v>707.34328049309806</v>
      </c>
      <c r="E314" s="144">
        <f>[3]geral!E316</f>
        <v>733.9894547029611</v>
      </c>
      <c r="F314" s="132">
        <v>11</v>
      </c>
    </row>
    <row r="315" spans="1:6" ht="18" customHeight="1" thickBot="1" x14ac:dyDescent="0.3">
      <c r="A315" s="128">
        <f t="shared" si="8"/>
        <v>310</v>
      </c>
      <c r="B315" s="145" t="str">
        <f>INCTFou!B380</f>
        <v>DEZEMBRO|25</v>
      </c>
      <c r="C315" s="146">
        <f>[3]geral!C317</f>
        <v>673.10135217626862</v>
      </c>
      <c r="D315" s="146">
        <f>[3]geral!D317</f>
        <v>703.13683263655923</v>
      </c>
      <c r="E315" s="147">
        <f>[3]geral!E317</f>
        <v>729.2454563286243</v>
      </c>
      <c r="F315" s="132">
        <v>12</v>
      </c>
    </row>
    <row r="316" spans="1:6" x14ac:dyDescent="0.2">
      <c r="B316" s="148" t="s">
        <v>263</v>
      </c>
      <c r="F316" s="132">
        <v>10</v>
      </c>
    </row>
    <row r="317" spans="1:6" x14ac:dyDescent="0.2">
      <c r="D317" s="149"/>
      <c r="F317" s="132"/>
    </row>
    <row r="318" spans="1:6" s="150" customFormat="1" x14ac:dyDescent="0.2">
      <c r="B318" s="151" t="s">
        <v>276</v>
      </c>
      <c r="F318" s="132"/>
    </row>
    <row r="319" spans="1:6" s="150" customFormat="1" x14ac:dyDescent="0.2">
      <c r="B319" s="152" t="s">
        <v>317</v>
      </c>
      <c r="F319" s="132"/>
    </row>
    <row r="320" spans="1:6" x14ac:dyDescent="0.2">
      <c r="B320" s="152" t="s">
        <v>318</v>
      </c>
      <c r="F320" s="132"/>
    </row>
    <row r="321" spans="2:8" x14ac:dyDescent="0.2">
      <c r="B321" s="152" t="s">
        <v>319</v>
      </c>
      <c r="F321" s="132"/>
    </row>
    <row r="322" spans="2:8" x14ac:dyDescent="0.2">
      <c r="B322" s="152"/>
      <c r="F322" s="132"/>
    </row>
    <row r="323" spans="2:8" x14ac:dyDescent="0.2">
      <c r="B323" s="152" t="s">
        <v>324</v>
      </c>
    </row>
    <row r="329" spans="2:8" ht="12.75" customHeight="1" x14ac:dyDescent="0.2">
      <c r="B329" s="177" t="s">
        <v>320</v>
      </c>
      <c r="C329" s="177"/>
      <c r="D329" s="177"/>
      <c r="E329" s="177"/>
      <c r="F329" s="177"/>
      <c r="G329" s="177"/>
      <c r="H329" s="177"/>
    </row>
    <row r="330" spans="2:8" x14ac:dyDescent="0.2">
      <c r="B330" s="177"/>
      <c r="C330" s="177"/>
      <c r="D330" s="177"/>
      <c r="E330" s="177"/>
      <c r="F330" s="177"/>
      <c r="G330" s="177"/>
      <c r="H330" s="177"/>
    </row>
    <row r="331" spans="2:8" x14ac:dyDescent="0.2">
      <c r="B331" s="153"/>
      <c r="C331" s="153"/>
      <c r="D331" s="153"/>
      <c r="E331" s="153"/>
      <c r="G331" s="153"/>
    </row>
  </sheetData>
  <mergeCells count="4">
    <mergeCell ref="D1:E1"/>
    <mergeCell ref="B2:E2"/>
    <mergeCell ref="B4:B5"/>
    <mergeCell ref="B329:H3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2026-01-14T13:55:11Z</dcterms:modified>
</cp:coreProperties>
</file>