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C7A887C2-91DF-43A4-BC7A-6567E90238F1}" xr6:coauthVersionLast="47" xr6:coauthVersionMax="47" xr10:uidLastSave="{00000000-0000-0000-0000-000000000000}"/>
  <workbookProtection workbookAlgorithmName="SHA-512" workbookHashValue="GptXCNiWRYrIBLLKhvM/r7Z6BrRZkIhfzxU93krCt9Q2m2AfpMkshfpXMGUUlXvT0RQAD2D9a7XOzC764Z8cKg==" workbookSaltValue="uB91LhjAywxkXGNVwcHkaA==" workbookSpinCount="100000" lockStructure="1"/>
  <bookViews>
    <workbookView xWindow="-120" yWindow="-120" windowWidth="24240" windowHeight="13020" activeTab="1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1" i="4" l="1"/>
  <c r="B311" i="4"/>
  <c r="C311" i="4"/>
  <c r="D311" i="4"/>
  <c r="E311" i="4"/>
  <c r="F311" i="4"/>
  <c r="G311" i="4"/>
  <c r="A376" i="2"/>
  <c r="C376" i="2"/>
  <c r="D376" i="2"/>
  <c r="E376" i="2"/>
  <c r="F376" i="2"/>
  <c r="G376" i="2"/>
  <c r="B310" i="4"/>
  <c r="C310" i="4"/>
  <c r="D310" i="4"/>
  <c r="E310" i="4"/>
  <c r="F310" i="4"/>
  <c r="G310" i="4"/>
  <c r="A375" i="2"/>
  <c r="C375" i="2"/>
  <c r="D375" i="2"/>
  <c r="E375" i="2"/>
  <c r="F375" i="2"/>
  <c r="G375" i="2"/>
  <c r="B309" i="4"/>
  <c r="C309" i="4"/>
  <c r="D309" i="4"/>
  <c r="E309" i="4"/>
  <c r="F309" i="4"/>
  <c r="G309" i="4"/>
  <c r="A374" i="2"/>
  <c r="C374" i="2"/>
  <c r="D374" i="2"/>
  <c r="E374" i="2"/>
  <c r="F374" i="2"/>
  <c r="G374" i="2"/>
  <c r="B308" i="4"/>
  <c r="C308" i="4"/>
  <c r="D308" i="4"/>
  <c r="E308" i="4"/>
  <c r="F308" i="4"/>
  <c r="G308" i="4"/>
  <c r="A373" i="2"/>
  <c r="C373" i="2"/>
  <c r="D373" i="2"/>
  <c r="E373" i="2"/>
  <c r="F373" i="2"/>
  <c r="G373" i="2"/>
  <c r="G307" i="4"/>
  <c r="F307" i="4"/>
  <c r="E307" i="4"/>
  <c r="D307" i="4"/>
  <c r="C307" i="4"/>
  <c r="B307" i="4"/>
  <c r="A372" i="2"/>
  <c r="C372" i="2"/>
  <c r="D372" i="2"/>
  <c r="E372" i="2"/>
  <c r="F372" i="2"/>
  <c r="G372" i="2"/>
  <c r="B306" i="4"/>
  <c r="C306" i="4"/>
  <c r="D306" i="4"/>
  <c r="E306" i="4"/>
  <c r="F306" i="4"/>
  <c r="G306" i="4"/>
  <c r="A371" i="2"/>
  <c r="C371" i="2"/>
  <c r="D371" i="2"/>
  <c r="E371" i="2"/>
  <c r="F371" i="2"/>
  <c r="G371" i="2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G10" i="5"/>
  <c r="F9" i="5"/>
  <c r="D8" i="5"/>
  <c r="E8" i="5" s="1"/>
  <c r="F6" i="5"/>
  <c r="J7" i="5"/>
  <c r="J6" i="5"/>
  <c r="H9" i="5"/>
  <c r="J10" i="5"/>
  <c r="G8" i="5"/>
  <c r="D10" i="5"/>
  <c r="E10" i="5" s="1"/>
  <c r="J9" i="5"/>
  <c r="D6" i="5"/>
  <c r="E6" i="5" s="1"/>
  <c r="F18" i="1"/>
  <c r="H7" i="5"/>
  <c r="H10" i="5"/>
  <c r="H8" i="5"/>
  <c r="G7" i="5"/>
  <c r="I8" i="5" l="1"/>
  <c r="I10" i="5"/>
  <c r="I6" i="5"/>
  <c r="I9" i="5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<sst xmlns="http://schemas.openxmlformats.org/spreadsheetml/2006/main" count="629" uniqueCount="435">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</sst>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AGOSTO|24  - AGOSTO|25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chemeClr val="bg1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5.9519898503687774E-2</c:v>
                </c:pt>
                <c:pt idx="1">
                  <c:v>5.3240195733818219E-2</c:v>
                </c:pt>
                <c:pt idx="2">
                  <c:v>5.0580345019955564E-2</c:v>
                </c:pt>
                <c:pt idx="3">
                  <c:v>4.6560429557179761E-2</c:v>
                </c:pt>
                <c:pt idx="4">
                  <c:v>4.0586845146352024E-2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11" sel="294" val="293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11" sel="306" val="298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11" noThreeD="1" sel="306" val="29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318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318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545.17637149137795</v>
          </cell>
          <cell r="D315">
            <v>578.30940181481446</v>
          </cell>
          <cell r="E315">
            <v>601.0939838458429</v>
          </cell>
          <cell r="F315">
            <v>647.75854531971788</v>
          </cell>
          <cell r="G315">
            <v>688.05309445499211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zoomScaleNormal="100" workbookViewId="0">
      <selection activeCell="E17" sqref="E17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2" t="s">
        <v>279</v>
      </c>
      <c r="D1" s="152"/>
      <c r="E1" s="152"/>
      <c r="F1" s="152"/>
      <c r="G1" s="152"/>
      <c r="H1" s="152"/>
      <c r="I1" s="152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AGOSTO|24  - AGOSTO|25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Histórica'!$B$6:$G$327,Painel!J4+1,0)/VLOOKUP($F$18,'Série Histórica'!$B$6:$G$327,Painel!J4+1,0))</f>
        <v>5.9519898503687774E-2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Histórica'!$B$6:$G$327,Painel!J5+1,0)/VLOOKUP($F$18,'Série Histórica'!$B$6:$G$327,Painel!J5+1,0))</f>
        <v>5.3240195733818219E-2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Histórica'!$B$6:$G$327,Painel!J6+1,0)/VLOOKUP($F$18,'Série Histórica'!$B$6:$G$327,Painel!J6+1,0))</f>
        <v>5.0580345019955564E-2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Histórica'!$B$6:$G$327,Painel!J7+1,0)/VLOOKUP($F$18,'Série Histórica'!$B$6:$G$327,Painel!J7+1,0))</f>
        <v>4.6560429557179761E-2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Histórica'!$B$6:$G$327,Painel!J8+1,0)/VLOOKUP($F$18,'Série Histórica'!$B$6:$G$327,Painel!J8+1,0))</f>
        <v>4.0586845146352024E-2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3">
        <f>IF(INCTFR!J286&lt;=INCTFR!J285,"PERÍODO NÃO ACEITO",-1+VLOOKUP(F19,'Série Histórica'!$B$6:$G$382,INCTFR!$I$286+1,0)/VLOOKUP(F18,'Série Histórica'!$B$6:$G$382,INCTFR!$I$286+1,0))</f>
        <v>5.0580345019955564E-2</v>
      </c>
      <c r="F13" s="153"/>
      <c r="G13" s="153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Histórica'!$A$6:$C$387,2,0)</f>
        <v>AGOSTO|24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Histórica'!$A$6:$C$387,2,0)</f>
        <v>AGOSTO|25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sheetProtection algorithmName="SHA-512" hashValue="BJlDHFOW5iv34UWpW7gcDvtX7erxaoEcDWYxwz+oHih5GWTjVxd7d+dPo0ZmdQqxd99s0EbGURsQ/qHA1kjYvA==" saltValue="wObrKoNbq/G3moe4rxuvDw==" spinCount="100000" sheet="1" objects="1" scenarios="1"/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tabSelected="1" zoomScaleNormal="100" workbookViewId="0">
      <selection activeCell="L11" sqref="L11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8" t="s">
        <v>418</v>
      </c>
      <c r="G1" s="158"/>
      <c r="H1" s="158"/>
      <c r="I1" s="158"/>
      <c r="J1" s="158"/>
    </row>
    <row r="2" spans="2:15" s="101" customFormat="1" ht="15" customHeight="1" x14ac:dyDescent="0.2">
      <c r="B2" s="115"/>
      <c r="C2" s="115"/>
      <c r="D2" s="117"/>
      <c r="E2" s="135"/>
      <c r="F2" s="158"/>
      <c r="G2" s="158"/>
      <c r="H2" s="158"/>
      <c r="I2" s="158"/>
      <c r="J2" s="158"/>
    </row>
    <row r="3" spans="2:15" s="101" customFormat="1" ht="26.25" customHeight="1" thickBot="1" x14ac:dyDescent="0.25">
      <c r="B3" s="118"/>
      <c r="C3" s="118"/>
      <c r="D3" s="119"/>
      <c r="E3" s="136"/>
      <c r="F3" s="159"/>
      <c r="G3" s="159"/>
      <c r="H3" s="159"/>
      <c r="I3" s="159"/>
      <c r="J3" s="159"/>
    </row>
    <row r="4" spans="2:15" s="102" customFormat="1" ht="29.25" customHeight="1" thickBot="1" x14ac:dyDescent="0.25">
      <c r="B4" s="154" t="s">
        <v>299</v>
      </c>
      <c r="C4" s="155"/>
      <c r="D4" s="155"/>
      <c r="E4" s="155"/>
      <c r="F4" s="155"/>
      <c r="G4" s="155"/>
      <c r="H4" s="155"/>
      <c r="I4" s="156"/>
      <c r="J4" s="157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Histórica'!$A$6:$G$338,3)</f>
        <v>545.17637149137795</v>
      </c>
      <c r="E6" s="125">
        <f>D6-100</f>
        <v>445.17637149137795</v>
      </c>
      <c r="F6" s="143">
        <f>IF(INCTFR!$K$286&lt;37,"0,00",-1+VLOOKUP(INCTFR!$K$286,'Série Histórica'!$A$6:$G$338,3,0)/VLOOKUP(INCTFR!$L$286,'Série Histórica'!$A$6:$G$338,3,0))*100</f>
        <v>13.472404219870903</v>
      </c>
      <c r="G6" s="143">
        <f>IF(INCTFR!$K$286&lt;25,"0,00",-1+VLOOKUP(INCTFR!$K$286,'Série Histórica'!$A$6:$G$338,3,0)/VLOOKUP(INCTFR!$M$286,'Série Histórica'!$A$6:$G$338,3,0))*100</f>
        <v>9.9194308150750707</v>
      </c>
      <c r="H6" s="143">
        <f>IF(INCTFR!$K$286&lt;13,"0,00",-1+VLOOKUP(INCTFR!$K$286,'Série Histórica'!$A$6:$G$338,3,0)/VLOOKUP(INCTFR!$N$286,'Série Histórica'!$A$6:$G$338,3,0))*100</f>
        <v>5.9519898503687774</v>
      </c>
      <c r="I6" s="143">
        <f>IF(INCTFR!$K$286&lt;11,"0,00",-100+VLOOKUP(INCTFR!$K$286,'Série Histórica'!$A$6:$H$338,3,0)/VLOOKUP(INCTFR!$O$286,'Série Histórica'!$A$6:$H$338,3,0)*100)</f>
        <v>4.0753708723302111</v>
      </c>
      <c r="J6" s="144">
        <f>IF(INCTFR!$K$286&lt;2,"0,00",-100+VLOOKUP(INCTFR!$K$286,'Série Histórica'!$A$6:$G$338,3,0)/VLOOKUP(INCTFR!$P$286,'Série Histórica'!$A$6:$G$338,3,0)*100)</f>
        <v>-9.6221340698292579E-3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Histórica'!$A$6:$G$338,4)</f>
        <v>578.30940181481446</v>
      </c>
      <c r="E7" s="125">
        <f>D7-100</f>
        <v>478.30940181481446</v>
      </c>
      <c r="F7" s="143">
        <f>IF(INCTFR!$K$286&lt;37,"0,00",-1+VLOOKUP(INCTFR!$K$286,'Série Histórica'!$A$6:$G$338,4,0)/VLOOKUP(INCTFR!$L$286,'Série Histórica'!$A$6:$G$338,4,0))*100</f>
        <v>11.243118464234803</v>
      </c>
      <c r="G7" s="143">
        <f>IF(INCTFR!$K$286&lt;25,"0,00",-1+VLOOKUP(INCTFR!$K$286,'Série Histórica'!$A$6:$G$338,4,0)/VLOOKUP(INCTFR!$M$286,'Série Histórica'!$A$6:$G$338,4,0))*100</f>
        <v>8.5554777199003276</v>
      </c>
      <c r="H7" s="143">
        <f>IF(INCTFR!$K$286&lt;13,"0,00",-1+VLOOKUP(INCTFR!$K$286,'Série Histórica'!$A$6:$G$338,4,0)/VLOOKUP(INCTFR!$N$286,'Série Histórica'!$A$6:$G$338,4,0))*100</f>
        <v>5.3240195733818219</v>
      </c>
      <c r="I7" s="143">
        <f>IF(INCTFR!$K$286&lt;11,"0,00",-100+VLOOKUP(INCTFR!$K$286,'Série Histórica'!$A$6:$H$338,4,0)/VLOOKUP(INCTFR!$O$286,'Série Histórica'!$A$6:$H$338,4,0)*100)</f>
        <v>3.3920502293546519</v>
      </c>
      <c r="J7" s="144">
        <f>IF(INCTFR!$K$286&lt;2,"0,00",-100+VLOOKUP(INCTFR!$K$286,'Série Histórica'!$A$6:$G$338,4,0)/VLOOKUP(INCTFR!$P$286,'Série Histórica'!$A$6:$G$338,4,0)*100)</f>
        <v>2.584410807777715E-2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Histórica'!$A$6:$G$338,5)</f>
        <v>601.0939838458429</v>
      </c>
      <c r="E8" s="128">
        <f>D8-100</f>
        <v>501.0939838458429</v>
      </c>
      <c r="F8" s="145">
        <f>IF(INCTFR!$K$286&lt;37,"0,00",-1+VLOOKUP(INCTFR!$K$286,'Série Histórica'!$A$6:$G$338,5,0)/VLOOKUP(INCTFR!$L$286,'Série Histórica'!$A$6:$G$338,5,0))*100</f>
        <v>10.14729053459218</v>
      </c>
      <c r="G8" s="145">
        <f>IF(INCTFR!$K$286&lt;25,"0,00",-1+VLOOKUP(INCTFR!$K$286,'Série Histórica'!$A$6:$G$338,5,0)/VLOOKUP(INCTFR!$M$286,'Série Histórica'!$A$6:$G$338,5,0))*100</f>
        <v>7.990598327886711</v>
      </c>
      <c r="H8" s="145">
        <f>IF(INCTFR!$K$286&lt;13,"0,00",-1+VLOOKUP(INCTFR!$K$286,'Série Histórica'!$A$6:$G$338,5,0)/VLOOKUP(INCTFR!$N$286,'Série Histórica'!$A$6:$G$338,5,0))*100</f>
        <v>5.0580345019955564</v>
      </c>
      <c r="I8" s="141">
        <f>IF(INCTFR!$K$286&lt;11,"0,00",-100+VLOOKUP(INCTFR!$K$286,'Série Histórica'!$A$6:$H$338,5,0)/VLOOKUP(INCTFR!$O$286,'Série Histórica'!$A$6:$H$338,5,0)*100)</f>
        <v>3.1383561558821214</v>
      </c>
      <c r="J8" s="146">
        <f>IF(INCTFR!$K$286&lt;2,"0,00",-100+VLOOKUP(INCTFR!$K$286,'Série Histórica'!$A$6:$G$338,5,0)/VLOOKUP(INCTFR!$P$286,'Série Histórica'!$A$6:$G$338,5,0)*100)</f>
        <v>4.9086086213009139E-2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Histórica'!$A$6:$G$338,6)</f>
        <v>647.75854531971788</v>
      </c>
      <c r="E9" s="125">
        <f>D9-100</f>
        <v>547.75854531971788</v>
      </c>
      <c r="F9" s="143">
        <f>IF(INCTFR!$K$286&lt;37,"0,00",-1+VLOOKUP(INCTFR!$K$286,'Série Histórica'!$A$6:$G$338,6,0)/VLOOKUP(INCTFR!$L$286,'Série Histórica'!$A$6:$G$338,6,0))*100</f>
        <v>8.9614871352181158</v>
      </c>
      <c r="G9" s="143">
        <f>IF(INCTFR!$K$286&lt;25,"0,00",-1+VLOOKUP(INCTFR!$K$286,'Série Histórica'!$A$6:$G$338,6,0)/VLOOKUP(INCTFR!$M$286,'Série Histórica'!$A$6:$G$338,6,0))*100</f>
        <v>6.9561226838094736</v>
      </c>
      <c r="H9" s="137">
        <f>IF(INCTFR!$K$286&lt;13,"0,00",-1+VLOOKUP(INCTFR!$K$286,'Série Histórica'!$A$6:$G$338,6,0)/VLOOKUP(INCTFR!$N$286,'Série Histórica'!$A$6:$G$338,6,0))*100</f>
        <v>4.6560429557179761</v>
      </c>
      <c r="I9" s="137">
        <f>IF(INCTFR!$K$286&lt;11,"0,00",-100+VLOOKUP(INCTFR!$K$286,'Série Histórica'!$A$6:$H$338,6,0)/VLOOKUP(INCTFR!$O$286,'Série Histórica'!$A$6:$H$338,6,0)*100)</f>
        <v>2.9187434926454472</v>
      </c>
      <c r="J9" s="147">
        <f>IF(INCTFR!$K$286&lt;2,"0,00",-100+VLOOKUP(INCTFR!$K$286,'Série Histórica'!$A$6:$G$338,6,0)/VLOOKUP(INCTFR!$P$286,'Série Histórica'!$A$6:$G$338,6,0)*100)</f>
        <v>0.104568423153097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Histórica'!$A$6:$G$338,7)</f>
        <v>688.05309445499211</v>
      </c>
      <c r="E10" s="132">
        <f>D10-100</f>
        <v>588.05309445499211</v>
      </c>
      <c r="F10" s="148">
        <f>IF(INCTFR!$K$286&lt;37,"0,00",-1+VLOOKUP(INCTFR!$K$286,'Série Histórica'!$A$6:$G$338,7,0)/VLOOKUP(INCTFR!$L$286,'Série Histórica'!$A$6:$G$338,7,0))*100</f>
        <v>7.2955700733829731</v>
      </c>
      <c r="G10" s="148">
        <f>IF(INCTFR!$K$286&lt;25,"0,00",-1+VLOOKUP(INCTFR!$K$286,'Série Histórica'!$A$6:$G$338,7,0)/VLOOKUP(INCTFR!$M$286,'Série Histórica'!$A$6:$G$338,7,0))*100</f>
        <v>5.5538168637707441</v>
      </c>
      <c r="H10" s="140">
        <f>IF(INCTFR!$K$286&lt;13,"0,00",-1+VLOOKUP(INCTFR!$K$286,'Série Histórica'!$A$6:$G$338,7,0)/VLOOKUP(INCTFR!$N$286,'Série Histórica'!$A$6:$G$338,7,0))*100</f>
        <v>4.0586845146352024</v>
      </c>
      <c r="I10" s="140">
        <f>IF(INCTFR!$K$286&lt;11,"0,00",-100+VLOOKUP(INCTFR!$K$286,'Série Histórica'!$A$6:$H$338,7,0)/VLOOKUP(INCTFR!$O$286,'Série Histórica'!$A$6:$H$338,7,0)*100)</f>
        <v>2.3935070215439964</v>
      </c>
      <c r="J10" s="142">
        <f>IF(INCTFR!$K$286&lt;2,"0,00",-100+VLOOKUP(INCTFR!$K$286,'Série Histórica'!$A$6:$G$338,7,0)/VLOOKUP(INCTFR!$P$286,'Série Histórica'!$A$6:$G$338,7,0)*100)</f>
        <v>0.15476510166030266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sheetProtection algorithmName="SHA-512" hashValue="AmudUfic29BVXfK5nVfAR5oBe7K1CdMr85m+Di9aUj58rzMANtZ42K/wf1XWCMENlUf0xT3liYNWgiExKA704A==" saltValue="Eng8WBQWrKqkF1ZlxZ9TOw==" spinCount="100000" sheet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76"/>
  <sheetViews>
    <sheetView showGridLines="0" topLeftCell="A357" workbookViewId="0">
      <selection activeCell="H377" sqref="H377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369.3171750944901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294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306</v>
      </c>
      <c r="K286">
        <v>306</v>
      </c>
      <c r="L286">
        <f>$K$286-36</f>
        <v>270</v>
      </c>
      <c r="M286">
        <f>$K$286-24</f>
        <v>282</v>
      </c>
      <c r="N286">
        <f>$K$286-12</f>
        <v>294</v>
      </c>
      <c r="O286">
        <f>$K$286-VLOOKUP($K$286,'Série Histórica'!$A$6:$H$338,8)</f>
        <v>298</v>
      </c>
      <c r="P286">
        <f>$K$286-1</f>
        <v>305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 t="shared" ref="A365:A370" si="16"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 t="shared" si="16"/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 t="shared" si="16"/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 t="shared" si="16"/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 t="shared" si="16"/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" x14ac:dyDescent="0.25">
      <c r="A370" s="1">
        <f t="shared" si="16"/>
        <v>369</v>
      </c>
      <c r="B370" s="56" t="s">
        <v>428</v>
      </c>
      <c r="C370" s="68">
        <f>[2]geral!C309</f>
        <v>532.52305388362481</v>
      </c>
      <c r="D370" s="68">
        <f>[2]geral!D309</f>
        <v>569.37689065320205</v>
      </c>
      <c r="E370" s="68">
        <f>[2]geral!E309</f>
        <v>593.80183358573549</v>
      </c>
      <c r="F370" s="68">
        <f>[2]geral!F309</f>
        <v>642.51830459603798</v>
      </c>
      <c r="G370" s="69">
        <f>[2]geral!G309</f>
        <v>687.15408182684996</v>
      </c>
    </row>
    <row r="371" spans="1:7" ht="15" x14ac:dyDescent="0.25">
      <c r="A371" s="1">
        <f t="shared" ref="A371:A376" si="17">A370+1</f>
        <v>370</v>
      </c>
      <c r="B371" s="56" t="s">
        <v>429</v>
      </c>
      <c r="C371" s="68">
        <f>[2]geral!C310</f>
        <v>534.57804361448063</v>
      </c>
      <c r="D371" s="68">
        <f>[2]geral!D310</f>
        <v>571.29667526441199</v>
      </c>
      <c r="E371" s="68">
        <f>[2]geral!E310</f>
        <v>595.57123022392693</v>
      </c>
      <c r="F371" s="68">
        <f>[2]geral!F310</f>
        <v>643.82895504513294</v>
      </c>
      <c r="G371" s="69">
        <f>[2]geral!G310</f>
        <v>688.06046573968786</v>
      </c>
    </row>
    <row r="372" spans="1:7" ht="15" x14ac:dyDescent="0.25">
      <c r="A372" s="1">
        <f t="shared" si="17"/>
        <v>371</v>
      </c>
      <c r="B372" s="56" t="s">
        <v>430</v>
      </c>
      <c r="C372" s="68">
        <f>[2]geral!C311</f>
        <v>533.98615961462826</v>
      </c>
      <c r="D372" s="68">
        <f>[2]geral!D311</f>
        <v>570.1476076154205</v>
      </c>
      <c r="E372" s="68">
        <f>[2]geral!E311</f>
        <v>594.06048107741481</v>
      </c>
      <c r="F372" s="68">
        <f>[2]geral!F311</f>
        <v>641.80994873173972</v>
      </c>
      <c r="G372" s="69">
        <f>[2]geral!G311</f>
        <v>685.42084609968197</v>
      </c>
    </row>
    <row r="373" spans="1:7" ht="15" x14ac:dyDescent="0.25">
      <c r="A373" s="1">
        <f t="shared" si="17"/>
        <v>372</v>
      </c>
      <c r="B373" s="56" t="s">
        <v>431</v>
      </c>
      <c r="C373" s="68">
        <f>[2]geral!C312</f>
        <v>533.68761135178465</v>
      </c>
      <c r="D373" s="68">
        <f>[2]geral!D312</f>
        <v>568.6202953472324</v>
      </c>
      <c r="E373" s="68">
        <f>[2]geral!E312</f>
        <v>591.84683853579327</v>
      </c>
      <c r="F373" s="68">
        <f>[2]geral!F312</f>
        <v>638.02817120706663</v>
      </c>
      <c r="G373" s="69">
        <f>[2]geral!G312</f>
        <v>679.6945789643147</v>
      </c>
    </row>
    <row r="374" spans="1:7" ht="15" x14ac:dyDescent="0.25">
      <c r="A374" s="1">
        <f t="shared" si="17"/>
        <v>373</v>
      </c>
      <c r="B374" s="56" t="s">
        <v>432</v>
      </c>
      <c r="C374" s="68">
        <f>[2]geral!C313</f>
        <v>548.60074896243987</v>
      </c>
      <c r="D374" s="68">
        <f>[2]geral!D313</f>
        <v>581.8151990609415</v>
      </c>
      <c r="E374" s="68">
        <f>[2]geral!E313</f>
        <v>604.50622952759568</v>
      </c>
      <c r="F374" s="68">
        <f>[2]geral!F313</f>
        <v>650.37468331281048</v>
      </c>
      <c r="G374" s="69">
        <f>[2]geral!G313</f>
        <v>690.12335895921922</v>
      </c>
    </row>
    <row r="375" spans="1:7" ht="15" x14ac:dyDescent="0.25">
      <c r="A375" s="1">
        <f t="shared" si="17"/>
        <v>374</v>
      </c>
      <c r="B375" s="56" t="s">
        <v>433</v>
      </c>
      <c r="C375" s="68">
        <f>[2]geral!C314</f>
        <v>545.22883414078638</v>
      </c>
      <c r="D375" s="68">
        <f>[2]geral!D314</f>
        <v>578.15998152432689</v>
      </c>
      <c r="E375" s="68">
        <f>[2]geral!E314</f>
        <v>600.79907509387533</v>
      </c>
      <c r="F375" s="68">
        <f>[2]geral!F314</f>
        <v>647.08190197831004</v>
      </c>
      <c r="G375" s="69">
        <f>[2]geral!G314</f>
        <v>686.98987387828845</v>
      </c>
    </row>
    <row r="376" spans="1:7" ht="15.75" thickBot="1" x14ac:dyDescent="0.3">
      <c r="A376" s="1">
        <f t="shared" si="17"/>
        <v>375</v>
      </c>
      <c r="B376" s="57" t="s">
        <v>434</v>
      </c>
      <c r="C376" s="58">
        <f>[2]geral!C315</f>
        <v>545.17637149137795</v>
      </c>
      <c r="D376" s="58">
        <f>[2]geral!D315</f>
        <v>578.30940181481446</v>
      </c>
      <c r="E376" s="58">
        <f>[2]geral!E315</f>
        <v>601.0939838458429</v>
      </c>
      <c r="F376" s="58">
        <f>[2]geral!F315</f>
        <v>647.75854531971788</v>
      </c>
      <c r="G376" s="59">
        <f>[2]geral!G315</f>
        <v>688.05309445499211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24"/>
  <sheetViews>
    <sheetView showGridLines="0" workbookViewId="0">
      <pane ySplit="2685" topLeftCell="A296" activePane="bottomLeft"/>
      <selection activeCell="H3" sqref="H3"/>
      <selection pane="bottomLeft" activeCell="H313" sqref="H313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369.3171750944901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 t="shared" ref="A302:A311" si="20"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 t="shared" si="20"/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 t="shared" si="20"/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x14ac:dyDescent="0.25">
      <c r="A305" s="134">
        <f t="shared" si="20"/>
        <v>300</v>
      </c>
      <c r="B305" s="56" t="str">
        <f>INCTFR!B370</f>
        <v>FEVEREIRO|25</v>
      </c>
      <c r="C305" s="95">
        <f>[2]geral!C309</f>
        <v>532.52305388362481</v>
      </c>
      <c r="D305" s="95">
        <f>[2]geral!D309</f>
        <v>569.37689065320205</v>
      </c>
      <c r="E305" s="95">
        <f>[2]geral!E309</f>
        <v>593.80183358573549</v>
      </c>
      <c r="F305" s="95">
        <f>[2]geral!F309</f>
        <v>642.51830459603798</v>
      </c>
      <c r="G305" s="96">
        <f>[2]geral!G309</f>
        <v>687.15408182684996</v>
      </c>
      <c r="H305" s="88">
        <v>2</v>
      </c>
    </row>
    <row r="306" spans="1:8" ht="18" customHeight="1" x14ac:dyDescent="0.25">
      <c r="A306" s="134">
        <f t="shared" si="20"/>
        <v>301</v>
      </c>
      <c r="B306" s="56" t="str">
        <f>INCTFR!B371</f>
        <v>MARÇO|25</v>
      </c>
      <c r="C306" s="95">
        <f>[2]geral!C310</f>
        <v>534.57804361448063</v>
      </c>
      <c r="D306" s="95">
        <f>[2]geral!D310</f>
        <v>571.29667526441199</v>
      </c>
      <c r="E306" s="95">
        <f>[2]geral!E310</f>
        <v>595.57123022392693</v>
      </c>
      <c r="F306" s="95">
        <f>[2]geral!F310</f>
        <v>643.82895504513294</v>
      </c>
      <c r="G306" s="96">
        <f>[2]geral!G310</f>
        <v>688.06046573968786</v>
      </c>
      <c r="H306" s="88">
        <v>3</v>
      </c>
    </row>
    <row r="307" spans="1:8" ht="18" customHeight="1" x14ac:dyDescent="0.25">
      <c r="A307" s="134">
        <f t="shared" si="20"/>
        <v>302</v>
      </c>
      <c r="B307" s="56" t="str">
        <f>INCTFR!B372</f>
        <v>ABRIL|25</v>
      </c>
      <c r="C307" s="95">
        <f>[2]geral!C311</f>
        <v>533.98615961462826</v>
      </c>
      <c r="D307" s="95">
        <f>[2]geral!D311</f>
        <v>570.1476076154205</v>
      </c>
      <c r="E307" s="95">
        <f>[2]geral!E311</f>
        <v>594.06048107741481</v>
      </c>
      <c r="F307" s="95">
        <f>[2]geral!F311</f>
        <v>641.80994873173972</v>
      </c>
      <c r="G307" s="96">
        <f>[2]geral!G311</f>
        <v>685.42084609968197</v>
      </c>
      <c r="H307" s="88">
        <v>4</v>
      </c>
    </row>
    <row r="308" spans="1:8" ht="18" customHeight="1" x14ac:dyDescent="0.25">
      <c r="A308" s="134">
        <f t="shared" si="20"/>
        <v>303</v>
      </c>
      <c r="B308" s="56" t="str">
        <f>INCTFR!B373</f>
        <v>MAIO|25</v>
      </c>
      <c r="C308" s="95">
        <f>[2]geral!C312</f>
        <v>533.68761135178465</v>
      </c>
      <c r="D308" s="95">
        <f>[2]geral!D312</f>
        <v>568.6202953472324</v>
      </c>
      <c r="E308" s="95">
        <f>[2]geral!E312</f>
        <v>591.84683853579327</v>
      </c>
      <c r="F308" s="95">
        <f>[2]geral!F312</f>
        <v>638.02817120706663</v>
      </c>
      <c r="G308" s="96">
        <f>[2]geral!G312</f>
        <v>679.6945789643147</v>
      </c>
      <c r="H308" s="88">
        <v>5</v>
      </c>
    </row>
    <row r="309" spans="1:8" ht="18" customHeight="1" x14ac:dyDescent="0.25">
      <c r="A309" s="134">
        <f t="shared" si="20"/>
        <v>304</v>
      </c>
      <c r="B309" s="56" t="str">
        <f>INCTFR!B374</f>
        <v>JUNHO|25</v>
      </c>
      <c r="C309" s="95">
        <f>[2]geral!C313</f>
        <v>548.60074896243987</v>
      </c>
      <c r="D309" s="95">
        <f>[2]geral!D313</f>
        <v>581.8151990609415</v>
      </c>
      <c r="E309" s="95">
        <f>[2]geral!E313</f>
        <v>604.50622952759568</v>
      </c>
      <c r="F309" s="95">
        <f>[2]geral!F313</f>
        <v>650.37468331281048</v>
      </c>
      <c r="G309" s="96">
        <f>[2]geral!G313</f>
        <v>690.12335895921922</v>
      </c>
      <c r="H309" s="88">
        <v>6</v>
      </c>
    </row>
    <row r="310" spans="1:8" ht="18" customHeight="1" x14ac:dyDescent="0.25">
      <c r="A310" s="134">
        <f t="shared" si="20"/>
        <v>305</v>
      </c>
      <c r="B310" s="61" t="str">
        <f>INCTFR!B375</f>
        <v>JULHO|25</v>
      </c>
      <c r="C310" s="93">
        <f>[2]geral!C314</f>
        <v>545.22883414078638</v>
      </c>
      <c r="D310" s="93">
        <f>[2]geral!D314</f>
        <v>578.15998152432689</v>
      </c>
      <c r="E310" s="93">
        <f>[2]geral!E314</f>
        <v>600.79907509387533</v>
      </c>
      <c r="F310" s="93">
        <f>[2]geral!F314</f>
        <v>647.08190197831004</v>
      </c>
      <c r="G310" s="94">
        <f>[2]geral!G314</f>
        <v>686.98987387828845</v>
      </c>
      <c r="H310" s="88">
        <v>7</v>
      </c>
    </row>
    <row r="311" spans="1:8" ht="18" customHeight="1" thickBot="1" x14ac:dyDescent="0.3">
      <c r="A311" s="134">
        <f t="shared" si="20"/>
        <v>306</v>
      </c>
      <c r="B311" s="57" t="str">
        <f>INCTFR!B376</f>
        <v>AGOSTO|25</v>
      </c>
      <c r="C311" s="97">
        <f>[2]geral!C315</f>
        <v>545.17637149137795</v>
      </c>
      <c r="D311" s="97">
        <f>[2]geral!D315</f>
        <v>578.30940181481446</v>
      </c>
      <c r="E311" s="97">
        <f>[2]geral!E315</f>
        <v>601.0939838458429</v>
      </c>
      <c r="F311" s="97">
        <f>[2]geral!F315</f>
        <v>647.75854531971788</v>
      </c>
      <c r="G311" s="98">
        <f>[2]geral!G315</f>
        <v>688.05309445499211</v>
      </c>
      <c r="H311" s="88">
        <v>8</v>
      </c>
    </row>
    <row r="312" spans="1:8" s="149" customFormat="1" x14ac:dyDescent="0.2">
      <c r="B312" s="150" t="s">
        <v>332</v>
      </c>
      <c r="H312" s="151"/>
    </row>
    <row r="313" spans="1:8" s="76" customFormat="1" x14ac:dyDescent="0.2">
      <c r="B313" s="5" t="s">
        <v>327</v>
      </c>
      <c r="H313" s="73"/>
    </row>
    <row r="314" spans="1:8" x14ac:dyDescent="0.2">
      <c r="B314" s="5" t="s">
        <v>328</v>
      </c>
      <c r="H314" s="73"/>
    </row>
    <row r="315" spans="1:8" x14ac:dyDescent="0.2">
      <c r="B315" s="5" t="s">
        <v>329</v>
      </c>
      <c r="F315" s="77"/>
      <c r="H315" s="73"/>
    </row>
    <row r="316" spans="1:8" x14ac:dyDescent="0.2">
      <c r="B316" s="5"/>
      <c r="H316" s="73"/>
    </row>
    <row r="317" spans="1:8" x14ac:dyDescent="0.2">
      <c r="B317" s="5" t="s">
        <v>330</v>
      </c>
    </row>
    <row r="323" spans="2:7" x14ac:dyDescent="0.2">
      <c r="B323" s="167" t="s">
        <v>331</v>
      </c>
      <c r="C323" s="167"/>
      <c r="D323" s="167"/>
      <c r="E323" s="167"/>
      <c r="F323" s="167"/>
      <c r="G323" s="167"/>
    </row>
    <row r="324" spans="2:7" x14ac:dyDescent="0.2">
      <c r="B324" s="167"/>
      <c r="C324" s="167"/>
      <c r="D324" s="167"/>
      <c r="E324" s="167"/>
      <c r="F324" s="167"/>
      <c r="G324" s="167"/>
    </row>
  </sheetData>
  <sheetProtection algorithmName="SHA-512" hashValue="pyFUJzavpxIeEanGFJZSEPwMsYQVJbUw8gVCR+Ou8cj1qOH4u++2AMXQQrN1YMGIpn34RQDilr2BfU3E62Y79g==" saltValue="Z6aKQEvqraPWyDmaijDZtw==" spinCount="100000" sheet="1"/>
  <mergeCells count="4">
    <mergeCell ref="D1:G1"/>
    <mergeCell ref="B2:G2"/>
    <mergeCell ref="B4:B5"/>
    <mergeCell ref="B323:G3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2025-09-16T15:16:21Z</dcterms:modified>
</cp:coreProperties>
</file>