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B4F09F83-4B57-445F-B099-948112FCC9F2}" xr6:coauthVersionLast="47" xr6:coauthVersionMax="47" xr10:uidLastSave="{00000000-0000-0000-0000-000000000000}"/>
  <workbookProtection workbookAlgorithmName="SHA-512" workbookHashValue="AOXFCcb3u0LE3X0KiCbk3RL8TN2bcccUnZBcuZ2hGObjOtXKzl0+EWfiAHcYaby3zLFrdyqk9SK2ms8cZEsEjQ==" workbookSaltValue="ym8SPyJpU1tDTP3/5CB0+A==" workbookSpinCount="100000" lockStructure="1"/>
  <bookViews>
    <workbookView xWindow="-20610" yWindow="-120" windowWidth="20730" windowHeight="11040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3" i="4" l="1"/>
  <c r="B313" i="4"/>
  <c r="C313" i="4"/>
  <c r="D313" i="4"/>
  <c r="E313" i="4"/>
  <c r="F313" i="4"/>
  <c r="G313" i="4"/>
  <c r="A378" i="2"/>
  <c r="C378" i="2"/>
  <c r="D378" i="2"/>
  <c r="E378" i="2"/>
  <c r="F378" i="2"/>
  <c r="G378" i="2"/>
  <c r="B312" i="4"/>
  <c r="C312" i="4"/>
  <c r="D312" i="4"/>
  <c r="E312" i="4"/>
  <c r="F312" i="4"/>
  <c r="G312" i="4"/>
  <c r="A377" i="2"/>
  <c r="C377" i="2"/>
  <c r="D377" i="2"/>
  <c r="E377" i="2"/>
  <c r="F377" i="2"/>
  <c r="G377" i="2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<sst xmlns="http://schemas.openxmlformats.org/spreadsheetml/2006/main" count="631" uniqueCount="437">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</sst>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OUTUBRO|24  - OUTUBRO|25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5.0969364937728301E-2</c:v>
                </c:pt>
                <c:pt idx="1">
                  <c:v>4.3169258844178549E-2</c:v>
                </c:pt>
                <c:pt idx="2">
                  <c:v>4.0378130186175198E-2</c:v>
                </c:pt>
                <c:pt idx="3">
                  <c:v>3.5520846615195056E-2</c:v>
                </c:pt>
                <c:pt idx="4">
                  <c:v>2.7589678031622711E-2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3" sel="296" val="294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3" sel="308" val="300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3" noThreeD="1" sel="308" val="30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320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320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tabSelected="1" zoomScaleNormal="100" workbookViewId="0">
      <selection activeCell="G16" sqref="G16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OUTUBRO|24  - OUTUBRO|25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Histórica'!$B$6:$G$329,Painel!J4+1,0)/VLOOKUP($F$18,'Série Histórica'!$B$6:$G$329,Painel!J4+1,0))</f>
        <v>5.0969364937728301E-2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Histórica'!$B$6:$G$329,Painel!J5+1,0)/VLOOKUP($F$18,'Série Histórica'!$B$6:$G$329,Painel!J5+1,0))</f>
        <v>4.3169258844178549E-2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Histórica'!$B$6:$G$329,Painel!J6+1,0)/VLOOKUP($F$18,'Série Histórica'!$B$6:$G$329,Painel!J6+1,0))</f>
        <v>4.0378130186175198E-2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Histórica'!$B$6:$G$329,Painel!J7+1,0)/VLOOKUP($F$18,'Série Histórica'!$B$6:$G$329,Painel!J7+1,0))</f>
        <v>3.5520846615195056E-2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Histórica'!$B$6:$G$329,Painel!J8+1,0)/VLOOKUP($F$18,'Série Histórica'!$B$6:$G$329,Painel!J8+1,0))</f>
        <v>2.7589678031622711E-2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Histórica'!$B$6:$G$384,INCTFR!$I$286+1,0)/VLOOKUP(F18,'Série Histórica'!$B$6:$G$384,INCTFR!$I$286+1,0))</f>
        <v>4.0378130186175198E-2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Histórica'!$A$6:$C$389,2,0)</f>
        <v>OUTUBRO|24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Histórica'!$A$6:$C$389,2,0)</f>
        <v>OUTUBRO|25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B3YRduamblvaRDMbtvviveMe5nFhScetaU2P9VJSnof71sWrM9KQs1xivxuRMMLnc5oXk1HNkP+Jj1TkyaBO4Q==" saltValue="tent9l6SVAlZGx7wWIBMrw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Histórica'!$A$6:$G$340,3)</f>
        <v>544.54153635610942</v>
      </c>
      <c r="E6" s="125">
        <f>D6-100</f>
        <v>444.54153635610942</v>
      </c>
      <c r="F6" s="143">
        <f>IF(INCTFR!$K$286&lt;37,"0,00",-1+VLOOKUP(INCTFR!$K$286,'Série Histórica'!$A$6:$G$340,3,0)/VLOOKUP(INCTFR!$L$286,'Série Histórica'!$A$6:$G$340,3,0))*100</f>
        <v>13.110093236417629</v>
      </c>
      <c r="G6" s="143">
        <f>IF(INCTFR!$K$286&lt;25,"0,00",-1+VLOOKUP(INCTFR!$K$286,'Série Histórica'!$A$6:$G$340,3,0)/VLOOKUP(INCTFR!$M$286,'Série Histórica'!$A$6:$G$340,3,0))*100</f>
        <v>9.8994388548223178</v>
      </c>
      <c r="H6" s="143">
        <f>IF(INCTFR!$K$286&lt;13,"0,00",-1+VLOOKUP(INCTFR!$K$286,'Série Histórica'!$A$6:$G$340,3,0)/VLOOKUP(INCTFR!$N$286,'Série Histórica'!$A$6:$G$340,3,0))*100</f>
        <v>5.0969364937728301</v>
      </c>
      <c r="I6" s="143">
        <f>IF(INCTFR!$K$286&lt;11,"0,00",-100+VLOOKUP(INCTFR!$K$286,'Série Histórica'!$A$6:$H$340,3,0)/VLOOKUP(INCTFR!$O$286,'Série Histórica'!$A$6:$H$340,3,0)*100)</f>
        <v>3.9541794458472168</v>
      </c>
      <c r="J6" s="144">
        <f>IF(INCTFR!$K$286&lt;2,"0,00",-100+VLOOKUP(INCTFR!$K$286,'Série Histórica'!$A$6:$G$340,3,0)/VLOOKUP(INCTFR!$P$286,'Série Histórica'!$A$6:$G$340,3,0)*100)</f>
        <v>6.1683682716662247E-2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Histórica'!$A$6:$G$340,4)</f>
        <v>576.99802352252561</v>
      </c>
      <c r="E7" s="125">
        <f>D7-100</f>
        <v>476.99802352252561</v>
      </c>
      <c r="F7" s="143">
        <f>IF(INCTFR!$K$286&lt;37,"0,00",-1+VLOOKUP(INCTFR!$K$286,'Série Histórica'!$A$6:$G$340,4,0)/VLOOKUP(INCTFR!$L$286,'Série Histórica'!$A$6:$G$340,4,0))*100</f>
        <v>11.282748253504838</v>
      </c>
      <c r="G7" s="143">
        <f>IF(INCTFR!$K$286&lt;25,"0,00",-1+VLOOKUP(INCTFR!$K$286,'Série Histórica'!$A$6:$G$340,4,0)/VLOOKUP(INCTFR!$M$286,'Série Histórica'!$A$6:$G$340,4,0))*100</f>
        <v>8.3885386856882285</v>
      </c>
      <c r="H7" s="143">
        <f>IF(INCTFR!$K$286&lt;13,"0,00",-1+VLOOKUP(INCTFR!$K$286,'Série Histórica'!$A$6:$G$340,4,0)/VLOOKUP(INCTFR!$N$286,'Série Histórica'!$A$6:$G$340,4,0))*100</f>
        <v>4.3169258844178549</v>
      </c>
      <c r="I7" s="143">
        <f>IF(INCTFR!$K$286&lt;11,"0,00",-100+VLOOKUP(INCTFR!$K$286,'Série Histórica'!$A$6:$H$340,4,0)/VLOOKUP(INCTFR!$O$286,'Série Histórica'!$A$6:$H$340,4,0)*100)</f>
        <v>3.1575977202989094</v>
      </c>
      <c r="J7" s="144">
        <f>IF(INCTFR!$K$286&lt;2,"0,00",-100+VLOOKUP(INCTFR!$K$286,'Série Histórica'!$A$6:$G$340,4,0)/VLOOKUP(INCTFR!$P$286,'Série Histórica'!$A$6:$G$340,4,0)*100)</f>
        <v>2.5104415964307236E-2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Histórica'!$A$6:$G$340,5)</f>
        <v>599.5592753230676</v>
      </c>
      <c r="E8" s="128">
        <f>D8-100</f>
        <v>499.5592753230676</v>
      </c>
      <c r="F8" s="145">
        <f>IF(INCTFR!$K$286&lt;37,"0,00",-1+VLOOKUP(INCTFR!$K$286,'Série Histórica'!$A$6:$G$340,5,0)/VLOOKUP(INCTFR!$L$286,'Série Histórica'!$A$6:$G$340,5,0))*100</f>
        <v>10.394778488913081</v>
      </c>
      <c r="G8" s="145">
        <f>IF(INCTFR!$K$286&lt;25,"0,00",-1+VLOOKUP(INCTFR!$K$286,'Série Histórica'!$A$6:$G$340,5,0)/VLOOKUP(INCTFR!$M$286,'Série Histórica'!$A$6:$G$340,5,0))*100</f>
        <v>7.7523001864132635</v>
      </c>
      <c r="H8" s="145">
        <f>IF(INCTFR!$K$286&lt;13,"0,00",-1+VLOOKUP(INCTFR!$K$286,'Série Histórica'!$A$6:$G$340,5,0)/VLOOKUP(INCTFR!$N$286,'Série Histórica'!$A$6:$G$340,5,0))*100</f>
        <v>4.0378130186175198</v>
      </c>
      <c r="I8" s="141">
        <f>IF(INCTFR!$K$286&lt;11,"0,00",-100+VLOOKUP(INCTFR!$K$286,'Série Histórica'!$A$6:$H$340,5,0)/VLOOKUP(INCTFR!$O$286,'Série Histórica'!$A$6:$H$340,5,0)*100)</f>
        <v>2.8750241005440529</v>
      </c>
      <c r="J8" s="146">
        <f>IF(INCTFR!$K$286&lt;2,"0,00",-100+VLOOKUP(INCTFR!$K$286,'Série Histórica'!$A$6:$G$340,5,0)/VLOOKUP(INCTFR!$P$286,'Série Histórica'!$A$6:$G$340,5,0)*100)</f>
        <v>1.0253743288913597E-2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Histórica'!$A$6:$G$340,6)</f>
        <v>645.38558698185329</v>
      </c>
      <c r="E9" s="125">
        <f>D9-100</f>
        <v>545.38558698185329</v>
      </c>
      <c r="F9" s="143">
        <f>IF(INCTFR!$K$286&lt;37,"0,00",-1+VLOOKUP(INCTFR!$K$286,'Série Histórica'!$A$6:$G$340,6,0)/VLOOKUP(INCTFR!$L$286,'Série Histórica'!$A$6:$G$340,6,0))*100</f>
        <v>9.4156917158894302</v>
      </c>
      <c r="G9" s="143">
        <f>IF(INCTFR!$K$286&lt;25,"0,00",-1+VLOOKUP(INCTFR!$K$286,'Série Histórica'!$A$6:$G$340,6,0)/VLOOKUP(INCTFR!$M$286,'Série Histórica'!$A$6:$G$340,6,0))*100</f>
        <v>6.5785610030774544</v>
      </c>
      <c r="H9" s="137">
        <f>IF(INCTFR!$K$286&lt;13,"0,00",-1+VLOOKUP(INCTFR!$K$286,'Série Histórica'!$A$6:$G$340,6,0)/VLOOKUP(INCTFR!$N$286,'Série Histórica'!$A$6:$G$340,6,0))*100</f>
        <v>3.5520846615195056</v>
      </c>
      <c r="I9" s="137">
        <f>IF(INCTFR!$K$286&lt;11,"0,00",-100+VLOOKUP(INCTFR!$K$286,'Série Histórica'!$A$6:$H$340,6,0)/VLOOKUP(INCTFR!$O$286,'Série Histórica'!$A$6:$H$340,6,0)*100)</f>
        <v>2.5417173734873018</v>
      </c>
      <c r="J9" s="147">
        <f>IF(INCTFR!$K$286&lt;2,"0,00",-100+VLOOKUP(INCTFR!$K$286,'Série Histórica'!$A$6:$G$340,6,0)/VLOOKUP(INCTFR!$P$286,'Série Histórica'!$A$6:$G$340,6,0)*100)</f>
        <v>-3.2084818196310039E-2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Histórica'!$A$6:$G$340,7)</f>
        <v>684.42377017075705</v>
      </c>
      <c r="E10" s="132">
        <f>D10-100</f>
        <v>584.42377017075705</v>
      </c>
      <c r="F10" s="148">
        <f>IF(INCTFR!$K$286&lt;37,"0,00",-1+VLOOKUP(INCTFR!$K$286,'Série Histórica'!$A$6:$G$340,7,0)/VLOOKUP(INCTFR!$L$286,'Série Histórica'!$A$6:$G$340,7,0))*100</f>
        <v>8.0074784453876724</v>
      </c>
      <c r="G10" s="148">
        <f>IF(INCTFR!$K$286&lt;25,"0,00",-1+VLOOKUP(INCTFR!$K$286,'Série Histórica'!$A$6:$G$340,7,0)/VLOOKUP(INCTFR!$M$286,'Série Histórica'!$A$6:$G$340,7,0))*100</f>
        <v>5.0173793030108937</v>
      </c>
      <c r="H10" s="140">
        <f>IF(INCTFR!$K$286&lt;13,"0,00",-1+VLOOKUP(INCTFR!$K$286,'Série Histórica'!$A$6:$G$340,7,0)/VLOOKUP(INCTFR!$N$286,'Série Histórica'!$A$6:$G$340,7,0))*100</f>
        <v>2.7589678031622711</v>
      </c>
      <c r="I10" s="140">
        <f>IF(INCTFR!$K$286&lt;11,"0,00",-100+VLOOKUP(INCTFR!$K$286,'Série Histórica'!$A$6:$H$340,7,0)/VLOOKUP(INCTFR!$O$286,'Série Histórica'!$A$6:$H$340,7,0)*100)</f>
        <v>1.8534044559481941</v>
      </c>
      <c r="J10" s="142">
        <f>IF(INCTFR!$K$286&lt;2,"0,00",-100+VLOOKUP(INCTFR!$K$286,'Série Histórica'!$A$6:$G$340,7,0)/VLOOKUP(INCTFR!$P$286,'Série Histórica'!$A$6:$G$340,7,0)*100)</f>
        <v>-8.3421248530626713E-2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i44XKnwhdEPJA/G1m8fB75yTOBq5QoJTAY4Xo2PX5YNySLtwQmJ6Fsx6stGv7pRqlJmzMGO/ztQ5ZpsVeGJ2zQ==" saltValue="BPcYyD1pCR15eMowrGUbFA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8"/>
  <sheetViews>
    <sheetView showGridLines="0" topLeftCell="A365" workbookViewId="0">
      <selection activeCell="H378" sqref="H378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296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308</v>
      </c>
      <c r="K286">
        <v>308</v>
      </c>
      <c r="L286">
        <f>$K$286-36</f>
        <v>272</v>
      </c>
      <c r="M286">
        <f>$K$286-24</f>
        <v>284</v>
      </c>
      <c r="N286">
        <f>$K$286-12</f>
        <v>296</v>
      </c>
      <c r="O286">
        <f>$K$286-VLOOKUP($K$286,'Série Histórica'!$A$6:$H$340,8)</f>
        <v>298</v>
      </c>
      <c r="P286">
        <f>$K$286-1</f>
        <v>307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8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" x14ac:dyDescent="0.25">
      <c r="A376" s="1">
        <f t="shared" si="17"/>
        <v>375</v>
      </c>
      <c r="B376" s="56" t="s">
        <v>434</v>
      </c>
      <c r="C376" s="68">
        <f>[2]geral!C315</f>
        <v>544.78635305343857</v>
      </c>
      <c r="D376" s="68">
        <f>[2]geral!D315</f>
        <v>577.79352373094844</v>
      </c>
      <c r="E376" s="68">
        <f>[2]geral!E315</f>
        <v>600.54347955817309</v>
      </c>
      <c r="F376" s="68">
        <f>[2]geral!F315</f>
        <v>647.08066565037723</v>
      </c>
      <c r="G376" s="69">
        <f>[2]geral!G315</f>
        <v>687.16244909906891</v>
      </c>
    </row>
    <row r="377" spans="1:7" ht="15" x14ac:dyDescent="0.25">
      <c r="A377" s="1">
        <f t="shared" si="17"/>
        <v>376</v>
      </c>
      <c r="B377" s="56" t="s">
        <v>435</v>
      </c>
      <c r="C377" s="68">
        <f>[2]geral!C316</f>
        <v>544.20585014617973</v>
      </c>
      <c r="D377" s="68">
        <f>[2]geral!D316</f>
        <v>576.85320789371258</v>
      </c>
      <c r="E377" s="68">
        <f>[2]geral!E316</f>
        <v>599.49780435718617</v>
      </c>
      <c r="F377" s="68">
        <f>[2]geral!F316</f>
        <v>645.59272423371226</v>
      </c>
      <c r="G377" s="69">
        <f>[2]geral!G316</f>
        <v>684.99520172040707</v>
      </c>
    </row>
    <row r="378" spans="1:7" ht="15.75" thickBot="1" x14ac:dyDescent="0.3">
      <c r="A378" s="1">
        <f t="shared" si="17"/>
        <v>377</v>
      </c>
      <c r="B378" s="57" t="s">
        <v>436</v>
      </c>
      <c r="C378" s="58">
        <f>[2]geral!C317</f>
        <v>544.54153635610942</v>
      </c>
      <c r="D378" s="58">
        <f>[2]geral!D317</f>
        <v>576.99802352252561</v>
      </c>
      <c r="E378" s="58">
        <f>[2]geral!E317</f>
        <v>599.5592753230676</v>
      </c>
      <c r="F378" s="58">
        <f>[2]geral!F317</f>
        <v>645.38558698185329</v>
      </c>
      <c r="G378" s="59">
        <f>[2]geral!G317</f>
        <v>684.42377017075705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6"/>
  <sheetViews>
    <sheetView showGridLines="0" workbookViewId="0">
      <pane ySplit="2685" topLeftCell="A305" activePane="bottomLeft"/>
      <selection activeCell="J5" sqref="J5"/>
      <selection pane="bottomLeft" activeCell="I314" sqref="I314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3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x14ac:dyDescent="0.25">
      <c r="A311" s="134">
        <f t="shared" si="20"/>
        <v>306</v>
      </c>
      <c r="B311" s="56" t="str">
        <f>INCTFR!B376</f>
        <v>AGOSTO|25</v>
      </c>
      <c r="C311" s="95">
        <f>[2]geral!C315</f>
        <v>544.78635305343857</v>
      </c>
      <c r="D311" s="95">
        <f>[2]geral!D315</f>
        <v>577.79352373094844</v>
      </c>
      <c r="E311" s="95">
        <f>[2]geral!E315</f>
        <v>600.54347955817309</v>
      </c>
      <c r="F311" s="95">
        <f>[2]geral!F315</f>
        <v>647.08066565037723</v>
      </c>
      <c r="G311" s="96">
        <f>[2]geral!G315</f>
        <v>687.16244909906891</v>
      </c>
      <c r="H311" s="88">
        <v>8</v>
      </c>
    </row>
    <row r="312" spans="1:8" ht="18" customHeight="1" x14ac:dyDescent="0.25">
      <c r="A312" s="134">
        <f t="shared" si="20"/>
        <v>307</v>
      </c>
      <c r="B312" s="56" t="str">
        <f>INCTFR!B377</f>
        <v>SETEMBRO|25</v>
      </c>
      <c r="C312" s="95">
        <f>[2]geral!C316</f>
        <v>544.20585014617973</v>
      </c>
      <c r="D312" s="95">
        <f>[2]geral!D316</f>
        <v>576.85320789371258</v>
      </c>
      <c r="E312" s="95">
        <f>[2]geral!E316</f>
        <v>599.49780435718617</v>
      </c>
      <c r="F312" s="95">
        <f>[2]geral!F316</f>
        <v>645.59272423371226</v>
      </c>
      <c r="G312" s="96">
        <f>[2]geral!G316</f>
        <v>684.99520172040707</v>
      </c>
      <c r="H312" s="88">
        <v>9</v>
      </c>
    </row>
    <row r="313" spans="1:8" ht="18" customHeight="1" thickBot="1" x14ac:dyDescent="0.3">
      <c r="A313" s="134">
        <f t="shared" si="20"/>
        <v>308</v>
      </c>
      <c r="B313" s="57" t="str">
        <f>INCTFR!B378</f>
        <v>OUTUBRO|25</v>
      </c>
      <c r="C313" s="97">
        <f>[2]geral!C317</f>
        <v>544.54153635610942</v>
      </c>
      <c r="D313" s="97">
        <f>[2]geral!D317</f>
        <v>576.99802352252561</v>
      </c>
      <c r="E313" s="97">
        <f>[2]geral!E317</f>
        <v>599.5592753230676</v>
      </c>
      <c r="F313" s="97">
        <f>[2]geral!F317</f>
        <v>645.38558698185329</v>
      </c>
      <c r="G313" s="98">
        <f>[2]geral!G317</f>
        <v>684.42377017075705</v>
      </c>
      <c r="H313" s="88">
        <v>10</v>
      </c>
    </row>
    <row r="314" spans="1:8" s="149" customFormat="1" x14ac:dyDescent="0.2">
      <c r="B314" s="150" t="s">
        <v>332</v>
      </c>
      <c r="H314" s="151"/>
    </row>
    <row r="315" spans="1:8" s="76" customFormat="1" x14ac:dyDescent="0.2">
      <c r="B315" s="5" t="s">
        <v>327</v>
      </c>
      <c r="H315" s="73"/>
    </row>
    <row r="316" spans="1:8" x14ac:dyDescent="0.2">
      <c r="B316" s="5" t="s">
        <v>328</v>
      </c>
      <c r="H316" s="73"/>
    </row>
    <row r="317" spans="1:8" x14ac:dyDescent="0.2">
      <c r="B317" s="5" t="s">
        <v>329</v>
      </c>
      <c r="F317" s="77"/>
      <c r="H317" s="73"/>
    </row>
    <row r="318" spans="1:8" x14ac:dyDescent="0.2">
      <c r="B318" s="5"/>
      <c r="H318" s="73"/>
    </row>
    <row r="319" spans="1:8" x14ac:dyDescent="0.2">
      <c r="B319" s="5" t="s">
        <v>330</v>
      </c>
    </row>
    <row r="325" spans="2:7" x14ac:dyDescent="0.2">
      <c r="B325" s="167" t="s">
        <v>331</v>
      </c>
      <c r="C325" s="167"/>
      <c r="D325" s="167"/>
      <c r="E325" s="167"/>
      <c r="F325" s="167"/>
      <c r="G325" s="167"/>
    </row>
    <row r="326" spans="2:7" x14ac:dyDescent="0.2">
      <c r="B326" s="167"/>
      <c r="C326" s="167"/>
      <c r="D326" s="167"/>
      <c r="E326" s="167"/>
      <c r="F326" s="167"/>
      <c r="G326" s="167"/>
    </row>
  </sheetData>
  <sheetProtection algorithmName="SHA-512" hashValue="qlHKXBYJXvzegA6bTq3mWRVYyCh5lmK3tmIhdCag6OjHb5Mx0JuSdrS6VOHHu+t3TwQvqEmt+FixgzvQNQgE9A==" saltValue="W7za+lGOk0OlERJOagBWSA==" spinCount="100000" sheet="1"/>
  <mergeCells count="4">
    <mergeCell ref="D1:G1"/>
    <mergeCell ref="B2:G2"/>
    <mergeCell ref="B4:B5"/>
    <mergeCell ref="B325:G3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2025-11-18T18:36:18Z</dcterms:modified>
</cp:coreProperties>
</file>