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DE3E3BAE-0AA2-4945-961B-2BC20115C4B5}" xr6:coauthVersionLast="47" xr6:coauthVersionMax="47" xr10:uidLastSave="{00000000-0000-0000-0000-000000000000}"/>
  <workbookProtection workbookAlgorithmName="SHA-512" workbookHashValue="dbNPutgBEKwTO86XSS5BPZA6YYDSN48DPN0ZXrZ4+R9BobRHEImitvHqlvFBWhp3GimP6H8qgzxPxKobxdkY2Q==" workbookSaltValue="gxsUFqz9b9U/ffx6pkkEYw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Histórica'!$B$1:$Q$408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8" i="3" l="1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F19" i="1"/>
  <c r="F18" i="1"/>
  <c r="P287" i="2"/>
  <c r="E13" i="1" l="1"/>
  <c r="L3" i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15" i="1" s="1"/>
  <c r="M374" i="3"/>
  <c r="J374" i="3"/>
  <c r="Q374" i="3"/>
  <c r="M18" i="1" s="1"/>
  <c r="O374" i="3"/>
  <c r="M16" i="1" s="1"/>
  <c r="P374" i="3"/>
  <c r="L374" i="3"/>
  <c r="M13" i="1" s="1"/>
  <c r="H374" i="3"/>
  <c r="M9" i="1" s="1"/>
  <c r="G374" i="3"/>
  <c r="F374" i="3"/>
  <c r="M7" i="1" s="1"/>
  <c r="I374" i="3"/>
  <c r="M10" i="1" s="1"/>
  <c r="D374" i="3"/>
  <c r="C374" i="3"/>
  <c r="M4" i="1" s="1"/>
  <c r="E374" i="3"/>
  <c r="M6" i="1" s="1"/>
  <c r="K374" i="3"/>
  <c r="M12" i="1" s="1"/>
  <c r="H10" i="5" l="1"/>
  <c r="G10" i="5"/>
  <c r="J10" i="5"/>
  <c r="F10" i="5"/>
  <c r="D10" i="5"/>
  <c r="E10" i="5" s="1"/>
  <c r="I10" i="5"/>
  <c r="M17" i="1"/>
  <c r="Q16" i="1" s="1"/>
  <c r="F8" i="5"/>
  <c r="H8" i="5"/>
  <c r="G8" i="5"/>
  <c r="J8" i="5"/>
  <c r="D8" i="5"/>
  <c r="E8" i="5" s="1"/>
  <c r="I8" i="5"/>
  <c r="M11" i="1"/>
  <c r="Q14" i="1" s="1"/>
  <c r="G7" i="5"/>
  <c r="H7" i="5"/>
  <c r="F7" i="5"/>
  <c r="D7" i="5"/>
  <c r="E7" i="5" s="1"/>
  <c r="J7" i="5"/>
  <c r="M8" i="1"/>
  <c r="Q13" i="1" s="1"/>
  <c r="I7" i="5"/>
  <c r="H9" i="5"/>
  <c r="D9" i="5"/>
  <c r="E9" i="5" s="1"/>
  <c r="G9" i="5"/>
  <c r="F9" i="5"/>
  <c r="J9" i="5"/>
  <c r="I9" i="5"/>
  <c r="M14" i="1"/>
  <c r="Q15" i="1" s="1"/>
  <c r="D6" i="5"/>
  <c r="E6" i="5" s="1"/>
  <c r="F6" i="5"/>
  <c r="H6" i="5"/>
  <c r="G6" i="5"/>
  <c r="J6" i="5"/>
  <c r="M5" i="1"/>
  <c r="Q12" i="1" s="1"/>
  <c r="I6" i="5"/>
</calcChain>
</file>

<file path=xl/sharedStrings.xml><?xml version="1.0" encoding="utf-8"?>
<sst xmlns="http://schemas.openxmlformats.org/spreadsheetml/2006/main" count="743" uniqueCount="450">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</sst>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JULHO|24  - JULHO|25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5.9643548100771993E-2</c:v>
                </c:pt>
                <c:pt idx="1">
                  <c:v>5.4061997924556904E-2</c:v>
                </c:pt>
                <c:pt idx="2">
                  <c:v>5.1205400576659121E-2</c:v>
                </c:pt>
                <c:pt idx="3">
                  <c:v>4.5505319780045683E-2</c:v>
                </c:pt>
                <c:pt idx="4">
                  <c:v>3.7604081421361402E-2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78" sel="362" val="360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78" sel="374" val="366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78" noThreeD="1" sel="374" val="36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398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398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M13" sqref="M13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JULHO|24  - JULHO|25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Histórica'!$B$5:$Q$385,Painel!J4+1,0)/VLOOKUP($F$18,'Série Histórica'!$B$5:$Q$385,Painel!J4+1,0))</f>
        <v>5.9441342519063189E-2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Histórica'!$B$5:$Q$385,Painel!J5+1,0)/VLOOKUP($F$18,'Série Histórica'!$B$5:$Q$385,Painel!J5+1,0))</f>
        <v>5.9643548100771993E-2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Histórica'!$B$5:$Q$385,Painel!J6+1,0)/VLOOKUP($F$18,'Série Histórica'!$B$5:$Q$385,Painel!J6+1,0))</f>
        <v>5.9923661540747908E-2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Histórica'!$B$5:$Q$385,Painel!J7+1,0)/VLOOKUP($F$18,'Série Histórica'!$B$5:$Q$385,Painel!J7+1,0))</f>
        <v>5.353231286240856E-2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Histórica'!$B$5:$Q$385,Painel!J8+1,0)/VLOOKUP($F$18,'Série Histórica'!$B$5:$Q$385,Painel!J8+1,0))</f>
        <v>5.4061997924556904E-2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Histórica'!$B$5:$Q$385,Painel!J9+1,0)/VLOOKUP($F$18,'Série Histórica'!$B$5:$Q$385,Painel!J9+1,0))</f>
        <v>5.4815570735355257E-2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Histórica'!$B$5:$Q$385,Painel!J10+1,0)/VLOOKUP($F$18,'Série Histórica'!$B$5:$Q$385,Painel!J10+1,0))</f>
        <v>5.0654364946509434E-2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Histórica'!$B$5:$Q$385,Painel!J11+1,0)/VLOOKUP($F$18,'Série Histórica'!$B$5:$Q$385,Painel!J11+1,0))</f>
        <v>5.1205400576659121E-2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Histórica'!$B$5:$Q$385,Painel!J12+1,0)/VLOOKUP($F$18,'Série Histórica'!$B$5:$Q$385,Painel!J12+1,0))</f>
        <v>5.2016367496265037E-2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5.9643548100771993E-2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Histórica'!$B$5:$Q$385,INCTFR!$J$287+1,0)/VLOOKUP(F18,'Série Histórica'!$B$5:$Q$385,INCTFR!$J$287+1,0))</f>
        <v>5.1205400576659121E-2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Histórica'!$B$5:$Q$385,Painel!J13+1,0)/VLOOKUP($F$18,'Série Histórica'!$B$5:$Q$385,Painel!J13+1,0))</f>
        <v>4.5028364108848917E-2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5.4061997924556904E-2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Histórica'!$B$5:$Q$385,Painel!J14+1,0)/VLOOKUP($F$18,'Série Histórica'!$B$5:$Q$385,Painel!J14+1,0))</f>
        <v>4.5505319780045683E-2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5.1205400576659121E-2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Histórica'!$B$5:$Q$385,Painel!J15+1,0)/VLOOKUP($F$18,'Série Histórica'!$B$5:$Q$385,Painel!J15+1,0))</f>
        <v>4.624427785046481E-2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4.5505319780045683E-2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Histórica'!$B$5:$Q$385,Painel!J16+1,0)/VLOOKUP($F$18,'Série Histórica'!$B$5:$Q$385,Painel!J16+1,0))</f>
        <v>3.7196738729202705E-2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3.7604081421361402E-2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Histórica'!$B$5:$Q$385,Painel!J17+1,0)/VLOOKUP($F$18,'Série Histórica'!$B$5:$Q$385,Painel!J17+1,0))</f>
        <v>3.7604081421361402E-2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Histórica'!$A$5:$C$390,2,0)</f>
        <v>JULHO|24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Histórica'!$B$5:$Q$385,Painel!J18+1,0)/VLOOKUP($F$18,'Série Histórica'!$B$5:$Q$385,Painel!J18+1,0))</f>
        <v>3.8254380543630173E-2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Histórica'!$A$5:$C$390,2,0)</f>
        <v>JULHO|25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vpeSDeRUHx5v2FQw+c0DIQZ2bDalCDUHPM/U5O6iy3qFC5zEGrnUNbPbzErA0j91b/0lfKg5q10os2Qa8CO5FQ==" saltValue="sk8qTcITOg5NLXqkLGhZ3g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5"/>
  <sheetViews>
    <sheetView showGridLines="0" topLeftCell="A361" workbookViewId="0">
      <selection activeCell="I376" sqref="I376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5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362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374</v>
      </c>
      <c r="L287" s="237">
        <v>374</v>
      </c>
      <c r="M287" s="104">
        <f>$L$287-36</f>
        <v>338</v>
      </c>
      <c r="N287" s="104">
        <f>$L$287-24</f>
        <v>350</v>
      </c>
      <c r="O287" s="104">
        <f>$L$287-12</f>
        <v>362</v>
      </c>
      <c r="P287" s="104">
        <f>$L$287-VLOOKUP($L$287,'Série Histórica'!$A$5:$R$439,18)</f>
        <v>367</v>
      </c>
      <c r="Q287" s="104">
        <f>$L$287-1</f>
        <v>373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.75" thickBot="1" x14ac:dyDescent="0.3">
      <c r="A375" s="1">
        <f t="shared" si="4"/>
        <v>374</v>
      </c>
      <c r="B375" s="252" t="s">
        <v>449</v>
      </c>
      <c r="C375" s="276">
        <f>[2]geral!C314</f>
        <v>545.22883414078638</v>
      </c>
      <c r="D375" s="276">
        <f>[2]geral!D314</f>
        <v>578.15998152432689</v>
      </c>
      <c r="E375" s="276">
        <f>[2]geral!E314</f>
        <v>600.79907509387533</v>
      </c>
      <c r="F375" s="276">
        <f>[2]geral!F314</f>
        <v>647.08190197831004</v>
      </c>
      <c r="G375" s="277">
        <f>[2]geral!G314</f>
        <v>686.98987387828845</v>
      </c>
      <c r="H375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Histórica'!$A$5:$Q$439,4)</f>
        <v>1066.1499930366219</v>
      </c>
      <c r="E6" s="215">
        <f>+D6-100</f>
        <v>966.14999303662194</v>
      </c>
      <c r="F6" s="253">
        <f>IF(INCTFR!$L$287&lt;37,"0,00",-1+VLOOKUP(INCTFR!$L$287,'Série Histórica'!$A$5:$Q$439,4,0)/VLOOKUP(INCTFR!$M$287,'Série Histórica'!$A$5:$Q$439,4,0))*100</f>
        <v>12.550698824351647</v>
      </c>
      <c r="G6" s="253">
        <f>IF(INCTFR!$L$287&lt;25,"0,00",-1+VLOOKUP(INCTFR!$L$287,'Série Histórica'!$A$5:$Q$439,4,0)/VLOOKUP(INCTFR!$N$287,'Série Histórica'!$A$5:$Q$439,4,0))*100</f>
        <v>10.147259580827583</v>
      </c>
      <c r="H6" s="253">
        <f>IF(INCTFR!$L$287&lt;13,"0,00",-1+VLOOKUP(INCTFR!$L$287,'Série Histórica'!$A$5:$Q$439,4,0)/VLOOKUP(INCTFR!$O$287,'Série Histórica'!$A$5:$Q$439,4,0))*100</f>
        <v>5.9643548100771993</v>
      </c>
      <c r="I6" s="240">
        <f>IF(INCTFR!$L$287&lt;8,"0,00",-100+VLOOKUP(INCTFR!$L$287,'Série Histórica'!$A$5:$Q$439,4,0)/VLOOKUP(INCTFR!$P$287,'Série Histórica'!$A$5:$Q$439,4,0)*100)</f>
        <v>3.7151788337089613</v>
      </c>
      <c r="J6" s="241">
        <f>IF(INCTFR!$L$287&lt;2,"0,00",-100+VLOOKUP(INCTFR!$L$287,'Série Histórica'!$A$5:$Q$439,4,0)/VLOOKUP(INCTFR!$Q$287,'Série Histórica'!$A$5:$Q$439,4,0)*100)</f>
        <v>-0.60431098373379655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Histórica'!$A$5:$Q$439,7)</f>
        <v>1055.4340651183306</v>
      </c>
      <c r="E7" s="215">
        <f>+D7-100</f>
        <v>955.43406511833064</v>
      </c>
      <c r="F7" s="253">
        <f>IF(INCTFR!$L$287&lt;37,"0,00",-1+VLOOKUP(INCTFR!$L$287,'Série Histórica'!$A$5:$Q$439,7,0)/VLOOKUP(INCTFR!$M$287,'Série Histórica'!$A$5:$Q$439,7,0))*100</f>
        <v>10.575708785216564</v>
      </c>
      <c r="G7" s="253">
        <f>IF(INCTFR!$L$287&lt;25,"0,00",-1+VLOOKUP(INCTFR!$L$287,'Série Histórica'!$A$5:$Q$439,7,0)/VLOOKUP(INCTFR!$N$287,'Série Histórica'!$A$5:$Q$439,7,0))*100</f>
        <v>10.050763391044381</v>
      </c>
      <c r="H7" s="253">
        <f>IF(INCTFR!$L$287&lt;13,"0,00",-1+VLOOKUP(INCTFR!$L$287,'Série Histórica'!$A$5:$Q$439,7,0)/VLOOKUP(INCTFR!$O$287,'Série Histórica'!$A$5:$Q$439,7,0))*100</f>
        <v>5.4061997924556904</v>
      </c>
      <c r="I7" s="240">
        <f>IF(INCTFR!$L$287&lt;8,"0,00",-100+VLOOKUP(INCTFR!$L$287,'Série Histórica'!$A$5:$Q$439,7,0)/VLOOKUP(INCTFR!$P$287,'Série Histórica'!$A$5:$Q$439,7,0)*100)</f>
        <v>3.2259808309273268</v>
      </c>
      <c r="J7" s="241">
        <f>IF(INCTFR!$L$287&lt;2,"0,00",-100+VLOOKUP(INCTFR!$L$287,'Série Histórica'!$A$5:$Q$439,7,0)/VLOOKUP(INCTFR!$Q$287,'Série Histórica'!$A$5:$Q$439,7,0)*100)</f>
        <v>-0.61605381313580665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Histórica'!$A$5:$Q$439,10)</f>
        <v>1051.4510920972937</v>
      </c>
      <c r="E8" s="218">
        <f>+D8-100</f>
        <v>951.45109209729367</v>
      </c>
      <c r="F8" s="254">
        <f>IF(INCTFR!$L$287&lt;37,"0,00",-1+VLOOKUP(INCTFR!$L$287,'Série Histórica'!$A$5:$Q$439,10,0)/VLOOKUP(INCTFR!$M$287,'Série Histórica'!$A$5:$Q$439,10,0))*100</f>
        <v>9.4560571098908355</v>
      </c>
      <c r="G8" s="254">
        <f>IF(INCTFR!$L$287&lt;25,"0,00",-1+VLOOKUP(INCTFR!$L$287,'Série Histórica'!$A$5:$Q$439,10,0)/VLOOKUP(INCTFR!$N$287,'Série Histórica'!$A$5:$Q$439,10,0))*100</f>
        <v>10.120791537464168</v>
      </c>
      <c r="H8" s="254">
        <f>IF(INCTFR!$L$287&lt;13,"0,00",-1+VLOOKUP(INCTFR!$L$287,'Série Histórica'!$A$5:$Q$439,10,0)/VLOOKUP(INCTFR!$O$287,'Série Histórica'!$A$5:$Q$439,10,0))*100</f>
        <v>5.1205400576659121</v>
      </c>
      <c r="I8" s="242">
        <f>IF(INCTFR!$L$287&lt;8,"0,00",-100+VLOOKUP(INCTFR!$L$287,'Série Histórica'!$A$5:$Q$439,10,0)/VLOOKUP(INCTFR!$P$287,'Série Histórica'!$A$5:$Q$439,10,0)*100)</f>
        <v>3.0319700893628436</v>
      </c>
      <c r="J8" s="243">
        <f>IF(INCTFR!$L$287&lt;2,"0,00",-100+VLOOKUP(INCTFR!$L$287,'Série Histórica'!$A$5:$Q$439,10,0)/VLOOKUP(INCTFR!$Q$287,'Série Histórica'!$A$5:$Q$439,10,0)*100)</f>
        <v>-0.60655850309214543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Histórica'!$A$5:$Q$439,13)</f>
        <v>1071.2936179839169</v>
      </c>
      <c r="E9" s="215">
        <f>+D9-100</f>
        <v>971.29361798391687</v>
      </c>
      <c r="F9" s="253">
        <f>IF(INCTFR!$L$287&lt;37,"0,00",-1+VLOOKUP(INCTFR!$L$287,'Série Histórica'!$A$5:$Q$439,13,0)/VLOOKUP(INCTFR!$M$287,'Série Histórica'!$A$5:$Q$439,13,0))*100</f>
        <v>7.817963934099037</v>
      </c>
      <c r="G9" s="253">
        <f>IF(INCTFR!$L$287&lt;25,"0,00",-1+VLOOKUP(INCTFR!$L$287,'Série Histórica'!$A$5:$Q$439,13,0)/VLOOKUP(INCTFR!$N$287,'Série Histórica'!$A$5:$Q$439,13,0))*100</f>
        <v>10.316747130051752</v>
      </c>
      <c r="H9" s="240">
        <f>IF(INCTFR!$L$287&lt;13,"0,00",-1+VLOOKUP(INCTFR!$L$287,'Série Histórica'!$A$5:$Q$439,13,0)/VLOOKUP(INCTFR!$O$287,'Série Histórica'!$A$5:$Q$439,13,0))*100</f>
        <v>4.5505319780045683</v>
      </c>
      <c r="I9" s="240">
        <f>IF(INCTFR!$L$287&lt;8,"0,00",-100+VLOOKUP(INCTFR!$L$287,'Série Histórica'!$A$5:$Q$439,13,0)/VLOOKUP(INCTFR!$P$287,'Série Histórica'!$A$5:$Q$439,13,0)*100)</f>
        <v>2.8097472022921011</v>
      </c>
      <c r="J9" s="241">
        <f>IF(INCTFR!$L$287&lt;2,"0,00",-100+VLOOKUP(INCTFR!$L$287,'Série Histórica'!$A$5:$Q$439,13,0)/VLOOKUP(INCTFR!$Q$287,'Série Histórica'!$A$5:$Q$439,13,0)*100)</f>
        <v>-0.51442300956040299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Histórica'!$A$5:$Q$439,16)</f>
        <v>1110.4381052329913</v>
      </c>
      <c r="E10" s="222">
        <f>+D10-100</f>
        <v>1010.4381052329913</v>
      </c>
      <c r="F10" s="255">
        <f>IF(INCTFR!$L$287&lt;37,"0,00",-1+VLOOKUP(INCTFR!$L$287,'Série Histórica'!$A$5:$Q$439,16,0)/VLOOKUP(INCTFR!$M$287,'Série Histórica'!$A$5:$Q$439,16,0))*100</f>
        <v>5.6182256158902044</v>
      </c>
      <c r="G10" s="255">
        <f>IF(INCTFR!$L$287&lt;25,"0,00",-1+VLOOKUP(INCTFR!$L$287,'Série Histórica'!$A$5:$Q$439,16,0)/VLOOKUP(INCTFR!$N$287,'Série Histórica'!$A$5:$Q$439,16,0))*100</f>
        <v>10.262359586784143</v>
      </c>
      <c r="H10" s="244">
        <f>IF(INCTFR!$L$287&lt;13,"0,00",-1+VLOOKUP(INCTFR!$L$287,'Série Histórica'!$A$5:$Q$439,16,0)/VLOOKUP(INCTFR!$O$287,'Série Histórica'!$A$5:$Q$439,16,0))*100</f>
        <v>3.7604081421361402</v>
      </c>
      <c r="I10" s="244">
        <f>IF(INCTFR!$L$287&lt;8,"0,00",-100+VLOOKUP(INCTFR!$L$287,'Série Histórica'!$A$5:$Q$439,16,0)/VLOOKUP(INCTFR!$P$287,'Série Histórica'!$A$5:$Q$439,16,0)*100)</f>
        <v>2.2726481651299082</v>
      </c>
      <c r="J10" s="245">
        <f>IF(INCTFR!$L$287&lt;2,"0,00",-100+VLOOKUP(INCTFR!$L$287,'Série Histórica'!$A$5:$Q$439,16,0)/VLOOKUP(INCTFR!$Q$287,'Série Histórica'!$A$5:$Q$439,16,0)*100)</f>
        <v>-0.46235562269809805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CTOGX2AjwPM2yQxyzHkUeDk908eoqYCllXCyCc45l+/wXr9i+517ReKAzkw+BtLzHbtQWxhjZbJxKdqaoCJMEg==" saltValue="OjlBtOlDeT+xMTcKwaT8UA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09"/>
  <sheetViews>
    <sheetView showGridLines="0" zoomScale="87" zoomScaleNormal="87" workbookViewId="0">
      <pane ySplit="2940" topLeftCell="A368" activePane="bottomLeft"/>
      <selection activeCell="B2" sqref="B2:E2"/>
      <selection pane="bottomLeft" activeCell="R379" sqref="R379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09" t="s">
        <v>274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126"/>
    </row>
    <row r="2" spans="1:18" s="105" customFormat="1" ht="24" customHeight="1" thickBot="1" x14ac:dyDescent="0.25">
      <c r="A2" s="126"/>
      <c r="B2" s="310" t="s">
        <v>275</v>
      </c>
      <c r="C2" s="311"/>
      <c r="D2" s="311"/>
      <c r="E2" s="312"/>
      <c r="F2" s="313" t="s">
        <v>276</v>
      </c>
      <c r="G2" s="313"/>
      <c r="H2" s="314"/>
      <c r="I2" s="315" t="s">
        <v>277</v>
      </c>
      <c r="J2" s="311"/>
      <c r="K2" s="316"/>
      <c r="L2" s="317" t="s">
        <v>278</v>
      </c>
      <c r="M2" s="311"/>
      <c r="N2" s="318"/>
      <c r="O2" s="319" t="s">
        <v>279</v>
      </c>
      <c r="P2" s="320"/>
      <c r="Q2" s="321"/>
      <c r="R2" s="126"/>
    </row>
    <row r="3" spans="1:18" s="105" customFormat="1" ht="24" customHeight="1" thickBot="1" x14ac:dyDescent="0.25">
      <c r="A3" s="126"/>
      <c r="B3" s="326" t="s">
        <v>280</v>
      </c>
      <c r="C3" s="304"/>
      <c r="D3" s="304"/>
      <c r="E3" s="327"/>
      <c r="F3" s="328" t="s">
        <v>280</v>
      </c>
      <c r="G3" s="329"/>
      <c r="H3" s="330"/>
      <c r="I3" s="331" t="s">
        <v>280</v>
      </c>
      <c r="J3" s="332"/>
      <c r="K3" s="333"/>
      <c r="L3" s="303" t="s">
        <v>280</v>
      </c>
      <c r="M3" s="304"/>
      <c r="N3" s="305"/>
      <c r="O3" s="306" t="s">
        <v>280</v>
      </c>
      <c r="P3" s="304"/>
      <c r="Q3" s="307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8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ht="15.75" thickBot="1" x14ac:dyDescent="0.25">
      <c r="A378" s="137">
        <f t="shared" si="4"/>
        <v>374</v>
      </c>
      <c r="B378" s="266" t="str">
        <f>+INCTFR!B375</f>
        <v>JULHO|25</v>
      </c>
      <c r="C378" s="267">
        <f>'[3]50x10km'!D384</f>
        <v>1041.9954041006179</v>
      </c>
      <c r="D378" s="267">
        <f>'[3]50x40km'!D385</f>
        <v>1066.1499930366219</v>
      </c>
      <c r="E378" s="268">
        <f>'[3]50x90km'!D384</f>
        <v>1106.8901496325539</v>
      </c>
      <c r="F378" s="269">
        <f>'[3]400x10km'!D384</f>
        <v>1039.4841003959077</v>
      </c>
      <c r="G378" s="269">
        <f>'[3]400x40km'!D385</f>
        <v>1055.4340651183306</v>
      </c>
      <c r="H378" s="270">
        <f>'[3]400x90km'!D384</f>
        <v>1084.5384946644174</v>
      </c>
      <c r="I378" s="271">
        <f>'[3]800x10km'!D384</f>
        <v>1041.5443897182986</v>
      </c>
      <c r="J378" s="271">
        <f>'[3]800x40km'!D385</f>
        <v>1051.4510920972937</v>
      </c>
      <c r="K378" s="272">
        <f>'[3]800x90km'!D384</f>
        <v>1071.9464234211712</v>
      </c>
      <c r="L378" s="273">
        <f>'[3]2400x10km'!D384</f>
        <v>1070.504436262748</v>
      </c>
      <c r="M378" s="269">
        <f>'[3]2400x40km'!D385</f>
        <v>1071.2936179839169</v>
      </c>
      <c r="N378" s="270">
        <f>'[3]2400x90km'!D384</f>
        <v>1079.9825742505077</v>
      </c>
      <c r="O378" s="280">
        <f>+('[3]6000x10km'!D384)</f>
        <v>1114.055525301321</v>
      </c>
      <c r="P378" s="274">
        <f>'[3]6000x40km'!D385</f>
        <v>1110.4381052329913</v>
      </c>
      <c r="Q378" s="275">
        <f>'[3]6000x90km'!D384</f>
        <v>1115.4479540293553</v>
      </c>
      <c r="R378" s="250">
        <v>7</v>
      </c>
    </row>
    <row r="379" spans="1:18" x14ac:dyDescent="0.2">
      <c r="B379" s="249" t="s">
        <v>284</v>
      </c>
      <c r="C379" s="108"/>
      <c r="D379" s="108"/>
      <c r="E379" s="109"/>
      <c r="F379" s="108"/>
      <c r="G379" s="108"/>
      <c r="H379" s="108"/>
      <c r="I379" s="108"/>
      <c r="J379" s="109"/>
      <c r="K379" s="108"/>
      <c r="L379" s="108"/>
      <c r="M379" s="108"/>
      <c r="N379" s="108"/>
      <c r="O379" s="110"/>
      <c r="P379" s="108"/>
      <c r="Q379" s="108"/>
    </row>
    <row r="380" spans="1:18" x14ac:dyDescent="0.2">
      <c r="E380" s="112"/>
    </row>
    <row r="381" spans="1:18" ht="15" customHeight="1" x14ac:dyDescent="0.25">
      <c r="B381" s="20" t="s">
        <v>344</v>
      </c>
      <c r="C381" s="113"/>
      <c r="D381" s="113"/>
      <c r="E381" s="113"/>
      <c r="F381" s="113"/>
      <c r="G381" s="114"/>
    </row>
    <row r="382" spans="1:18" ht="15" customHeight="1" x14ac:dyDescent="0.25">
      <c r="B382" s="20" t="s">
        <v>345</v>
      </c>
      <c r="C382" s="115"/>
      <c r="D382" s="115"/>
      <c r="E382" s="115"/>
      <c r="F382" s="115"/>
      <c r="G382" s="116"/>
      <c r="H382" s="117"/>
    </row>
    <row r="383" spans="1:18" ht="15.75" x14ac:dyDescent="0.25">
      <c r="B383" s="118"/>
      <c r="C383" s="118"/>
      <c r="D383" s="118"/>
      <c r="E383" s="119"/>
      <c r="F383" s="114"/>
      <c r="G383" s="114"/>
      <c r="H383" s="117"/>
    </row>
    <row r="384" spans="1:18" x14ac:dyDescent="0.2">
      <c r="B384" s="308" t="s">
        <v>298</v>
      </c>
      <c r="C384" s="308"/>
      <c r="D384" s="308"/>
      <c r="E384" s="308"/>
      <c r="F384" s="308"/>
      <c r="G384" s="308"/>
      <c r="H384" s="308"/>
    </row>
    <row r="385" spans="2:10" ht="15.75" thickBot="1" x14ac:dyDescent="0.25">
      <c r="B385" s="308"/>
      <c r="C385" s="308"/>
      <c r="D385" s="308"/>
      <c r="E385" s="308"/>
      <c r="F385" s="308"/>
      <c r="G385" s="308"/>
      <c r="H385" s="308"/>
    </row>
    <row r="386" spans="2:10" ht="30.75" customHeight="1" x14ac:dyDescent="0.2">
      <c r="B386" s="324" t="s">
        <v>299</v>
      </c>
      <c r="C386" s="323"/>
      <c r="D386" s="325"/>
      <c r="E386" s="322" t="s">
        <v>300</v>
      </c>
      <c r="F386" s="323"/>
      <c r="G386" s="323"/>
      <c r="H386" s="8"/>
    </row>
    <row r="387" spans="2:10" x14ac:dyDescent="0.2">
      <c r="B387" s="26" t="s">
        <v>301</v>
      </c>
      <c r="C387" s="27"/>
      <c r="D387" s="28"/>
      <c r="E387" s="10" t="s">
        <v>302</v>
      </c>
      <c r="F387" s="11"/>
      <c r="G387" s="12"/>
      <c r="H387" s="8"/>
    </row>
    <row r="388" spans="2:10" x14ac:dyDescent="0.2">
      <c r="B388" s="29" t="s">
        <v>303</v>
      </c>
      <c r="C388" s="30"/>
      <c r="D388" s="31"/>
      <c r="E388" s="10" t="s">
        <v>304</v>
      </c>
      <c r="F388" s="11"/>
      <c r="G388" s="12"/>
      <c r="H388" s="8"/>
    </row>
    <row r="389" spans="2:10" x14ac:dyDescent="0.2">
      <c r="B389" s="29" t="s">
        <v>305</v>
      </c>
      <c r="C389" s="30"/>
      <c r="D389" s="31"/>
      <c r="E389" s="10" t="s">
        <v>306</v>
      </c>
      <c r="F389" s="11"/>
      <c r="G389" s="12"/>
      <c r="H389" s="8"/>
    </row>
    <row r="390" spans="2:10" ht="15.75" x14ac:dyDescent="0.25">
      <c r="B390" s="29" t="s">
        <v>307</v>
      </c>
      <c r="C390" s="30"/>
      <c r="D390" s="31"/>
      <c r="E390" s="13"/>
      <c r="F390" s="14"/>
      <c r="G390" s="15"/>
      <c r="H390" s="8"/>
    </row>
    <row r="391" spans="2:10" ht="16.5" thickBot="1" x14ac:dyDescent="0.3">
      <c r="B391" s="32" t="s">
        <v>308</v>
      </c>
      <c r="C391" s="33"/>
      <c r="D391" s="34"/>
      <c r="E391" s="16"/>
      <c r="F391" s="17"/>
      <c r="G391" s="18"/>
      <c r="H391" s="8"/>
    </row>
    <row r="392" spans="2:10" ht="15.75" x14ac:dyDescent="0.25">
      <c r="B392" s="9"/>
      <c r="C392" s="9"/>
      <c r="D392" s="19"/>
      <c r="E392" s="19"/>
      <c r="F392" s="19"/>
      <c r="G392" s="19"/>
      <c r="H392" s="8"/>
    </row>
    <row r="393" spans="2:10" ht="15.75" x14ac:dyDescent="0.25">
      <c r="B393" s="20" t="s">
        <v>309</v>
      </c>
      <c r="C393" s="21"/>
      <c r="D393" s="22"/>
      <c r="E393" s="22"/>
      <c r="F393" s="22"/>
      <c r="G393" s="22"/>
      <c r="H393" s="19"/>
    </row>
    <row r="394" spans="2:10" x14ac:dyDescent="0.2">
      <c r="B394" s="23" t="s">
        <v>310</v>
      </c>
      <c r="C394" s="21"/>
      <c r="D394" s="22"/>
      <c r="E394" s="22"/>
      <c r="F394" s="22"/>
      <c r="G394" s="22"/>
      <c r="H394" s="22"/>
    </row>
    <row r="395" spans="2:10" x14ac:dyDescent="0.2">
      <c r="B395" s="23" t="s">
        <v>346</v>
      </c>
      <c r="C395" s="24"/>
      <c r="D395" s="25"/>
      <c r="E395" s="25"/>
      <c r="F395" s="25"/>
      <c r="G395" s="25"/>
      <c r="H395" s="22"/>
    </row>
    <row r="396" spans="2:10" x14ac:dyDescent="0.2">
      <c r="B396" s="23" t="s">
        <v>349</v>
      </c>
      <c r="C396" s="24"/>
      <c r="D396" s="25"/>
      <c r="E396" s="25"/>
      <c r="F396" s="25"/>
      <c r="G396" s="25"/>
      <c r="H396" s="25"/>
    </row>
    <row r="397" spans="2:10" x14ac:dyDescent="0.2">
      <c r="B397" s="23"/>
      <c r="C397" s="24"/>
      <c r="D397" s="25"/>
      <c r="E397" s="25"/>
      <c r="F397" s="25"/>
      <c r="G397" s="25"/>
      <c r="H397" s="25"/>
    </row>
    <row r="398" spans="2:10" x14ac:dyDescent="0.2">
      <c r="B398" s="23" t="s">
        <v>347</v>
      </c>
      <c r="C398" s="24"/>
      <c r="D398" s="25"/>
      <c r="E398" s="25"/>
      <c r="F398" s="25"/>
      <c r="G398" s="25"/>
      <c r="H398" s="25"/>
    </row>
    <row r="399" spans="2:10" ht="23.25" x14ac:dyDescent="0.25">
      <c r="B399" s="120"/>
      <c r="C399" s="119"/>
      <c r="D399" s="119"/>
      <c r="E399" s="119"/>
      <c r="F399" s="119"/>
      <c r="G399" s="121"/>
      <c r="J399" s="122"/>
    </row>
    <row r="400" spans="2:10" ht="23.25" x14ac:dyDescent="0.25">
      <c r="B400" s="120"/>
      <c r="C400" s="123"/>
      <c r="D400" s="119"/>
      <c r="E400" s="119"/>
      <c r="F400" s="119"/>
      <c r="G400" s="121"/>
    </row>
    <row r="401" spans="2:9" ht="15.75" x14ac:dyDescent="0.25">
      <c r="B401" s="124"/>
      <c r="C401" s="115"/>
      <c r="D401" s="119"/>
      <c r="E401" s="119"/>
      <c r="F401" s="119"/>
      <c r="G401" s="125"/>
    </row>
    <row r="402" spans="2:9" ht="15.75" x14ac:dyDescent="0.25">
      <c r="B402" s="124"/>
      <c r="C402" s="115"/>
      <c r="D402" s="119"/>
      <c r="E402" s="119"/>
      <c r="F402" s="119"/>
      <c r="G402" s="125"/>
    </row>
    <row r="403" spans="2:9" ht="15.75" x14ac:dyDescent="0.25">
      <c r="B403" s="36" t="s">
        <v>285</v>
      </c>
      <c r="C403" s="115"/>
      <c r="D403" s="123"/>
      <c r="E403" s="123"/>
      <c r="F403" s="115"/>
      <c r="G403" s="116"/>
    </row>
    <row r="404" spans="2:9" ht="15.75" x14ac:dyDescent="0.25">
      <c r="B404" s="36" t="s">
        <v>286</v>
      </c>
      <c r="C404" s="119"/>
      <c r="D404" s="115"/>
      <c r="E404" s="115"/>
      <c r="F404" s="115"/>
      <c r="G404" s="116"/>
    </row>
    <row r="405" spans="2:9" ht="15.75" x14ac:dyDescent="0.25">
      <c r="B405" s="36" t="s">
        <v>287</v>
      </c>
      <c r="C405" s="119"/>
      <c r="D405" s="115"/>
      <c r="E405" s="115"/>
      <c r="F405" s="115"/>
      <c r="G405" s="116"/>
    </row>
    <row r="406" spans="2:9" ht="9" customHeight="1" x14ac:dyDescent="0.25">
      <c r="D406" s="119"/>
      <c r="E406" s="119"/>
      <c r="F406" s="119"/>
      <c r="G406" s="119"/>
    </row>
    <row r="407" spans="2:9" ht="15.75" customHeight="1" x14ac:dyDescent="0.2">
      <c r="B407" s="308" t="s">
        <v>348</v>
      </c>
      <c r="C407" s="308"/>
      <c r="D407" s="308"/>
      <c r="E407" s="308"/>
      <c r="F407" s="308"/>
      <c r="G407" s="308"/>
      <c r="H407" s="308"/>
      <c r="I407" s="308"/>
    </row>
    <row r="408" spans="2:9" ht="15.75" customHeight="1" x14ac:dyDescent="0.2">
      <c r="B408" s="308"/>
      <c r="C408" s="308"/>
      <c r="D408" s="308"/>
      <c r="E408" s="308"/>
      <c r="F408" s="308"/>
      <c r="G408" s="308"/>
      <c r="H408" s="308"/>
      <c r="I408" s="308"/>
    </row>
    <row r="409" spans="2:9" x14ac:dyDescent="0.2">
      <c r="B409" s="35"/>
      <c r="C409" s="35"/>
      <c r="D409" s="35"/>
      <c r="E409" s="35"/>
      <c r="F409" s="35"/>
      <c r="G409" s="35"/>
      <c r="H409" s="35"/>
      <c r="I409" s="35"/>
    </row>
  </sheetData>
  <mergeCells count="15">
    <mergeCell ref="E386:G386"/>
    <mergeCell ref="B386:D386"/>
    <mergeCell ref="B407:I408"/>
    <mergeCell ref="B3:E3"/>
    <mergeCell ref="F3:H3"/>
    <mergeCell ref="I3:K3"/>
    <mergeCell ref="L3:N3"/>
    <mergeCell ref="O3:Q3"/>
    <mergeCell ref="B384:H385"/>
    <mergeCell ref="D1:Q1"/>
    <mergeCell ref="B2:E2"/>
    <mergeCell ref="F2:H2"/>
    <mergeCell ref="I2:K2"/>
    <mergeCell ref="L2:N2"/>
    <mergeCell ref="O2:Q2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2025-08-11T15:44:25Z</dcterms:modified>
</cp:coreProperties>
</file>