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EB78E79F-C742-4EA6-A2ED-A1FBED96259F}" xr6:coauthVersionLast="47" xr6:coauthVersionMax="47" xr10:uidLastSave="{00000000-0000-0000-0000-000000000000}"/>
  <workbookProtection workbookAlgorithmName="SHA-512" workbookHashValue="tEY0y9l1/7vpGnuLvKT0m3qE0uRKVcX6oU0cq3yDv7MJCW/ceT4QfsYTO9yjZxXpa1rBCDg4W67K5jY3iZ8BSw==" workbookSaltValue="4B8B98yVIdJsI2to4bqWyA==" workbookSpinCount="100000" lockStructure="1"/>
  <bookViews>
    <workbookView xWindow="-120" yWindow="-120" windowWidth="24240" windowHeight="1302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Histórica'!$A$1:$G$283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" i="4" l="1"/>
  <c r="B268" i="4"/>
  <c r="C268" i="4"/>
  <c r="D268" i="4"/>
  <c r="E268" i="4"/>
  <c r="F268" i="4"/>
  <c r="G268" i="4"/>
  <c r="A376" i="2"/>
  <c r="C376" i="2"/>
  <c r="D376" i="2"/>
  <c r="E376" i="2"/>
  <c r="F376" i="2"/>
  <c r="G376" i="2"/>
  <c r="A375" i="2"/>
  <c r="C375" i="2"/>
  <c r="D375" i="2"/>
  <c r="E375" i="2"/>
  <c r="F375" i="2"/>
  <c r="G375" i="2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J7" i="6"/>
  <c r="H6" i="6"/>
  <c r="F9" i="6"/>
  <c r="J8" i="6" l="1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<sst xmlns="http://schemas.openxmlformats.org/spreadsheetml/2006/main" count="586" uniqueCount="434">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</sst>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AGOSTO|24   - AGOSTO|25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2.6360127009550594E-2</c:v>
                </c:pt>
                <c:pt idx="1">
                  <c:v>2.4084429090559079E-2</c:v>
                </c:pt>
                <c:pt idx="2">
                  <c:v>2.279584584837413E-2</c:v>
                </c:pt>
                <c:pt idx="3">
                  <c:v>2.2170559549028246E-2</c:v>
                </c:pt>
                <c:pt idx="4">
                  <c:v>2.2171304464310815E-2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68" sel="251" val="249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68" sel="263" val="255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68" sel="263" val="25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277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277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B274">
            <v>154.27795326772255</v>
          </cell>
          <cell r="C274">
            <v>432.9398299572623</v>
          </cell>
        </row>
        <row r="275">
          <cell r="C275">
            <v>432.68050222590819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B274">
            <v>277.59818246055698</v>
          </cell>
          <cell r="C274">
            <v>428.59637269096066</v>
          </cell>
        </row>
        <row r="275">
          <cell r="C275">
            <v>428.80862022330336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B274">
            <v>423.68915369231155</v>
          </cell>
          <cell r="C274">
            <v>426.26871404420854</v>
          </cell>
        </row>
        <row r="275">
          <cell r="C275">
            <v>426.65381246154675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B274">
            <v>977.99056771965775</v>
          </cell>
          <cell r="C274">
            <v>423.62525387771547</v>
          </cell>
        </row>
        <row r="275">
          <cell r="C275">
            <v>424.26009360787629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B274">
            <v>2202.6218961064324</v>
          </cell>
          <cell r="C274">
            <v>422.40815066396317</v>
          </cell>
        </row>
        <row r="275">
          <cell r="C275">
            <v>423.17107527542123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E16" sqref="E16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AGOSTO|24   - AGOSTO|25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Histórica'!$B$6:$R$385,J4+1,0)/VLOOKUP(INCTL!$L$285,'Série Histórica'!$B$6:$R$385,J4+1,0))</f>
        <v>2.6360127009550594E-2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Histórica'!$B$6:$R$385,J5+1,0)/VLOOKUP(INCTL!$L$285,'Série Histórica'!$B$6:$R$385,J5+1,0))</f>
        <v>2.4084429090559079E-2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Histórica'!$B$6:$R$385,J6+1,0)/VLOOKUP(INCTL!$L$285,'Série Histórica'!$B$6:$R$385,J6+1,0))</f>
        <v>2.279584584837413E-2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Histórica'!$B$6:$R$385,J7+1,0)/VLOOKUP(INCTL!$L$285,'Série Histórica'!$B$6:$R$385,J7+1,0))</f>
        <v>2.2170559549028246E-2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Histórica'!$B$6:$R$385,J8+1,0)/VLOOKUP(INCTL!$L$285,'Série Histórica'!$B$6:$R$385,J8+1,0))</f>
        <v>2.2171304464310815E-2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Histórica'!$B$4:$R$385,INCTL!J286+1,0)/VLOOKUP(INCTL!L285,'Série Histórica'!$B$4:$R$385,INCTL!J286+1,0))</f>
        <v>2.279584584837413E-2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IVkKrOCMgvtwWKefgFwsijsMrHhRNiMPtWQ5/CnVDe89QBSGLY7iYYCUHuGOZCnTdUgsWvbgkOqELyUIQcSMVA==" saltValue="tHODXvzGElj90WdsX5+t1A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4" sqref="M14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Histórica'!A6:G340,3)</f>
        <v>432.68050222590819</v>
      </c>
      <c r="E6" s="111">
        <f>IF(INCTL!$M$285&lt;61,"0,00",-1+VLOOKUP(INCTL!$M$285,'Série Histórica'!$A$4:$R$385,3,0)/VLOOKUP(INCTL!$N$285,'Série Histórica'!$A$4:$R$385,3,0))*100</f>
        <v>73.20872862480141</v>
      </c>
      <c r="F6" s="111">
        <f>IF(INCTL!$M$285&lt;49,"0,00",-1+VLOOKUP(INCTL!$M$285,'Série Histórica'!$A$4:$R$385,3,0)/VLOOKUP(INCTL!$O$285,'Série Histórica'!$A$4:$R$385,3,0))*100</f>
        <v>35.099000922296739</v>
      </c>
      <c r="G6" s="111">
        <f>IF(INCTL!$M$285&lt;37,"0,00",-1+VLOOKUP(INCTL!$M$285,'Série Histórica'!$A$4:$R$385,3,0)/VLOOKUP(INCTL!$P$285,'Série Histórica'!$A$4:$R$385,3,0))*100</f>
        <v>14.204912730643372</v>
      </c>
      <c r="H6" s="111">
        <f>IF(INCTL!$M$285&lt;25,"0,00",-1+VLOOKUP(INCTL!$M$285,'Série Histórica'!$A$4:$R$385,3,0)/VLOOKUP(INCTL!$Q$285,'Série Histórica'!$A$4:$R$385,3,0))*100</f>
        <v>9.1171472922880081</v>
      </c>
      <c r="I6" s="111">
        <f>IF(INCTL!$M$285&lt;13,"0,00",-1+VLOOKUP(INCTL!$M$285,'Série Histórica'!$A$4:$R$385,3,0)/VLOOKUP(INCTL!$R$285,'Série Histórica'!$A$4:$R$385,3,0))*100</f>
        <v>2.6360127009550594</v>
      </c>
      <c r="J6" s="112">
        <f>IF(INCTL!$M$285&lt;4,"0,00",-100+VLOOKUP(INCTL!$M$285,'Série Histórica'!$A$4:$S$385,3,0)/VLOOKUP(INCTL!$S$285,'Série Histórica'!$A$4:$S$385,3,0)*100)</f>
        <v>0.74794264180719949</v>
      </c>
      <c r="K6" s="128">
        <f>IF(INCTL!$M$285&lt;2,"0,00",-100+VLOOKUP(INCTL!$M$285,'Série Histórica'!$A$4:$S$385,3,0)/VLOOKUP(INCTL!$T$285,'Série Histórica'!$A$4:$S$385,3,0)*100)</f>
        <v>-5.9899254679280034E-2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Histórica'!A6:G340,4)</f>
        <v>428.80862022330336</v>
      </c>
      <c r="E7" s="111">
        <f>IF(INCTL!$M$285&lt;61,"0,00",-1+VLOOKUP(INCTL!$M$285,'Série Histórica'!$A$4:$R$385,4,0)/VLOOKUP(INCTL!$N$285,'Série Histórica'!$A$4:$R$385,4,0))*100</f>
        <v>74.766941259085343</v>
      </c>
      <c r="F7" s="111">
        <f>IF(INCTL!$M$285&lt;49,"0,00",-1+VLOOKUP(INCTL!$M$285,'Série Histórica'!$A$4:$R$385,4,0)/VLOOKUP(INCTL!$O$285,'Série Histórica'!$A$4:$R$385,4,0))*100</f>
        <v>38.726425835400534</v>
      </c>
      <c r="G7" s="111">
        <f>IF(INCTL!$M$285&lt;37,"0,00",-1+VLOOKUP(INCTL!$M$285,'Série Histórica'!$A$4:$R$385,4,0)/VLOOKUP(INCTL!$P$285,'Série Histórica'!$A$4:$R$385,4,0))*100</f>
        <v>12.569808592152443</v>
      </c>
      <c r="H7" s="111">
        <f>IF(INCTL!$M$285&lt;25,"0,00",-1+VLOOKUP(INCTL!$M$285,'Série Histórica'!$A$4:$R$385,4,0)/VLOOKUP(INCTL!$Q$285,'Série Histórica'!$A$4:$R$385,4,0))*100</f>
        <v>8.234222148674375</v>
      </c>
      <c r="I7" s="111">
        <f>IF(INCTL!$M$285&lt;13,"0,00",-1+VLOOKUP(INCTL!$M$285,'Série Histórica'!$A$4:$R$385,4,0)/VLOOKUP(INCTL!$R$285,'Série Histórica'!$A$4:$R$385,4,0))*100</f>
        <v>2.4084429090559079</v>
      </c>
      <c r="J7" s="112">
        <f>IF(INCTL!$M$285&lt;4,"0,00",-100+VLOOKUP(INCTL!$M$285,'Série Histórica'!$A$4:$S$385,4,0)/VLOOKUP(INCTL!$S$285,'Série Histórica'!$A$4:$S$385,4,0)*100)</f>
        <v>0.65854902478716326</v>
      </c>
      <c r="K7" s="128">
        <f>IF(INCTL!$M$285&lt;2,"0,00",-100+VLOOKUP(INCTL!$M$285,'Série Histórica'!$A$4:$S$385,4,0)/VLOOKUP(INCTL!$T$285,'Série Histórica'!$A$4:$S$385,4,0)*100)</f>
        <v>4.9521541913691181E-2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Histórica'!A6:G340,5)</f>
        <v>426.65381246154675</v>
      </c>
      <c r="E8" s="113">
        <f>IF(INCTL!$M$285&lt;61,"0,00",-1+VLOOKUP(INCTL!$M$285,'Série Histórica'!$A$4:$R$385,5,0)/VLOOKUP(INCTL!$N$285,'Série Histórica'!$A$4:$R$385,5,0))*100</f>
        <v>74.970124819888142</v>
      </c>
      <c r="F8" s="113">
        <f>IF(INCTL!$M$285&lt;49,"0,00",-1+VLOOKUP(INCTL!$M$285,'Série Histórica'!$A$4:$R$385,5,0)/VLOOKUP(INCTL!$O$285,'Série Histórica'!$A$4:$R$385,5,0))*100</f>
        <v>39.633571933043065</v>
      </c>
      <c r="G8" s="113">
        <f>IF(INCTL!$M$285&lt;37,"0,00",-1+VLOOKUP(INCTL!$M$285,'Série Histórica'!$A$4:$R$385,5,0)/VLOOKUP(INCTL!$P$285,'Série Histórica'!$A$4:$R$385,5,0))*100</f>
        <v>11.600264808564287</v>
      </c>
      <c r="H8" s="113">
        <f>IF(INCTL!$M$285&lt;25,"0,00",-1+VLOOKUP(INCTL!$M$285,'Série Histórica'!$A$4:$R$385,5,0)/VLOOKUP(INCTL!$Q$285,'Série Histórica'!$A$4:$R$385,5,0))*100</f>
        <v>7.8146989369331621</v>
      </c>
      <c r="I8" s="113">
        <f>IF(INCTL!$M$285&lt;13,"0,00",-1+VLOOKUP(INCTL!$M$285,'Série Histórica'!$A$4:$R$385,5,0)/VLOOKUP(INCTL!$R$285,'Série Histórica'!$A$4:$R$385,5,0))*100</f>
        <v>2.279584584837413</v>
      </c>
      <c r="J8" s="114">
        <f>IF(INCTL!$M$285&lt;4,"0,00",-100+VLOOKUP(INCTL!$M$285,'Série Histórica'!$A$4:$S$385,5,0)/VLOOKUP(INCTL!$S$285,'Série Histórica'!$A$4:$S$385,5,0)*100)</f>
        <v>0.57190838166903291</v>
      </c>
      <c r="K8" s="129">
        <f>IF(INCTL!$M$285&lt;2,"0,00",-100+VLOOKUP(INCTL!$M$285,'Série Histórica'!$A$4:$S$385,5,0)/VLOOKUP(INCTL!$T$285,'Série Histórica'!$A$4:$S$385,5,0)*100)</f>
        <v>9.0341703402202711E-2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Histórica'!A6:G340,6)</f>
        <v>424.26009360787629</v>
      </c>
      <c r="E9" s="111">
        <f>IF(INCTL!$M$285&lt;61,"0,00",-1+VLOOKUP(INCTL!$M$285,'Série Histórica'!$A$4:$R$385,6,0)/VLOOKUP(INCTL!$N$285,'Série Histórica'!$A$4:$R$385,6,0))*100</f>
        <v>76.358070798220211</v>
      </c>
      <c r="F9" s="111">
        <f>IF(INCTL!$M$285&lt;49,"0,00",-1+VLOOKUP(INCTL!$M$285,'Série Histórica'!$A$4:$R$385,6,0)/VLOOKUP(INCTL!$O$285,'Série Histórica'!$A$4:$R$385,6,0))*100</f>
        <v>42.405355928857702</v>
      </c>
      <c r="G9" s="111">
        <f>IF(INCTL!$M$285&lt;37,"0,00",-1+VLOOKUP(INCTL!$M$285,'Série Histórica'!$A$4:$R$385,6,0)/VLOOKUP(INCTL!$P$285,'Série Histórica'!$A$4:$R$385,6,0))*100</f>
        <v>11.246980053753198</v>
      </c>
      <c r="H9" s="111">
        <f>IF(INCTL!$M$285&lt;25,"0,00",-1+VLOOKUP(INCTL!$M$285,'Série Histórica'!$A$4:$R$385,6,0)/VLOOKUP(INCTL!$Q$285,'Série Histórica'!$A$4:$R$385,6,0))*100</f>
        <v>7.4724763663396532</v>
      </c>
      <c r="I9" s="112">
        <f>IF(INCTL!$M$285&lt;13,"0,00",-1+VLOOKUP(INCTL!$M$285,'Série Histórica'!$A$4:$R$385,6,0)/VLOOKUP(INCTL!$R$285,'Série Histórica'!$A$4:$R$385,6,0))*100</f>
        <v>2.2170559549028246</v>
      </c>
      <c r="J9" s="112">
        <f>IF(INCTL!$M$285&lt;4,"0,00",-100+VLOOKUP(INCTL!$M$285,'Série Histórica'!$A$4:$S$385,6,0)/VLOOKUP(INCTL!$S$285,'Série Histórica'!$A$4:$S$385,6,0)*100)</f>
        <v>0.59614299233152224</v>
      </c>
      <c r="K9" s="128">
        <f>IF(INCTL!$M$285&lt;2,"0,00",-100+VLOOKUP(INCTL!$M$285,'Série Histórica'!$A$4:$S$385,6,0)/VLOOKUP(INCTL!$T$285,'Série Histórica'!$A$4:$S$385,6,0)*100)</f>
        <v>0.14985880193631829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Histórica'!A6:G340,7)</f>
        <v>423.17107527542123</v>
      </c>
      <c r="E10" s="115">
        <f>IF(INCTL!$M$285&lt;61,"0,00",-1+VLOOKUP(INCTL!$M$285,'Série Histórica'!$A$4:$R$385,7,0)/VLOOKUP(INCTL!$N$285,'Série Histórica'!$A$4:$R$385,7,0))*100</f>
        <v>77.37071204724559</v>
      </c>
      <c r="F10" s="115">
        <f>IF(INCTL!$M$285&lt;49,"0,00",-1+VLOOKUP(INCTL!$M$285,'Série Histórica'!$A$4:$R$385,7,0)/VLOOKUP(INCTL!$O$285,'Série Histórica'!$A$4:$R$385,7,0))*100</f>
        <v>44.262868442345706</v>
      </c>
      <c r="G10" s="115">
        <f>IF(INCTL!$M$285&lt;37,"0,00",-1+VLOOKUP(INCTL!$M$285,'Série Histórica'!$A$4:$R$385,7,0)/VLOOKUP(INCTL!$P$285,'Série Histórica'!$A$4:$R$385,7,0))*100</f>
        <v>11.33459302103339</v>
      </c>
      <c r="H10" s="115">
        <f>IF(INCTL!$M$285&lt;25,"0,00",-1+VLOOKUP(INCTL!$M$285,'Série Histórica'!$A$4:$R$385,7,0)/VLOOKUP(INCTL!$Q$285,'Série Histórica'!$A$4:$R$385,7,0))*100</f>
        <v>7.3648289398880351</v>
      </c>
      <c r="I10" s="116">
        <f>IF(INCTL!$M$285&lt;13,"0,00",-1+VLOOKUP(INCTL!$M$285,'Série Histórica'!$A$4:$R$385,7,0)/VLOOKUP(INCTL!$R$285,'Série Histórica'!$A$4:$R$385,7,0))*100</f>
        <v>2.2171304464310815</v>
      </c>
      <c r="J10" s="116">
        <f>IF(INCTL!$M$285&lt;4,"0,00",-100+VLOOKUP(INCTL!$M$285,'Série Histórica'!$A$4:$S$385,7,0)/VLOOKUP(INCTL!$S$285,'Série Histórica'!$A$4:$S$385,7,0)*100)</f>
        <v>0.64767080637446384</v>
      </c>
      <c r="K10" s="130">
        <f>IF(INCTL!$M$285&lt;2,"0,00",-100+VLOOKUP(INCTL!$M$285,'Série Histórica'!$A$4:$S$385,7,0)/VLOOKUP(INCTL!$T$285,'Série Histórica'!$A$4:$S$385,7,0)*100)</f>
        <v>0.18061313690536451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dXIm0mEB+YIA4lut/p2hYgsBXUeYxa9DtAaP7Ek5qvopy5H+oNkR2ePMPISVW/nBh5qNMGE11/VeVKAh/zzWSw==" saltValue="741QITz7hc282tND64JwOA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6"/>
  <sheetViews>
    <sheetView showGridLines="0" topLeftCell="A358" workbookViewId="0">
      <selection activeCell="H376" sqref="H376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251</v>
      </c>
      <c r="L285" t="str">
        <f>VLOOKUP($K$285,'Série Histórica'!$A$6:$C$280,2,0)</f>
        <v>AGOSTO|24</v>
      </c>
      <c r="M285" s="52">
        <v>263</v>
      </c>
      <c r="N285" s="52">
        <f>$M$285-60</f>
        <v>203</v>
      </c>
      <c r="O285" s="52">
        <f>$M$285-48</f>
        <v>215</v>
      </c>
      <c r="P285" s="52">
        <f>$M$285-36</f>
        <v>227</v>
      </c>
      <c r="Q285" s="52">
        <f>$M$285-24</f>
        <v>239</v>
      </c>
      <c r="R285" s="52">
        <f>$M$285-12</f>
        <v>251</v>
      </c>
      <c r="S285" s="52">
        <f>$M$285-VLOOKUP($M$285,'Série Histórica'!$A$6:$H$340,8)</f>
        <v>255</v>
      </c>
      <c r="T285" s="52">
        <f>$M$285-1</f>
        <v>262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263</v>
      </c>
      <c r="L286" t="str">
        <f>VLOOKUP($K$286,'Série Histórica'!$A$6:$C$280,2,0)</f>
        <v>AGOSTO|25</v>
      </c>
      <c r="M286" t="str">
        <f>VLOOKUP($M$285,'Série Histórica'!$A$6:$C$280,2,0)</f>
        <v>AGOSTO|25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6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" x14ac:dyDescent="0.25">
      <c r="A375" s="1">
        <f t="shared" si="4"/>
        <v>374</v>
      </c>
      <c r="B375" s="43" t="s">
        <v>432</v>
      </c>
      <c r="C375" s="124">
        <f>'[2]50km'!$B273</f>
        <v>155.87241547605083</v>
      </c>
      <c r="D375" s="124">
        <f>'[2]400km'!$B273</f>
        <v>279.83082885232835</v>
      </c>
      <c r="E375" s="124">
        <f>'[2]800km'!$B273</f>
        <v>426.79523978504318</v>
      </c>
      <c r="F375" s="124">
        <f>'[2]2400km'!$B273</f>
        <v>983.74990891691573</v>
      </c>
      <c r="G375" s="125">
        <f>'[2]6000km'!$B273</f>
        <v>2213.7206835143888</v>
      </c>
      <c r="I375" s="117"/>
    </row>
    <row r="376" spans="1:9" ht="15.75" thickBot="1" x14ac:dyDescent="0.3">
      <c r="A376" s="1">
        <f t="shared" si="4"/>
        <v>375</v>
      </c>
      <c r="B376" s="110" t="s">
        <v>433</v>
      </c>
      <c r="C376" s="126">
        <f>'[2]50km'!$B274</f>
        <v>154.27795326772255</v>
      </c>
      <c r="D376" s="126">
        <f>'[2]400km'!$B274</f>
        <v>277.59818246055698</v>
      </c>
      <c r="E376" s="126">
        <f>'[2]800km'!$B274</f>
        <v>423.68915369231155</v>
      </c>
      <c r="F376" s="126">
        <f>'[2]2400km'!$B274</f>
        <v>977.99056771965775</v>
      </c>
      <c r="G376" s="127">
        <f>'[2]6000km'!$B274</f>
        <v>2202.6218961064324</v>
      </c>
      <c r="I376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6"/>
  <sheetViews>
    <sheetView showGridLines="0" workbookViewId="0">
      <pane ySplit="2910" topLeftCell="A255" activePane="bottomLeft"/>
      <selection activeCell="H1" sqref="H1"/>
      <selection pane="bottomLeft" activeCell="H269" sqref="H269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>A265+1</f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x14ac:dyDescent="0.25">
      <c r="A267" s="87">
        <f>A266+1</f>
        <v>262</v>
      </c>
      <c r="B267" s="106" t="str">
        <f>INCTL!B375</f>
        <v>JULHO|25</v>
      </c>
      <c r="C267" s="107">
        <f>'[2]50km'!$C274</f>
        <v>432.9398299572623</v>
      </c>
      <c r="D267" s="107">
        <f>'[2]400km'!$C274</f>
        <v>428.59637269096066</v>
      </c>
      <c r="E267" s="107">
        <f>'[2]800km'!$C274</f>
        <v>426.26871404420854</v>
      </c>
      <c r="F267" s="107">
        <f>'[2]2400km'!$C274</f>
        <v>423.62525387771547</v>
      </c>
      <c r="G267" s="108">
        <f>'[2]6000km'!$C274</f>
        <v>422.40815066396317</v>
      </c>
      <c r="H267" s="87">
        <v>7</v>
      </c>
    </row>
    <row r="268" spans="1:8" ht="18" customHeight="1" thickBot="1" x14ac:dyDescent="0.3">
      <c r="A268" s="87">
        <f>A267+1</f>
        <v>263</v>
      </c>
      <c r="B268" s="121" t="str">
        <f>INCTL!B376</f>
        <v>AGOSTO|25</v>
      </c>
      <c r="C268" s="122">
        <f>'[2]50km'!$C275</f>
        <v>432.68050222590819</v>
      </c>
      <c r="D268" s="122">
        <f>'[2]400km'!$C275</f>
        <v>428.80862022330336</v>
      </c>
      <c r="E268" s="122">
        <f>'[2]800km'!$C275</f>
        <v>426.65381246154675</v>
      </c>
      <c r="F268" s="122">
        <f>'[2]2400km'!$C275</f>
        <v>424.26009360787629</v>
      </c>
      <c r="G268" s="123">
        <f>'[2]6000km'!$C275</f>
        <v>423.17107527542123</v>
      </c>
      <c r="H268" s="87">
        <v>8</v>
      </c>
    </row>
    <row r="269" spans="1:8" ht="12" customHeight="1" x14ac:dyDescent="0.2">
      <c r="B269" s="82" t="s">
        <v>272</v>
      </c>
      <c r="C269" s="83"/>
      <c r="D269" s="83"/>
      <c r="E269" s="83"/>
      <c r="F269" s="83"/>
      <c r="G269" s="83"/>
    </row>
    <row r="271" spans="1:8" s="85" customFormat="1" x14ac:dyDescent="0.2">
      <c r="A271" s="84"/>
      <c r="B271" s="6" t="s">
        <v>283</v>
      </c>
    </row>
    <row r="272" spans="1:8" s="85" customFormat="1" x14ac:dyDescent="0.2">
      <c r="A272" s="84"/>
      <c r="B272" s="5" t="s">
        <v>322</v>
      </c>
    </row>
    <row r="273" spans="2:9" x14ac:dyDescent="0.2">
      <c r="B273" s="5" t="s">
        <v>321</v>
      </c>
    </row>
    <row r="274" spans="2:9" x14ac:dyDescent="0.2">
      <c r="B274" s="5" t="s">
        <v>323</v>
      </c>
      <c r="F274" s="86"/>
    </row>
    <row r="275" spans="2:9" x14ac:dyDescent="0.2">
      <c r="B275" s="5"/>
    </row>
    <row r="276" spans="2:9" x14ac:dyDescent="0.2">
      <c r="B276" s="5" t="s">
        <v>324</v>
      </c>
    </row>
    <row r="281" spans="2:9" ht="18" customHeight="1" x14ac:dyDescent="0.2"/>
    <row r="282" spans="2:9" ht="12.75" customHeight="1" x14ac:dyDescent="0.2">
      <c r="B282" s="149" t="s">
        <v>325</v>
      </c>
      <c r="C282" s="149"/>
      <c r="D282" s="149"/>
      <c r="E282" s="149"/>
      <c r="F282" s="149"/>
      <c r="G282" s="149"/>
      <c r="H282" s="7"/>
      <c r="I282" s="7"/>
    </row>
    <row r="283" spans="2:9" x14ac:dyDescent="0.2">
      <c r="B283" s="149"/>
      <c r="C283" s="149"/>
      <c r="D283" s="149"/>
      <c r="E283" s="149"/>
      <c r="F283" s="149"/>
      <c r="G283" s="149"/>
      <c r="H283" s="7"/>
      <c r="I283" s="7"/>
    </row>
    <row r="284" spans="2:9" x14ac:dyDescent="0.2">
      <c r="B284" s="7"/>
      <c r="C284" s="7"/>
      <c r="D284" s="7"/>
      <c r="E284" s="7"/>
      <c r="F284" s="7"/>
      <c r="G284" s="7"/>
    </row>
    <row r="285" spans="2:9" x14ac:dyDescent="0.2">
      <c r="B285" s="7"/>
      <c r="C285" s="7"/>
      <c r="D285" s="7"/>
      <c r="E285" s="7"/>
      <c r="F285" s="7"/>
      <c r="G285" s="7"/>
    </row>
    <row r="286" spans="2:9" x14ac:dyDescent="0.2">
      <c r="F286" s="86"/>
    </row>
  </sheetData>
  <sheetProtection algorithmName="SHA-512" hashValue="iXiD0YqDS33VY1Wiw1PAsDac/a38GeW7+dac5w+X5mbcVAHHh0g65wTuqJsxX76W+R9I9+m1AfHPImkAHOJotA==" saltValue="2DX+9KBMkwS5fhJFsvXO0A==" spinCount="100000" sheet="1"/>
  <mergeCells count="4">
    <mergeCell ref="D1:G1"/>
    <mergeCell ref="B2:G2"/>
    <mergeCell ref="B4:B5"/>
    <mergeCell ref="B282:G28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2025-09-09T18:28:28Z</dcterms:modified>
</cp:coreProperties>
</file>