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5307BB96-C6D1-449D-8F5C-CB28155D4661}" xr6:coauthVersionLast="47" xr6:coauthVersionMax="47" xr10:uidLastSave="{00000000-0000-0000-0000-000000000000}"/>
  <workbookProtection workbookAlgorithmName="SHA-512" workbookHashValue="rlfiWWUTsDfUBojns6OKp7mIpLI5y/duyqx/tQ6RoxD4QPa1ExthDMgG720eKl+vN5/kWJz2nCvcMuxfnRyYcw==" workbookSaltValue="ImUGx1qEiweKqKh6mb0MeQ==" workbookSpinCount="100000" lockStructure="1"/>
  <bookViews>
    <workbookView xWindow="-12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Histórica'!$A$1:$G$286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1" i="4" l="1"/>
  <c r="B271" i="4"/>
  <c r="C271" i="4"/>
  <c r="D271" i="4"/>
  <c r="E271" i="4"/>
  <c r="F271" i="4"/>
  <c r="G271" i="4"/>
  <c r="A379" i="2"/>
  <c r="C379" i="2"/>
  <c r="D379" i="2"/>
  <c r="E379" i="2"/>
  <c r="F379" i="2"/>
  <c r="G379" i="2"/>
  <c r="B270" i="4"/>
  <c r="C270" i="4"/>
  <c r="D270" i="4"/>
  <c r="E270" i="4"/>
  <c r="F270" i="4"/>
  <c r="G270" i="4"/>
  <c r="A378" i="2"/>
  <c r="C378" i="2"/>
  <c r="D378" i="2"/>
  <c r="E378" i="2"/>
  <c r="F378" i="2"/>
  <c r="G378" i="2"/>
  <c r="B269" i="4"/>
  <c r="C269" i="4"/>
  <c r="D269" i="4"/>
  <c r="E269" i="4"/>
  <c r="F269" i="4"/>
  <c r="G269" i="4"/>
  <c r="A377" i="2"/>
  <c r="C377" i="2"/>
  <c r="D377" i="2"/>
  <c r="E377" i="2"/>
  <c r="F377" i="2"/>
  <c r="G377" i="2"/>
  <c r="B268" i="4"/>
  <c r="C268" i="4"/>
  <c r="D268" i="4"/>
  <c r="E268" i="4"/>
  <c r="F268" i="4"/>
  <c r="G268" i="4"/>
  <c r="A376" i="2"/>
  <c r="C376" i="2"/>
  <c r="D376" i="2"/>
  <c r="E376" i="2"/>
  <c r="F376" i="2"/>
  <c r="G376" i="2"/>
  <c r="A375" i="2"/>
  <c r="C375" i="2"/>
  <c r="D375" i="2"/>
  <c r="E375" i="2"/>
  <c r="F375" i="2"/>
  <c r="G375" i="2"/>
  <c r="B267" i="4"/>
  <c r="C267" i="4"/>
  <c r="D267" i="4"/>
  <c r="E267" i="4"/>
  <c r="F267" i="4"/>
  <c r="G267" i="4"/>
  <c r="G266" i="4"/>
  <c r="F266" i="4"/>
  <c r="E266" i="4"/>
  <c r="D266" i="4"/>
  <c r="C266" i="4"/>
  <c r="B266" i="4"/>
  <c r="A374" i="2"/>
  <c r="C374" i="2"/>
  <c r="D374" i="2"/>
  <c r="E374" i="2"/>
  <c r="F374" i="2"/>
  <c r="G374" i="2"/>
  <c r="B265" i="4"/>
  <c r="C265" i="4"/>
  <c r="D265" i="4"/>
  <c r="E265" i="4"/>
  <c r="F265" i="4"/>
  <c r="G265" i="4"/>
  <c r="A373" i="2"/>
  <c r="C373" i="2"/>
  <c r="D373" i="2"/>
  <c r="E373" i="2"/>
  <c r="F373" i="2"/>
  <c r="G373" i="2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H6" i="6"/>
  <c r="F9" i="6"/>
  <c r="J7" i="6" l="1"/>
  <c r="J8" i="6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<sst xmlns="http://schemas.openxmlformats.org/spreadsheetml/2006/main" count="589" uniqueCount="437">
  <si>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</si>
  <si>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</si>
  <si>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</si>
  <si>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</si>
  <si>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</si>
  <si>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</si>
  <si>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</si>
  <si>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</si>
  <si>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</si>
  <si>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</si>
  <si>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</si>
  <si>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</si>
  <si>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</si>
  <si>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</si>
  <si>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</si>
  <si>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</si>
  <si>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</si>
  <si>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</si>
  <si>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</si>
  <si>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</si>
  <si>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</si>
  <si>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</si>
  <si>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</si>
  <si>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</si>
  <si>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</si>
  <si>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</si>
  <si>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</si>
  <si>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</si>
  <si>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</si>
  <si>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</si>
  <si>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</si>
  <si>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</si>
  <si>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</si>
  <si>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</si>
  <si>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</si>
  <si>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</si>
  <si>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</si>
  <si>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</si>
  <si>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</si>
  <si>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</si>
  <si>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</si>
  <si>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</si>
  <si>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</si>
  <si>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</si>
  <si>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</si>
  <si>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</si>
  <si>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</si>
  <si>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</si>
  <si>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</si>
  <si>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</si>
  <si>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</si>
  <si>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</si>
  <si>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</si>
  <si>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</si>
  <si>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</si>
  <si>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</si>
  <si>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</si>
  <si>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</si>
  <si>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</si>
  <si>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</si>
  <si>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</si>
  <si>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</si>
  <si>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</si>
  <si>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</si>
  <si>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</si>
  <si>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</si>
  <si>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</si>
  <si>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</si>
  <si>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</si>
  <si>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</si>
  <si>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</si>
  <si>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</si>
  <si>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</si>
  <si>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</si>
  <si>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</si>
  <si>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</si>
  <si>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</si>
  <si>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</si>
  <si>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</si>
  <si>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</si>
  <si>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</si>
  <si>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</si>
  <si>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</si>
  <si>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</si>
  <si>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</si>
  <si>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</si>
  <si>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</si>
  <si>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</si>
  <si>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</si>
  <si>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</si>
  <si>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</si>
  <si>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</si>
  <si>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</si>
  <si>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</si>
  <si>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</si>
  <si>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</si>
  <si>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</si>
  <si>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</si>
  <si>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</si>
  <si>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</si>
  <si>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</si>
  <si>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</si>
  <si>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</si>
  <si>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</si>
  <si>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</si>
  <si>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</si>
  <si>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</si>
  <si>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</si>
  <si>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</si>
  <si>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</si>
  <si>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</si>
  <si>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</si>
  <si>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</si>
  <si>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</si>
  <si>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</si>
  <si>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</si>
  <si>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</si>
  <si>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</si>
  <si>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</si>
  <si>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</si>
  <si>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</si>
  <si>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</si>
  <si>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</si>
  <si>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</si>
  <si>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</si>
  <si>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</si>
  <si>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</si>
  <si>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</si>
  <si>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</si>
  <si>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</si>
  <si>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</si>
  <si>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</si>
  <si>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</si>
  <si>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</si>
  <si>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</si>
  <si>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</si>
  <si>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</si>
  <si>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</si>
  <si>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</si>
  <si>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</si>
  <si>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</si>
  <si>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</si>
  <si>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</si>
  <si>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</si>
  <si>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</si>
  <si>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</si>
  <si>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</si>
  <si>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</si>
  <si>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</si>
  <si>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</si>
  <si>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</si>
  <si>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</si>
  <si>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</si>
  <si>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</si>
  <si>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</si>
  <si>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</si>
  <si>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</si>
  <si>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</si>
  <si>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</si>
  <si>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</si>
  <si>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</si>
  <si>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</si>
  <si>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</si>
  <si>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</si>
  <si>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</si>
  <si>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</si>
  <si>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</si>
  <si>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</si>
  <si>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</si>
  <si>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</si>
  <si>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</si>
  <si>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</si>
  <si>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</si>
  <si>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</si>
  <si>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</si>
  <si>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</si>
  <si>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</si>
  <si>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</si>
  <si>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</si>
  <si>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</si>
  <si>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</si>
  <si>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</si>
  <si>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</si>
  <si>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</si>
  <si>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</si>
  <si>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</si>
  <si>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</si>
  <si>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</si>
  <si>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</si>
  <si>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</si>
  <si>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</si>
  <si>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</si>
  <si>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</si>
  <si>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</si>
  <si>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</si>
  <si>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</si>
  <si>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</si>
  <si>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</si>
  <si>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</si>
  <si>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</si>
  <si>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</si>
  <si>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</si>
  <si>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</si>
  <si>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</si>
  <si>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</si>
  <si>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</si>
  <si>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</si>
  <si>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</si>
  <si>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</si>
  <si>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</si>
  <si>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</si>
  <si>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</si>
  <si>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</si>
  <si>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</si>
  <si>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</si>
  <si>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</si>
  <si>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</si>
  <si>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</si>
  <si>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</si>
  <si>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</si>
  <si>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</si>
  <si>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</si>
  <si>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</si>
  <si>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</si>
  <si>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</si>
  <si>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</si>
  <si>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</si>
  <si>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</si>
  <si>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</si>
  <si>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</si>
  <si>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</si>
  <si>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</si>
  <si>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</si>
  <si>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</si>
  <si>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</si>
  <si>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</si>
  <si>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</si>
  <si>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</si>
  <si>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</si>
  <si>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</si>
  <si>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</si>
  <si>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</si>
  <si>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</si>
  <si>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</si>
  <si>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</si>
  <si>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</si>
  <si>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</si>
  <si>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</si>
  <si>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</si>
  <si>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</si>
  <si>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</si>
  <si>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</si>
  <si>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</si>
  <si>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</si>
  <si>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</si>
  <si>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</si>
  <si>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</si>
  <si>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</si>
  <si>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</si>
  <si>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</si>
  <si>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</si>
  <si>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</si>
  <si>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</si>
  <si>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</si>
  <si>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</si>
  <si>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</si>
  <si>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</si>
  <si>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</si>
  <si>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</si>
  <si>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</si>
  <si>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</si>
  <si>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</si>
  <si>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</si>
  <si>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</si>
  <si>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</si>
  <si>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</si>
  <si>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</si>
  <si>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</si>
  <si>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</si>
  <si>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</si>
  <si>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</si>
  <si>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</si>
  <si>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</si>
  <si>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</si>
  <si>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</si>
  <si>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</si>
  <si>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</si>
  <si>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</si>
  <si>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</si>
  <si>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</si>
  <si>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</si>
  <si>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</si>
  <si>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</si>
  <si>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</si>
  <si>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</si>
  <si>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</si>
  <si>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</si>
  <si>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</si>
  <si>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</si>
  <si>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</si>
  <si>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</si>
  <si>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</si>
  <si>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</si>
  <si>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</si>
  <si>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</si>
  <si>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</si>
  <si>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</si>
  <si>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</si>
  <si>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</si>
  <si>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</si>
  <si>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</si>
  <si>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</si>
  <si>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</si>
  <si>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</si>
  <si>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</si>
  <si>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</si>
  <si>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</si>
  <si>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</si>
  <si>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</si>
  <si>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</si>
  <si>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</si>
  <si>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</si>
  <si>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</si>
  <si>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</si>
  <si>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</si>
  <si>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</si>
  <si>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</si>
  <si>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</si>
  <si>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</si>
  <si>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</si>
  <si>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</si>
  <si>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</si>
  <si>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</si>
  <si>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</si>
  <si>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</si>
  <si>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</si>
  <si>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</si>
  <si>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</si>
  <si>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</si>
  <si>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</si>
  <si>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</si>
  <si>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</si>
  <si>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</si>
  <si>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</si>
  <si>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</si>
  <si>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</si>
  <si>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</si>
  <si>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</si>
  <si>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</si>
  <si>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</si>
  <si>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</si>
  <si>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</si>
  <si>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</si>
  <si>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</si>
  <si>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</si>
  <si>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</si>
  <si>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</si>
  <si>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</si>
  <si>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</si>
  <si>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</si>
  <si>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</si>
  <si>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</si>
  <si>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</si>
  <si>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</si>
  <si>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</si>
  <si>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</si>
  <si>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</si>
  <si>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</si>
  <si>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</si>
  <si>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</si>
  <si>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</si>
  <si>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</si>
  <si>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</si>
  <si>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</si>
  <si>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</si>
  <si>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</si>
  <si>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</si>
  <si>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</si>
  <si>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</si>
  <si>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</si>
  <si>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</si>
  <si>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</si>
  <si>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</si>
  <si>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</si>
  <si>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</si>
  <si>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</si>
  <si>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</si>
  <si>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</si>
  <si>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</si>
  <si>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</si>
  <si>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</si>
  <si>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</si>
  <si>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</si>
  <si>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</si>
  <si>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</si>
  <si>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</si>
  <si>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</si>
  <si>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</si>
  <si>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</si>
  <si>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</si>
  <si>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</si>
  <si>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</si>
  <si>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</si>
  <si>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</si>
  <si>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</si>
  <si>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</si>
  <si>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</si>
  <si>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</si>
  <si>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</si>
  <si>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</si>
  <si>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</si>
  <si>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</si>
  <si>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</si>
  <si>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</si>
  <si>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</si>
  <si>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</si>
  <si>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</si>
  <si>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</si>
  <si>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</si>
  <si>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</si>
  <si>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</si>
  <si>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</si>
  <si>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</si>
  <si>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</si>
  <si>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</si>
  <si>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</si>
  <si>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</si>
  <si>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</si>
  <si>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</si>
  <si>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</si>
  <si>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</si>
  <si>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</si>
  <si>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</si>
  <si>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</si>
  <si>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</si>
  <si>
    <t>OUTUBRO|25</t>
  </si>
  <si>
    <t>NOVEMBRO|25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</si>
</sst>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NOVEMBRO|24   - NOVEMBRO|25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2.9101988871763851E-2</c:v>
                </c:pt>
                <c:pt idx="1">
                  <c:v>2.9678134432871595E-2</c:v>
                </c:pt>
                <c:pt idx="2">
                  <c:v>2.9146215174376433E-2</c:v>
                </c:pt>
                <c:pt idx="3">
                  <c:v>3.0475772807616375E-2</c:v>
                </c:pt>
                <c:pt idx="4">
                  <c:v>3.1710464024090612E-2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71" sel="254" val="252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71" sel="266" val="258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71" sel="266" val="25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280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280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152.35007916950514</v>
          </cell>
          <cell r="C266">
            <v>427.52976671372903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B271">
            <v>155.78164695993235</v>
          </cell>
          <cell r="C271">
            <v>437.15954429508099</v>
          </cell>
        </row>
        <row r="272">
          <cell r="B272">
            <v>154.79619272130103</v>
          </cell>
          <cell r="C272">
            <v>434.39413043349487</v>
          </cell>
        </row>
        <row r="273">
          <cell r="B273">
            <v>155.87241547605083</v>
          </cell>
          <cell r="C273">
            <v>437.41426186879426</v>
          </cell>
        </row>
        <row r="274">
          <cell r="B274">
            <v>154.27795326772255</v>
          </cell>
          <cell r="C274">
            <v>432.9398299572623</v>
          </cell>
        </row>
        <row r="275">
          <cell r="B275">
            <v>154.1855419235807</v>
          </cell>
          <cell r="C275">
            <v>432.68050222590819</v>
          </cell>
        </row>
        <row r="276">
          <cell r="B276">
            <v>153.81961998854166</v>
          </cell>
          <cell r="C276">
            <v>431.65364014368623</v>
          </cell>
        </row>
        <row r="277">
          <cell r="B277">
            <v>156.38527044841223</v>
          </cell>
          <cell r="C277">
            <v>438.85345223802079</v>
          </cell>
        </row>
        <row r="278">
          <cell r="C278">
            <v>439.97173322697972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274.25698334665043</v>
          </cell>
          <cell r="C266">
            <v>423.43774446088543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B271">
            <v>281.29860404526255</v>
          </cell>
          <cell r="C271">
            <v>434.30962071936767</v>
          </cell>
        </row>
        <row r="272">
          <cell r="B272">
            <v>278.26724993591807</v>
          </cell>
          <cell r="C272">
            <v>429.6293761871778</v>
          </cell>
        </row>
        <row r="273">
          <cell r="B273">
            <v>279.83082885232835</v>
          </cell>
          <cell r="C273">
            <v>432.04345630128194</v>
          </cell>
        </row>
        <row r="274">
          <cell r="B274">
            <v>277.59818246055698</v>
          </cell>
          <cell r="C274">
            <v>428.59637269096066</v>
          </cell>
        </row>
        <row r="275">
          <cell r="B275">
            <v>277.73565336083578</v>
          </cell>
          <cell r="C275">
            <v>428.80862022330336</v>
          </cell>
        </row>
        <row r="276">
          <cell r="B276">
            <v>276.87586231408744</v>
          </cell>
          <cell r="C276">
            <v>427.48114999045742</v>
          </cell>
        </row>
        <row r="277">
          <cell r="B277">
            <v>281.5100392344749</v>
          </cell>
          <cell r="C277">
            <v>434.63606505827653</v>
          </cell>
        </row>
        <row r="278">
          <cell r="C278">
            <v>436.00458676494753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418.90759636566332</v>
          </cell>
          <cell r="C266">
            <v>421.45804500773107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B271">
            <v>430.10748833246197</v>
          </cell>
          <cell r="C271">
            <v>432.7261256383444</v>
          </cell>
        </row>
        <row r="272">
          <cell r="B272">
            <v>424.74892102767382</v>
          </cell>
          <cell r="C272">
            <v>427.33493359524994</v>
          </cell>
        </row>
        <row r="273">
          <cell r="B273">
            <v>426.79523978504318</v>
          </cell>
          <cell r="C273">
            <v>429.39371102116888</v>
          </cell>
        </row>
        <row r="274">
          <cell r="B274">
            <v>423.68915369231155</v>
          </cell>
          <cell r="C274">
            <v>426.26871404420854</v>
          </cell>
        </row>
        <row r="275">
          <cell r="B275">
            <v>424.07192169088745</v>
          </cell>
          <cell r="C275">
            <v>426.65381246154675</v>
          </cell>
        </row>
        <row r="276">
          <cell r="B276">
            <v>422.66544516383232</v>
          </cell>
          <cell r="C276">
            <v>425.23877283804831</v>
          </cell>
        </row>
        <row r="277">
          <cell r="B277">
            <v>429.67900132074726</v>
          </cell>
          <cell r="C277">
            <v>432.29502985532383</v>
          </cell>
        </row>
        <row r="278">
          <cell r="C278">
            <v>433.7419518744984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966.42750034510834</v>
          </cell>
          <cell r="C266">
            <v>418.6166090974595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B271">
            <v>994.07091437479767</v>
          </cell>
          <cell r="C271">
            <v>430.59059808354834</v>
          </cell>
        </row>
        <row r="272">
          <cell r="B272">
            <v>979.33957212356904</v>
          </cell>
          <cell r="C272">
            <v>424.20958705223842</v>
          </cell>
        </row>
        <row r="273">
          <cell r="B273">
            <v>983.74990891691573</v>
          </cell>
          <cell r="C273">
            <v>426.11996339474655</v>
          </cell>
        </row>
        <row r="274">
          <cell r="B274">
            <v>977.99056771965775</v>
          </cell>
          <cell r="C274">
            <v>423.62525387771547</v>
          </cell>
        </row>
        <row r="275">
          <cell r="B275">
            <v>979.45617266749264</v>
          </cell>
          <cell r="C275">
            <v>424.26009360787629</v>
          </cell>
        </row>
        <row r="276">
          <cell r="B276">
            <v>975.75949210960539</v>
          </cell>
          <cell r="C276">
            <v>422.65884376812454</v>
          </cell>
        </row>
        <row r="277">
          <cell r="B277">
            <v>992.20102940299944</v>
          </cell>
          <cell r="C277">
            <v>429.7806408896389</v>
          </cell>
        </row>
        <row r="278">
          <cell r="C278">
            <v>431.37427376980844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2175.0353732264043</v>
          </cell>
          <cell r="C266">
            <v>417.11774102370663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B271">
            <v>2239.5345396402063</v>
          </cell>
          <cell r="C271">
            <v>429.48707851752806</v>
          </cell>
        </row>
        <row r="272">
          <cell r="B272">
            <v>2203.6665121359879</v>
          </cell>
          <cell r="C272">
            <v>422.6084820626379</v>
          </cell>
        </row>
        <row r="273">
          <cell r="B273">
            <v>2213.7206835143888</v>
          </cell>
          <cell r="C273">
            <v>424.53662231490551</v>
          </cell>
        </row>
        <row r="274">
          <cell r="B274">
            <v>2202.6218961064324</v>
          </cell>
          <cell r="C274">
            <v>422.40815066396317</v>
          </cell>
        </row>
        <row r="275">
          <cell r="B275">
            <v>2206.6001206071537</v>
          </cell>
          <cell r="C275">
            <v>423.17107527542123</v>
          </cell>
        </row>
        <row r="276">
          <cell r="B276">
            <v>2197.6728843976916</v>
          </cell>
          <cell r="C276">
            <v>421.45905318736089</v>
          </cell>
        </row>
        <row r="277">
          <cell r="B277">
            <v>2235.2602273909388</v>
          </cell>
          <cell r="C277">
            <v>428.66737163285342</v>
          </cell>
        </row>
        <row r="278">
          <cell r="C278">
            <v>430.34473814424882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K8" sqref="K8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NOVEMBRO|24   - NOVEMBRO|25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Histórica'!$B$6:$R$388,J4+1,0)/VLOOKUP(INCTL!$L$285,'Série Histórica'!$B$6:$R$388,J4+1,0))</f>
        <v>2.9101988871763851E-2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Histórica'!$B$6:$R$388,J5+1,0)/VLOOKUP(INCTL!$L$285,'Série Histórica'!$B$6:$R$388,J5+1,0))</f>
        <v>2.9678134432871595E-2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Histórica'!$B$6:$R$388,J6+1,0)/VLOOKUP(INCTL!$L$285,'Série Histórica'!$B$6:$R$388,J6+1,0))</f>
        <v>2.9146215174376433E-2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Histórica'!$B$6:$R$388,J7+1,0)/VLOOKUP(INCTL!$L$285,'Série Histórica'!$B$6:$R$388,J7+1,0))</f>
        <v>3.0475772807616375E-2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Histórica'!$B$6:$R$388,J8+1,0)/VLOOKUP(INCTL!$L$285,'Série Histórica'!$B$6:$R$388,J8+1,0))</f>
        <v>3.1710464024090612E-2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Histórica'!$B$4:$R$388,INCTL!J286+1,0)/VLOOKUP(INCTL!L285,'Série Histórica'!$B$4:$R$388,INCTL!J286+1,0))</f>
        <v>2.9146215174376433E-2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eJeGRtqqzL806lKCgPkK0QgX4D3tmUA0Wf65UZKITaekaXfEfNVmLQcpRG4Hpfx2RwFU1zI/YfKKt8m72dm2YA==" saltValue="lH10tlekOEtpxy/chZ+x6Q==" spinCount="100000" sheet="1" objects="1" scenarios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4" sqref="M14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Histórica'!A6:G343,3)</f>
        <v>439.97173322697972</v>
      </c>
      <c r="E6" s="111">
        <f>IF(INCTL!$M$285&lt;61,"0,00",-1+VLOOKUP(INCTL!$M$285,'Série Histórica'!$A$4:$R$388,3,0)/VLOOKUP(INCTL!$N$285,'Série Histórica'!$A$4:$R$388,3,0))*100</f>
        <v>64.981246122598236</v>
      </c>
      <c r="F6" s="111">
        <f>IF(INCTL!$M$285&lt;49,"0,00",-1+VLOOKUP(INCTL!$M$285,'Série Histórica'!$A$4:$R$388,3,0)/VLOOKUP(INCTL!$O$285,'Série Histórica'!$A$4:$R$388,3,0))*100</f>
        <v>29.072580487198518</v>
      </c>
      <c r="G6" s="111">
        <f>IF(INCTL!$M$285&lt;37,"0,00",-1+VLOOKUP(INCTL!$M$285,'Série Histórica'!$A$4:$R$388,3,0)/VLOOKUP(INCTL!$P$285,'Série Histórica'!$A$4:$R$388,3,0))*100</f>
        <v>13.425112709227882</v>
      </c>
      <c r="H6" s="111">
        <f>IF(INCTL!$M$285&lt;25,"0,00",-1+VLOOKUP(INCTL!$M$285,'Série Histórica'!$A$4:$R$388,3,0)/VLOOKUP(INCTL!$Q$285,'Série Histórica'!$A$4:$R$388,3,0))*100</f>
        <v>9.6109880716988663</v>
      </c>
      <c r="I6" s="111">
        <f>IF(INCTL!$M$285&lt;13,"0,00",-1+VLOOKUP(INCTL!$M$285,'Série Histórica'!$A$4:$R$388,3,0)/VLOOKUP(INCTL!$R$285,'Série Histórica'!$A$4:$R$388,3,0))*100</f>
        <v>2.9101988871763851</v>
      </c>
      <c r="J6" s="112">
        <f>IF(INCTL!$M$285&lt;4,"0,00",-100+VLOOKUP(INCTL!$M$285,'Série Histórica'!$A$4:$S$388,3,0)/VLOOKUP(INCTL!$S$285,'Série Histórica'!$A$4:$S$388,3,0)*100)</f>
        <v>2.4456769258923998</v>
      </c>
      <c r="K6" s="128">
        <f>IF(INCTL!$M$285&lt;2,"0,00",-100+VLOOKUP(INCTL!$M$285,'Série Histórica'!$A$4:$S$388,3,0)/VLOOKUP(INCTL!$T$285,'Série Histórica'!$A$4:$S$388,3,0)*100)</f>
        <v>0.25481877452622825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Histórica'!A6:G343,4)</f>
        <v>436.00458676494753</v>
      </c>
      <c r="E7" s="111">
        <f>IF(INCTL!$M$285&lt;61,"0,00",-1+VLOOKUP(INCTL!$M$285,'Série Histórica'!$A$4:$R$388,4,0)/VLOOKUP(INCTL!$N$285,'Série Histórica'!$A$4:$R$388,4,0))*100</f>
        <v>68.183555974940347</v>
      </c>
      <c r="F7" s="111">
        <f>IF(INCTL!$M$285&lt;49,"0,00",-1+VLOOKUP(INCTL!$M$285,'Série Histórica'!$A$4:$R$388,4,0)/VLOOKUP(INCTL!$O$285,'Série Histórica'!$A$4:$R$388,4,0))*100</f>
        <v>31.164247115578881</v>
      </c>
      <c r="G7" s="111">
        <f>IF(INCTL!$M$285&lt;37,"0,00",-1+VLOOKUP(INCTL!$M$285,'Série Histórica'!$A$4:$R$388,4,0)/VLOOKUP(INCTL!$P$285,'Série Histórica'!$A$4:$R$388,4,0))*100</f>
        <v>12.172825246130948</v>
      </c>
      <c r="H7" s="111">
        <f>IF(INCTL!$M$285&lt;25,"0,00",-1+VLOOKUP(INCTL!$M$285,'Série Histórica'!$A$4:$R$388,4,0)/VLOOKUP(INCTL!$Q$285,'Série Histórica'!$A$4:$R$388,4,0))*100</f>
        <v>8.6670969589975435</v>
      </c>
      <c r="I7" s="111">
        <f>IF(INCTL!$M$285&lt;13,"0,00",-1+VLOOKUP(INCTL!$M$285,'Série Histórica'!$A$4:$R$388,4,0)/VLOOKUP(INCTL!$R$285,'Série Histórica'!$A$4:$R$388,4,0))*100</f>
        <v>2.9678134432871595</v>
      </c>
      <c r="J7" s="112">
        <f>IF(INCTL!$M$285&lt;4,"0,00",-100+VLOOKUP(INCTL!$M$285,'Série Histórica'!$A$4:$S$388,4,0)/VLOOKUP(INCTL!$S$285,'Série Histórica'!$A$4:$S$388,4,0)*100)</f>
        <v>2.3477304375479946</v>
      </c>
      <c r="K7" s="128">
        <f>IF(INCTL!$M$285&lt;2,"0,00",-100+VLOOKUP(INCTL!$M$285,'Série Histórica'!$A$4:$S$388,4,0)/VLOOKUP(INCTL!$T$285,'Série Histórica'!$A$4:$S$388,4,0)*100)</f>
        <v>0.31486611827472188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Histórica'!A6:G343,5)</f>
        <v>433.7419518744984</v>
      </c>
      <c r="E8" s="113">
        <f>IF(INCTL!$M$285&lt;61,"0,00",-1+VLOOKUP(INCTL!$M$285,'Série Histórica'!$A$4:$R$388,5,0)/VLOOKUP(INCTL!$N$285,'Série Histórica'!$A$4:$R$388,5,0))*100</f>
        <v>68.858840851966676</v>
      </c>
      <c r="F8" s="113">
        <f>IF(INCTL!$M$285&lt;49,"0,00",-1+VLOOKUP(INCTL!$M$285,'Série Histórica'!$A$4:$R$388,5,0)/VLOOKUP(INCTL!$O$285,'Série Histórica'!$A$4:$R$388,5,0))*100</f>
        <v>31.568074053967621</v>
      </c>
      <c r="G8" s="113">
        <f>IF(INCTL!$M$285&lt;37,"0,00",-1+VLOOKUP(INCTL!$M$285,'Série Histórica'!$A$4:$R$388,5,0)/VLOOKUP(INCTL!$P$285,'Série Histórica'!$A$4:$R$388,5,0))*100</f>
        <v>11.427817977297948</v>
      </c>
      <c r="H8" s="113">
        <f>IF(INCTL!$M$285&lt;25,"0,00",-1+VLOOKUP(INCTL!$M$285,'Série Histórica'!$A$4:$R$388,5,0)/VLOOKUP(INCTL!$Q$285,'Série Histórica'!$A$4:$R$388,5,0))*100</f>
        <v>8.2089315718091083</v>
      </c>
      <c r="I8" s="113">
        <f>IF(INCTL!$M$285&lt;13,"0,00",-1+VLOOKUP(INCTL!$M$285,'Série Histórica'!$A$4:$R$388,5,0)/VLOOKUP(INCTL!$R$285,'Série Histórica'!$A$4:$R$388,5,0))*100</f>
        <v>2.9146215174376433</v>
      </c>
      <c r="J8" s="114">
        <f>IF(INCTL!$M$285&lt;4,"0,00",-100+VLOOKUP(INCTL!$M$285,'Série Histórica'!$A$4:$S$388,5,0)/VLOOKUP(INCTL!$S$285,'Série Histórica'!$A$4:$S$388,5,0)*100)</f>
        <v>2.2427424087295975</v>
      </c>
      <c r="K8" s="129">
        <f>IF(INCTL!$M$285&lt;2,"0,00",-100+VLOOKUP(INCTL!$M$285,'Série Histórica'!$A$4:$S$388,5,0)/VLOOKUP(INCTL!$T$285,'Série Histórica'!$A$4:$S$388,5,0)*100)</f>
        <v>0.33470706791580085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Histórica'!A6:G343,6)</f>
        <v>431.37427376980844</v>
      </c>
      <c r="E9" s="111">
        <f>IF(INCTL!$M$285&lt;61,"0,00",-1+VLOOKUP(INCTL!$M$285,'Série Histórica'!$A$4:$R$388,6,0)/VLOOKUP(INCTL!$N$285,'Série Histórica'!$A$4:$R$388,6,0))*100</f>
        <v>71.428564984011331</v>
      </c>
      <c r="F9" s="111">
        <f>IF(INCTL!$M$285&lt;49,"0,00",-1+VLOOKUP(INCTL!$M$285,'Série Histórica'!$A$4:$R$388,6,0)/VLOOKUP(INCTL!$O$285,'Série Histórica'!$A$4:$R$388,6,0))*100</f>
        <v>33.283595970091248</v>
      </c>
      <c r="G9" s="111">
        <f>IF(INCTL!$M$285&lt;37,"0,00",-1+VLOOKUP(INCTL!$M$285,'Série Histórica'!$A$4:$R$388,6,0)/VLOOKUP(INCTL!$P$285,'Série Histórica'!$A$4:$R$388,6,0))*100</f>
        <v>11.152916293361326</v>
      </c>
      <c r="H9" s="111">
        <f>IF(INCTL!$M$285&lt;25,"0,00",-1+VLOOKUP(INCTL!$M$285,'Série Histórica'!$A$4:$R$388,6,0)/VLOOKUP(INCTL!$Q$285,'Série Histórica'!$A$4:$R$388,6,0))*100</f>
        <v>7.8570349304265097</v>
      </c>
      <c r="I9" s="112">
        <f>IF(INCTL!$M$285&lt;13,"0,00",-1+VLOOKUP(INCTL!$M$285,'Série Histórica'!$A$4:$R$388,6,0)/VLOOKUP(INCTL!$R$285,'Série Histórica'!$A$4:$R$388,6,0))*100</f>
        <v>3.0475772807616375</v>
      </c>
      <c r="J9" s="112">
        <f>IF(INCTL!$M$285&lt;4,"0,00",-100+VLOOKUP(INCTL!$M$285,'Série Histórica'!$A$4:$S$388,6,0)/VLOOKUP(INCTL!$S$285,'Série Histórica'!$A$4:$S$388,6,0)*100)</f>
        <v>2.2829834367320956</v>
      </c>
      <c r="K9" s="128">
        <f>IF(INCTL!$M$285&lt;2,"0,00",-100+VLOOKUP(INCTL!$M$285,'Série Histórica'!$A$4:$S$388,6,0)/VLOOKUP(INCTL!$T$285,'Série Histórica'!$A$4:$S$388,6,0)*100)</f>
        <v>0.37080145742972093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Histórica'!A6:G343,7)</f>
        <v>430.34473814424882</v>
      </c>
      <c r="E10" s="115">
        <f>IF(INCTL!$M$285&lt;61,"0,00",-1+VLOOKUP(INCTL!$M$285,'Série Histórica'!$A$4:$R$388,7,0)/VLOOKUP(INCTL!$N$285,'Série Histórica'!$A$4:$R$388,7,0))*100</f>
        <v>73.205292472355737</v>
      </c>
      <c r="F10" s="115">
        <f>IF(INCTL!$M$285&lt;49,"0,00",-1+VLOOKUP(INCTL!$M$285,'Série Histórica'!$A$4:$R$388,7,0)/VLOOKUP(INCTL!$O$285,'Série Histórica'!$A$4:$R$388,7,0))*100</f>
        <v>34.48456046556754</v>
      </c>
      <c r="G10" s="115">
        <f>IF(INCTL!$M$285&lt;37,"0,00",-1+VLOOKUP(INCTL!$M$285,'Série Histórica'!$A$4:$R$388,7,0)/VLOOKUP(INCTL!$P$285,'Série Histórica'!$A$4:$R$388,7,0))*100</f>
        <v>11.218402496719948</v>
      </c>
      <c r="H10" s="115">
        <f>IF(INCTL!$M$285&lt;25,"0,00",-1+VLOOKUP(INCTL!$M$285,'Série Histórica'!$A$4:$R$388,7,0)/VLOOKUP(INCTL!$Q$285,'Série Histórica'!$A$4:$R$388,7,0))*100</f>
        <v>7.7563574770844745</v>
      </c>
      <c r="I10" s="116">
        <f>IF(INCTL!$M$285&lt;13,"0,00",-1+VLOOKUP(INCTL!$M$285,'Série Histórica'!$A$4:$R$388,7,0)/VLOOKUP(INCTL!$R$285,'Série Histórica'!$A$4:$R$388,7,0))*100</f>
        <v>3.1710464024090612</v>
      </c>
      <c r="J10" s="116">
        <f>IF(INCTL!$M$285&lt;4,"0,00",-100+VLOOKUP(INCTL!$M$285,'Série Histórica'!$A$4:$S$388,7,0)/VLOOKUP(INCTL!$S$285,'Série Histórica'!$A$4:$S$388,7,0)*100)</f>
        <v>2.3538660098811022</v>
      </c>
      <c r="K10" s="130">
        <f>IF(INCTL!$M$285&lt;2,"0,00",-100+VLOOKUP(INCTL!$M$285,'Série Histórica'!$A$4:$S$388,7,0)/VLOOKUP(INCTL!$T$285,'Série Histórica'!$A$4:$S$388,7,0)*100)</f>
        <v>0.39129792057792656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jvz0CIzfKOvynh8sVz/oXJzZ+szAY2heVyNWNR8+uI0GIZF1yE9gNhYiIkb2WMP9LaJT8/7M/5hvQUMYPtAwSA==" saltValue="PJxNu7oO1xcZaqzLAN1GbA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79"/>
  <sheetViews>
    <sheetView showGridLines="0" topLeftCell="A362" workbookViewId="0">
      <selection activeCell="H380" sqref="H380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254</v>
      </c>
      <c r="L285" t="str">
        <f>VLOOKUP($K$285,'Série Histórica'!$A$6:$C$283,2,0)</f>
        <v>NOVEMBRO|24</v>
      </c>
      <c r="M285" s="52">
        <v>266</v>
      </c>
      <c r="N285" s="52">
        <f>$M$285-60</f>
        <v>206</v>
      </c>
      <c r="O285" s="52">
        <f>$M$285-48</f>
        <v>218</v>
      </c>
      <c r="P285" s="52">
        <f>$M$285-36</f>
        <v>230</v>
      </c>
      <c r="Q285" s="52">
        <f>$M$285-24</f>
        <v>242</v>
      </c>
      <c r="R285" s="52">
        <f>$M$285-12</f>
        <v>254</v>
      </c>
      <c r="S285" s="52">
        <f>$M$285-VLOOKUP($M$285,'Série Histórica'!$A$6:$H$343,8)</f>
        <v>255</v>
      </c>
      <c r="T285" s="52">
        <f>$M$285-1</f>
        <v>265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266</v>
      </c>
      <c r="L286" t="str">
        <f>VLOOKUP($K$286,'Série Histórica'!$A$6:$C$283,2,0)</f>
        <v>NOVEMBRO|25</v>
      </c>
      <c r="M286" t="str">
        <f>VLOOKUP($M$285,'Série Histórica'!$A$6:$C$283,2,0)</f>
        <v>NOVEMBRO|25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79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152.35007916950514</v>
      </c>
      <c r="D368" s="124">
        <f>'[2]400km'!$B266</f>
        <v>274.25698334665043</v>
      </c>
      <c r="E368" s="124">
        <f>'[2]800km'!$B266</f>
        <v>418.90759636566332</v>
      </c>
      <c r="F368" s="124">
        <f>'[2]2400km'!$B266</f>
        <v>966.42750034510834</v>
      </c>
      <c r="G368" s="125">
        <f>'[2]6000km'!$B266</f>
        <v>2175.0353732264043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" x14ac:dyDescent="0.25">
      <c r="A372" s="1">
        <f t="shared" si="4"/>
        <v>371</v>
      </c>
      <c r="B372" s="43" t="s">
        <v>429</v>
      </c>
      <c r="C372" s="124">
        <f>'[2]50km'!$B270</f>
        <v>156.40049199576961</v>
      </c>
      <c r="D372" s="124">
        <f>'[2]400km'!$B270</f>
        <v>283.02902018372851</v>
      </c>
      <c r="E372" s="124">
        <f>'[2]800km'!$B270</f>
        <v>433.15596958560229</v>
      </c>
      <c r="F372" s="124">
        <f>'[2]2400km'!$B270</f>
        <v>1002.1134169352262</v>
      </c>
      <c r="G372" s="125">
        <f>'[2]6000km'!$B270</f>
        <v>2258.6049107784766</v>
      </c>
      <c r="I372" s="117"/>
    </row>
    <row r="373" spans="1:9" ht="15" x14ac:dyDescent="0.25">
      <c r="A373" s="1">
        <f t="shared" si="4"/>
        <v>372</v>
      </c>
      <c r="B373" s="43" t="s">
        <v>430</v>
      </c>
      <c r="C373" s="124">
        <f>'[2]50km'!$B271</f>
        <v>155.78164695993235</v>
      </c>
      <c r="D373" s="124">
        <f>'[2]400km'!$B271</f>
        <v>281.29860404526255</v>
      </c>
      <c r="E373" s="124">
        <f>'[2]800km'!$B271</f>
        <v>430.10748833246197</v>
      </c>
      <c r="F373" s="124">
        <f>'[2]2400km'!$B271</f>
        <v>994.07091437479767</v>
      </c>
      <c r="G373" s="125">
        <f>'[2]6000km'!$B271</f>
        <v>2239.5345396402063</v>
      </c>
      <c r="I373" s="117"/>
    </row>
    <row r="374" spans="1:9" ht="15" x14ac:dyDescent="0.25">
      <c r="A374" s="1">
        <f t="shared" si="4"/>
        <v>373</v>
      </c>
      <c r="B374" s="43" t="s">
        <v>431</v>
      </c>
      <c r="C374" s="124">
        <f>'[2]50km'!$B272</f>
        <v>154.79619272130103</v>
      </c>
      <c r="D374" s="124">
        <f>'[2]400km'!$B272</f>
        <v>278.26724993591807</v>
      </c>
      <c r="E374" s="124">
        <f>'[2]800km'!$B272</f>
        <v>424.74892102767382</v>
      </c>
      <c r="F374" s="124">
        <f>'[2]2400km'!$B272</f>
        <v>979.33957212356904</v>
      </c>
      <c r="G374" s="125">
        <f>'[2]6000km'!$B272</f>
        <v>2203.6665121359879</v>
      </c>
      <c r="I374" s="117"/>
    </row>
    <row r="375" spans="1:9" ht="15" x14ac:dyDescent="0.25">
      <c r="A375" s="1">
        <f t="shared" si="4"/>
        <v>374</v>
      </c>
      <c r="B375" s="43" t="s">
        <v>432</v>
      </c>
      <c r="C375" s="124">
        <f>'[2]50km'!$B273</f>
        <v>155.87241547605083</v>
      </c>
      <c r="D375" s="124">
        <f>'[2]400km'!$B273</f>
        <v>279.83082885232835</v>
      </c>
      <c r="E375" s="124">
        <f>'[2]800km'!$B273</f>
        <v>426.79523978504318</v>
      </c>
      <c r="F375" s="124">
        <f>'[2]2400km'!$B273</f>
        <v>983.74990891691573</v>
      </c>
      <c r="G375" s="125">
        <f>'[2]6000km'!$B273</f>
        <v>2213.7206835143888</v>
      </c>
      <c r="I375" s="117"/>
    </row>
    <row r="376" spans="1:9" ht="15" x14ac:dyDescent="0.25">
      <c r="A376" s="1">
        <f t="shared" si="4"/>
        <v>375</v>
      </c>
      <c r="B376" s="41" t="s">
        <v>433</v>
      </c>
      <c r="C376" s="42">
        <f>'[2]50km'!$B274</f>
        <v>154.27795326772255</v>
      </c>
      <c r="D376" s="42">
        <f>'[2]400km'!$B274</f>
        <v>277.59818246055698</v>
      </c>
      <c r="E376" s="42">
        <f>'[2]800km'!$B274</f>
        <v>423.68915369231155</v>
      </c>
      <c r="F376" s="42">
        <f>'[2]2400km'!$B274</f>
        <v>977.99056771965775</v>
      </c>
      <c r="G376" s="51">
        <f>'[2]6000km'!$B274</f>
        <v>2202.6218961064324</v>
      </c>
      <c r="I376" s="117"/>
    </row>
    <row r="377" spans="1:9" ht="15" x14ac:dyDescent="0.25">
      <c r="A377" s="1">
        <f t="shared" si="4"/>
        <v>376</v>
      </c>
      <c r="B377" s="41" t="s">
        <v>434</v>
      </c>
      <c r="C377" s="42">
        <f>'[2]50km'!$B275</f>
        <v>154.1855419235807</v>
      </c>
      <c r="D377" s="42">
        <f>'[2]400km'!$B275</f>
        <v>277.73565336083578</v>
      </c>
      <c r="E377" s="42">
        <f>'[2]800km'!$B275</f>
        <v>424.07192169088745</v>
      </c>
      <c r="F377" s="42">
        <f>'[2]2400km'!$B275</f>
        <v>979.45617266749264</v>
      </c>
      <c r="G377" s="51">
        <f>'[2]6000km'!$B275</f>
        <v>2206.6001206071537</v>
      </c>
      <c r="I377" s="117"/>
    </row>
    <row r="378" spans="1:9" ht="15" x14ac:dyDescent="0.25">
      <c r="A378" s="1">
        <f t="shared" si="4"/>
        <v>377</v>
      </c>
      <c r="B378" s="43" t="s">
        <v>435</v>
      </c>
      <c r="C378" s="124">
        <f>'[2]50km'!$B276</f>
        <v>153.81961998854166</v>
      </c>
      <c r="D378" s="124">
        <f>'[2]400km'!$B276</f>
        <v>276.87586231408744</v>
      </c>
      <c r="E378" s="124">
        <f>'[2]800km'!$B276</f>
        <v>422.66544516383232</v>
      </c>
      <c r="F378" s="124">
        <f>'[2]2400km'!$B276</f>
        <v>975.75949210960539</v>
      </c>
      <c r="G378" s="125">
        <f>'[2]6000km'!$B276</f>
        <v>2197.6728843976916</v>
      </c>
      <c r="I378" s="117"/>
    </row>
    <row r="379" spans="1:9" ht="15.75" thickBot="1" x14ac:dyDescent="0.3">
      <c r="A379" s="1">
        <f t="shared" si="4"/>
        <v>378</v>
      </c>
      <c r="B379" s="110" t="s">
        <v>436</v>
      </c>
      <c r="C379" s="126">
        <f>'[2]50km'!$B277</f>
        <v>156.38527044841223</v>
      </c>
      <c r="D379" s="126">
        <f>'[2]400km'!$B277</f>
        <v>281.5100392344749</v>
      </c>
      <c r="E379" s="126">
        <f>'[2]800km'!$B277</f>
        <v>429.67900132074726</v>
      </c>
      <c r="F379" s="126">
        <f>'[2]2400km'!$B277</f>
        <v>992.20102940299944</v>
      </c>
      <c r="G379" s="127">
        <f>'[2]6000km'!$B277</f>
        <v>2235.2602273909388</v>
      </c>
      <c r="I379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89"/>
  <sheetViews>
    <sheetView showGridLines="0" workbookViewId="0">
      <pane ySplit="2910" topLeftCell="A264" activePane="bottomLeft"/>
      <selection activeCell="O11" sqref="O11"/>
      <selection pane="bottomLeft" activeCell="H272" sqref="H272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4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427.52976671372903</v>
      </c>
      <c r="D259" s="107">
        <f>'[2]400km'!$C266</f>
        <v>423.43774446088543</v>
      </c>
      <c r="E259" s="107">
        <f>'[2]800km'!$C266</f>
        <v>421.45804500773107</v>
      </c>
      <c r="F259" s="107">
        <f>'[2]2400km'!$C266</f>
        <v>418.6166090974595</v>
      </c>
      <c r="G259" s="108">
        <f>'[2]6000km'!$C266</f>
        <v>417.11774102370663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x14ac:dyDescent="0.25">
      <c r="A264" s="87">
        <f t="shared" si="4"/>
        <v>259</v>
      </c>
      <c r="B264" s="106" t="str">
        <f>INCTL!B372</f>
        <v>ABRIL|25</v>
      </c>
      <c r="C264" s="107">
        <f>'[2]50km'!$C271</f>
        <v>437.15954429508099</v>
      </c>
      <c r="D264" s="107">
        <f>'[2]400km'!$C271</f>
        <v>434.30962071936767</v>
      </c>
      <c r="E264" s="107">
        <f>'[2]800km'!$C271</f>
        <v>432.7261256383444</v>
      </c>
      <c r="F264" s="107">
        <f>'[2]2400km'!$C271</f>
        <v>430.59059808354834</v>
      </c>
      <c r="G264" s="108">
        <f>'[2]6000km'!$C271</f>
        <v>429.48707851752806</v>
      </c>
      <c r="H264" s="87">
        <v>4</v>
      </c>
    </row>
    <row r="265" spans="1:8" ht="18" customHeight="1" x14ac:dyDescent="0.25">
      <c r="A265" s="87">
        <f t="shared" ref="A265:A271" si="5">A264+1</f>
        <v>260</v>
      </c>
      <c r="B265" s="106" t="str">
        <f>INCTL!B373</f>
        <v>MAIO|25</v>
      </c>
      <c r="C265" s="107">
        <f>'[2]50km'!$C272</f>
        <v>434.39413043349487</v>
      </c>
      <c r="D265" s="107">
        <f>'[2]400km'!$C272</f>
        <v>429.6293761871778</v>
      </c>
      <c r="E265" s="107">
        <f>'[2]800km'!$C272</f>
        <v>427.33493359524994</v>
      </c>
      <c r="F265" s="107">
        <f>'[2]2400km'!$C272</f>
        <v>424.20958705223842</v>
      </c>
      <c r="G265" s="108">
        <f>'[2]6000km'!$C272</f>
        <v>422.6084820626379</v>
      </c>
      <c r="H265" s="87">
        <v>5</v>
      </c>
    </row>
    <row r="266" spans="1:8" ht="18" customHeight="1" x14ac:dyDescent="0.25">
      <c r="A266" s="87">
        <f t="shared" si="5"/>
        <v>261</v>
      </c>
      <c r="B266" s="101" t="str">
        <f>INCTL!B374</f>
        <v>JUNHO|25</v>
      </c>
      <c r="C266" s="102">
        <f>'[2]50km'!$C273</f>
        <v>437.41426186879426</v>
      </c>
      <c r="D266" s="102">
        <f>'[2]400km'!$C273</f>
        <v>432.04345630128194</v>
      </c>
      <c r="E266" s="102">
        <f>'[2]800km'!$C273</f>
        <v>429.39371102116888</v>
      </c>
      <c r="F266" s="102">
        <f>'[2]2400km'!$C273</f>
        <v>426.11996339474655</v>
      </c>
      <c r="G266" s="103">
        <f>'[2]6000km'!$C273</f>
        <v>424.53662231490551</v>
      </c>
      <c r="H266" s="87">
        <v>6</v>
      </c>
    </row>
    <row r="267" spans="1:8" ht="18" customHeight="1" x14ac:dyDescent="0.25">
      <c r="A267" s="87">
        <f t="shared" si="5"/>
        <v>262</v>
      </c>
      <c r="B267" s="106" t="str">
        <f>INCTL!B375</f>
        <v>JULHO|25</v>
      </c>
      <c r="C267" s="107">
        <f>'[2]50km'!$C274</f>
        <v>432.9398299572623</v>
      </c>
      <c r="D267" s="107">
        <f>'[2]400km'!$C274</f>
        <v>428.59637269096066</v>
      </c>
      <c r="E267" s="107">
        <f>'[2]800km'!$C274</f>
        <v>426.26871404420854</v>
      </c>
      <c r="F267" s="107">
        <f>'[2]2400km'!$C274</f>
        <v>423.62525387771547</v>
      </c>
      <c r="G267" s="108">
        <f>'[2]6000km'!$C274</f>
        <v>422.40815066396317</v>
      </c>
      <c r="H267" s="87">
        <v>7</v>
      </c>
    </row>
    <row r="268" spans="1:8" ht="18" customHeight="1" x14ac:dyDescent="0.25">
      <c r="A268" s="87">
        <f t="shared" si="5"/>
        <v>263</v>
      </c>
      <c r="B268" s="106" t="str">
        <f>INCTL!B376</f>
        <v>AGOSTO|25</v>
      </c>
      <c r="C268" s="107">
        <f>'[2]50km'!$C275</f>
        <v>432.68050222590819</v>
      </c>
      <c r="D268" s="107">
        <f>'[2]400km'!$C275</f>
        <v>428.80862022330336</v>
      </c>
      <c r="E268" s="107">
        <f>'[2]800km'!$C275</f>
        <v>426.65381246154675</v>
      </c>
      <c r="F268" s="107">
        <f>'[2]2400km'!$C275</f>
        <v>424.26009360787629</v>
      </c>
      <c r="G268" s="108">
        <f>'[2]6000km'!$C275</f>
        <v>423.17107527542123</v>
      </c>
      <c r="H268" s="87">
        <v>8</v>
      </c>
    </row>
    <row r="269" spans="1:8" ht="18" customHeight="1" x14ac:dyDescent="0.25">
      <c r="A269" s="87">
        <f t="shared" si="5"/>
        <v>264</v>
      </c>
      <c r="B269" s="101" t="str">
        <f>INCTL!B377</f>
        <v>SETEMBRO|25</v>
      </c>
      <c r="C269" s="102">
        <f>'[2]50km'!$C276</f>
        <v>431.65364014368623</v>
      </c>
      <c r="D269" s="102">
        <f>'[2]400km'!$C276</f>
        <v>427.48114999045742</v>
      </c>
      <c r="E269" s="102">
        <f>'[2]800km'!$C276</f>
        <v>425.23877283804831</v>
      </c>
      <c r="F269" s="102">
        <f>'[2]2400km'!$C276</f>
        <v>422.65884376812454</v>
      </c>
      <c r="G269" s="103">
        <f>'[2]6000km'!$C276</f>
        <v>421.45905318736089</v>
      </c>
      <c r="H269" s="87">
        <v>9</v>
      </c>
    </row>
    <row r="270" spans="1:8" ht="18" customHeight="1" x14ac:dyDescent="0.25">
      <c r="A270" s="87">
        <f t="shared" si="5"/>
        <v>265</v>
      </c>
      <c r="B270" s="106" t="str">
        <f>INCTL!B378</f>
        <v>OUTUBRO|25</v>
      </c>
      <c r="C270" s="107">
        <f>'[2]50km'!$C277</f>
        <v>438.85345223802079</v>
      </c>
      <c r="D270" s="107">
        <f>'[2]400km'!$C277</f>
        <v>434.63606505827653</v>
      </c>
      <c r="E270" s="107">
        <f>'[2]800km'!$C277</f>
        <v>432.29502985532383</v>
      </c>
      <c r="F270" s="107">
        <f>'[2]2400km'!$C277</f>
        <v>429.7806408896389</v>
      </c>
      <c r="G270" s="108">
        <f>'[2]6000km'!$C277</f>
        <v>428.66737163285342</v>
      </c>
      <c r="H270" s="87">
        <v>10</v>
      </c>
    </row>
    <row r="271" spans="1:8" ht="18" customHeight="1" thickBot="1" x14ac:dyDescent="0.3">
      <c r="A271" s="87">
        <f t="shared" si="5"/>
        <v>266</v>
      </c>
      <c r="B271" s="121" t="str">
        <f>INCTL!B379</f>
        <v>NOVEMBRO|25</v>
      </c>
      <c r="C271" s="122">
        <f>'[2]50km'!$C278</f>
        <v>439.97173322697972</v>
      </c>
      <c r="D271" s="122">
        <f>'[2]400km'!$C278</f>
        <v>436.00458676494753</v>
      </c>
      <c r="E271" s="122">
        <f>'[2]800km'!$C278</f>
        <v>433.7419518744984</v>
      </c>
      <c r="F271" s="122">
        <f>'[2]2400km'!$C278</f>
        <v>431.37427376980844</v>
      </c>
      <c r="G271" s="123">
        <f>'[2]6000km'!$C278</f>
        <v>430.34473814424882</v>
      </c>
      <c r="H271" s="87">
        <v>11</v>
      </c>
    </row>
    <row r="272" spans="1:8" ht="12" customHeight="1" x14ac:dyDescent="0.2">
      <c r="B272" s="82" t="s">
        <v>272</v>
      </c>
      <c r="C272" s="83"/>
      <c r="D272" s="83"/>
      <c r="E272" s="83"/>
      <c r="F272" s="83"/>
      <c r="G272" s="83"/>
    </row>
    <row r="274" spans="1:9" s="85" customFormat="1" x14ac:dyDescent="0.2">
      <c r="A274" s="84"/>
      <c r="B274" s="6" t="s">
        <v>283</v>
      </c>
    </row>
    <row r="275" spans="1:9" s="85" customFormat="1" x14ac:dyDescent="0.2">
      <c r="A275" s="84"/>
      <c r="B275" s="5" t="s">
        <v>322</v>
      </c>
    </row>
    <row r="276" spans="1:9" x14ac:dyDescent="0.2">
      <c r="B276" s="5" t="s">
        <v>321</v>
      </c>
    </row>
    <row r="277" spans="1:9" x14ac:dyDescent="0.2">
      <c r="B277" s="5" t="s">
        <v>323</v>
      </c>
      <c r="F277" s="86"/>
    </row>
    <row r="278" spans="1:9" x14ac:dyDescent="0.2">
      <c r="B278" s="5"/>
    </row>
    <row r="279" spans="1:9" x14ac:dyDescent="0.2">
      <c r="B279" s="5" t="s">
        <v>324</v>
      </c>
    </row>
    <row r="284" spans="1:9" ht="18" customHeight="1" x14ac:dyDescent="0.2"/>
    <row r="285" spans="1:9" ht="12.75" customHeight="1" x14ac:dyDescent="0.2">
      <c r="B285" s="149" t="s">
        <v>325</v>
      </c>
      <c r="C285" s="149"/>
      <c r="D285" s="149"/>
      <c r="E285" s="149"/>
      <c r="F285" s="149"/>
      <c r="G285" s="149"/>
      <c r="H285" s="7"/>
      <c r="I285" s="7"/>
    </row>
    <row r="286" spans="1:9" x14ac:dyDescent="0.2">
      <c r="B286" s="149"/>
      <c r="C286" s="149"/>
      <c r="D286" s="149"/>
      <c r="E286" s="149"/>
      <c r="F286" s="149"/>
      <c r="G286" s="149"/>
      <c r="H286" s="7"/>
      <c r="I286" s="7"/>
    </row>
    <row r="287" spans="1:9" x14ac:dyDescent="0.2">
      <c r="B287" s="7"/>
      <c r="C287" s="7"/>
      <c r="D287" s="7"/>
      <c r="E287" s="7"/>
      <c r="F287" s="7"/>
      <c r="G287" s="7"/>
    </row>
    <row r="288" spans="1:9" x14ac:dyDescent="0.2">
      <c r="B288" s="7"/>
      <c r="C288" s="7"/>
      <c r="D288" s="7"/>
      <c r="E288" s="7"/>
      <c r="F288" s="7"/>
      <c r="G288" s="7"/>
    </row>
    <row r="289" spans="6:6" x14ac:dyDescent="0.2">
      <c r="F289" s="86"/>
    </row>
  </sheetData>
  <sheetProtection algorithmName="SHA-512" hashValue="CD3o5xCwSLdqtqxWEd57ejqWYn0ZME+plTu6t/UZCwje2rRZv6XWJiG/ATojkCkbRHHVN7jq0KU8PCihyClKNA==" saltValue="enw/yzQlx/0hcyzE8uByEQ==" spinCount="100000" sheet="1"/>
  <mergeCells count="4">
    <mergeCell ref="D1:G1"/>
    <mergeCell ref="B2:G2"/>
    <mergeCell ref="B4:B5"/>
    <mergeCell ref="B285:G28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2025-12-09T15:48:30Z</dcterms:modified>
</cp:coreProperties>
</file>