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EXC_DECO\PETROLEO\"/>
    </mc:Choice>
  </mc:AlternateContent>
  <xr:revisionPtr revIDLastSave="0" documentId="13_ncr:1_{B7106066-51B5-43AE-B17D-AB0F14429E88}" xr6:coauthVersionLast="47" xr6:coauthVersionMax="47" xr10:uidLastSave="{00000000-0000-0000-0000-000000000000}"/>
  <bookViews>
    <workbookView xWindow="-120" yWindow="-120" windowWidth="20730" windowHeight="11040" tabRatio="419" activeTab="3" xr2:uid="{00000000-000D-0000-FFFF-FFFF00000000}"/>
  </bookViews>
  <sheets>
    <sheet name="BRENT" sheetId="1" r:id="rId1"/>
    <sheet name="R$|BRENT" sheetId="2" r:id="rId2"/>
    <sheet name="W.TEXAS" sheetId="3" r:id="rId3"/>
    <sheet name="R$|W.TEXAS" sheetId="4" r:id="rId4"/>
    <sheet name="auto-sufic" sheetId="5" state="hidden" r:id="rId5"/>
    <sheet name="auto-sufic diesel" sheetId="6" state="hidden" r:id="rId6"/>
    <sheet name="PROD. NAC. PETRÓLEO" sheetId="7" state="hidden" r:id="rId7"/>
    <sheet name="PROD. DERIV. PETRÓLEO" sheetId="8" state="hidden" r:id="rId8"/>
    <sheet name="PROD. GÁS LGN" sheetId="9" state="hidden" r:id="rId9"/>
    <sheet name="PRODUÇÃO DIESEL" sheetId="10" state="hidden" r:id="rId10"/>
    <sheet name="PROD. GASES COMBUST." sheetId="11" state="hidden" r:id="rId11"/>
    <sheet name="PRODUÇÃO BIODIESEL" sheetId="12" state="hidden" r:id="rId12"/>
    <sheet name="CONSUMO DERIV. PETR." sheetId="13" state="hidden" r:id="rId13"/>
    <sheet name="CONS. DIESEL" sheetId="14" state="hidden" r:id="rId14"/>
    <sheet name="CONS. GÁS GLP." sheetId="15" state="hidden" r:id="rId15"/>
    <sheet name="CONS. OLEO COMB." sheetId="16" state="hidden" r:id="rId16"/>
    <sheet name="Plan2" sheetId="17" state="hidden" r:id="rId17"/>
  </sheets>
  <externalReferences>
    <externalReference r:id="rId18"/>
    <externalReference r:id="rId19"/>
    <externalReference r:id="rId20"/>
  </externalReferences>
  <definedNames>
    <definedName name="_xlnm.Print_Area" localSheetId="0">BRENT!$A$1:$G$304</definedName>
    <definedName name="_xlnm.Print_Area" localSheetId="1">'R$|BRENT'!$A$1:$H$334</definedName>
    <definedName name="_xlnm.Print_Area" localSheetId="3">'R$|W.TEXAS'!$A$1:$H$175</definedName>
    <definedName name="_xlnm.Print_Area" localSheetId="2">W.TEXAS!$A$1:$G$206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1" i="4" l="1"/>
  <c r="C333" i="2"/>
  <c r="C250" i="4"/>
  <c r="D250" i="4" s="1"/>
  <c r="E250" i="4" s="1"/>
  <c r="G250" i="4" s="1"/>
  <c r="B250" i="4"/>
  <c r="F250" i="3"/>
  <c r="F249" i="3"/>
  <c r="C249" i="3"/>
  <c r="D249" i="3"/>
  <c r="E249" i="3"/>
  <c r="C332" i="2"/>
  <c r="D332" i="2" s="1"/>
  <c r="E332" i="2" s="1"/>
  <c r="H332" i="2" s="1"/>
  <c r="B332" i="2"/>
  <c r="F332" i="1"/>
  <c r="E332" i="1"/>
  <c r="D332" i="1"/>
  <c r="D331" i="1"/>
  <c r="C331" i="1"/>
  <c r="E331" i="1"/>
  <c r="F331" i="1"/>
  <c r="B251" i="4"/>
  <c r="C250" i="3"/>
  <c r="D250" i="3"/>
  <c r="E250" i="3"/>
  <c r="B333" i="2"/>
  <c r="C332" i="1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B248" i="4"/>
  <c r="B249" i="4"/>
  <c r="D249" i="4" s="1"/>
  <c r="E330" i="1"/>
  <c r="E329" i="1"/>
  <c r="E318" i="1"/>
  <c r="E319" i="1"/>
  <c r="E320" i="1"/>
  <c r="E321" i="1"/>
  <c r="E322" i="1"/>
  <c r="E323" i="1"/>
  <c r="E324" i="1"/>
  <c r="E325" i="1"/>
  <c r="E326" i="1"/>
  <c r="E327" i="1"/>
  <c r="E328" i="1"/>
  <c r="E317" i="1"/>
  <c r="E248" i="3"/>
  <c r="E247" i="3"/>
  <c r="C247" i="3"/>
  <c r="D247" i="3"/>
  <c r="F247" i="3"/>
  <c r="C248" i="3"/>
  <c r="D248" i="3"/>
  <c r="F248" i="3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8" i="2"/>
  <c r="C87" i="2"/>
  <c r="C86" i="2"/>
  <c r="C85" i="2"/>
  <c r="C84" i="2"/>
  <c r="C83" i="2"/>
  <c r="C82" i="2"/>
  <c r="C81" i="2"/>
  <c r="C80" i="2"/>
  <c r="C79" i="2"/>
  <c r="C78" i="2"/>
  <c r="C77" i="2"/>
  <c r="C75" i="2"/>
  <c r="C74" i="2"/>
  <c r="C73" i="2"/>
  <c r="C72" i="2"/>
  <c r="C71" i="2"/>
  <c r="C70" i="2"/>
  <c r="C69" i="2"/>
  <c r="C68" i="2"/>
  <c r="C67" i="2"/>
  <c r="C66" i="2"/>
  <c r="C65" i="2"/>
  <c r="C64" i="2"/>
  <c r="C62" i="2"/>
  <c r="C61" i="2"/>
  <c r="C60" i="2"/>
  <c r="C59" i="2"/>
  <c r="C58" i="2"/>
  <c r="C57" i="2"/>
  <c r="C56" i="2"/>
  <c r="C55" i="2"/>
  <c r="C54" i="2"/>
  <c r="C53" i="2"/>
  <c r="C52" i="2"/>
  <c r="C51" i="2"/>
  <c r="C49" i="2"/>
  <c r="C48" i="2"/>
  <c r="C47" i="2"/>
  <c r="C46" i="2"/>
  <c r="C45" i="2"/>
  <c r="C44" i="2"/>
  <c r="C43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8" i="2"/>
  <c r="C27" i="2"/>
  <c r="C26" i="2"/>
  <c r="C25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8" i="2"/>
  <c r="B330" i="2"/>
  <c r="D330" i="2" s="1"/>
  <c r="B331" i="2"/>
  <c r="D331" i="2" s="1"/>
  <c r="C329" i="1"/>
  <c r="D329" i="1"/>
  <c r="F329" i="1"/>
  <c r="C330" i="1"/>
  <c r="D330" i="1"/>
  <c r="F330" i="1"/>
  <c r="B244" i="4"/>
  <c r="B245" i="4"/>
  <c r="B246" i="4"/>
  <c r="D246" i="4" s="1"/>
  <c r="B247" i="4"/>
  <c r="C243" i="3"/>
  <c r="D243" i="3"/>
  <c r="E243" i="3"/>
  <c r="F243" i="3"/>
  <c r="C244" i="3"/>
  <c r="D244" i="3"/>
  <c r="E244" i="3"/>
  <c r="F244" i="3"/>
  <c r="C245" i="3"/>
  <c r="D245" i="3"/>
  <c r="E245" i="3"/>
  <c r="F245" i="3"/>
  <c r="C246" i="3"/>
  <c r="D246" i="3"/>
  <c r="E246" i="3"/>
  <c r="F246" i="3"/>
  <c r="B326" i="2"/>
  <c r="D326" i="2" s="1"/>
  <c r="B327" i="2"/>
  <c r="B328" i="2"/>
  <c r="B329" i="2"/>
  <c r="C328" i="1"/>
  <c r="D328" i="1"/>
  <c r="F328" i="1"/>
  <c r="C325" i="1"/>
  <c r="D325" i="1"/>
  <c r="F325" i="1"/>
  <c r="C326" i="1"/>
  <c r="D326" i="1"/>
  <c r="F326" i="1"/>
  <c r="C327" i="1"/>
  <c r="D327" i="1"/>
  <c r="F327" i="1"/>
  <c r="B238" i="4"/>
  <c r="B239" i="4"/>
  <c r="B240" i="4"/>
  <c r="B241" i="4"/>
  <c r="B242" i="4"/>
  <c r="B243" i="4"/>
  <c r="D243" i="4" s="1"/>
  <c r="C238" i="3"/>
  <c r="D238" i="3"/>
  <c r="E238" i="3"/>
  <c r="F238" i="3"/>
  <c r="C239" i="3"/>
  <c r="D239" i="3"/>
  <c r="E239" i="3"/>
  <c r="F239" i="3"/>
  <c r="C240" i="3"/>
  <c r="D240" i="3"/>
  <c r="E240" i="3"/>
  <c r="F240" i="3"/>
  <c r="C241" i="3"/>
  <c r="D241" i="3"/>
  <c r="E241" i="3"/>
  <c r="F241" i="3"/>
  <c r="C242" i="3"/>
  <c r="D242" i="3"/>
  <c r="E242" i="3"/>
  <c r="F242" i="3"/>
  <c r="B320" i="2"/>
  <c r="B321" i="2"/>
  <c r="B322" i="2"/>
  <c r="B323" i="2"/>
  <c r="B324" i="2"/>
  <c r="B325" i="2"/>
  <c r="C320" i="1"/>
  <c r="D320" i="1"/>
  <c r="F320" i="1"/>
  <c r="C321" i="1"/>
  <c r="D321" i="1"/>
  <c r="F321" i="1"/>
  <c r="C322" i="1"/>
  <c r="D322" i="1"/>
  <c r="F322" i="1"/>
  <c r="C323" i="1"/>
  <c r="D323" i="1"/>
  <c r="F323" i="1"/>
  <c r="C324" i="1"/>
  <c r="D324" i="1"/>
  <c r="F324" i="1"/>
  <c r="B236" i="4"/>
  <c r="B237" i="4"/>
  <c r="C236" i="3"/>
  <c r="D236" i="3"/>
  <c r="E236" i="3"/>
  <c r="F236" i="3"/>
  <c r="C237" i="3"/>
  <c r="D237" i="3"/>
  <c r="E237" i="3"/>
  <c r="F237" i="3"/>
  <c r="B318" i="2"/>
  <c r="B319" i="2"/>
  <c r="C318" i="1"/>
  <c r="D318" i="1"/>
  <c r="F318" i="1"/>
  <c r="C319" i="1"/>
  <c r="D319" i="1"/>
  <c r="F319" i="1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E235" i="3"/>
  <c r="E224" i="3"/>
  <c r="E225" i="3"/>
  <c r="E226" i="3"/>
  <c r="E227" i="3"/>
  <c r="E228" i="3"/>
  <c r="E229" i="3"/>
  <c r="E230" i="3"/>
  <c r="E231" i="3"/>
  <c r="E232" i="3"/>
  <c r="E233" i="3"/>
  <c r="E234" i="3"/>
  <c r="E223" i="3"/>
  <c r="C221" i="3"/>
  <c r="D221" i="3"/>
  <c r="E221" i="3"/>
  <c r="F221" i="3"/>
  <c r="C222" i="3"/>
  <c r="D222" i="3"/>
  <c r="E222" i="3"/>
  <c r="F222" i="3"/>
  <c r="C223" i="3"/>
  <c r="D223" i="3"/>
  <c r="F223" i="3"/>
  <c r="C224" i="3"/>
  <c r="D224" i="3"/>
  <c r="F224" i="3"/>
  <c r="C225" i="3"/>
  <c r="D225" i="3"/>
  <c r="F225" i="3"/>
  <c r="C226" i="3"/>
  <c r="D226" i="3"/>
  <c r="F226" i="3"/>
  <c r="C227" i="3"/>
  <c r="D227" i="3"/>
  <c r="F227" i="3"/>
  <c r="C228" i="3"/>
  <c r="D228" i="3"/>
  <c r="F228" i="3"/>
  <c r="C229" i="3"/>
  <c r="D229" i="3"/>
  <c r="F229" i="3"/>
  <c r="C230" i="3"/>
  <c r="D230" i="3"/>
  <c r="F230" i="3"/>
  <c r="C231" i="3"/>
  <c r="D231" i="3"/>
  <c r="F231" i="3"/>
  <c r="C232" i="3"/>
  <c r="D232" i="3"/>
  <c r="F232" i="3"/>
  <c r="C233" i="3"/>
  <c r="D233" i="3"/>
  <c r="F233" i="3"/>
  <c r="C234" i="3"/>
  <c r="D234" i="3"/>
  <c r="F234" i="3"/>
  <c r="C235" i="3"/>
  <c r="D235" i="3"/>
  <c r="F235" i="3"/>
  <c r="D333" i="2" l="1"/>
  <c r="D251" i="4"/>
  <c r="H250" i="4"/>
  <c r="F250" i="4"/>
  <c r="F332" i="2"/>
  <c r="G332" i="2"/>
  <c r="D244" i="4"/>
  <c r="D248" i="4"/>
  <c r="D240" i="4"/>
  <c r="D239" i="4"/>
  <c r="D329" i="2"/>
  <c r="D328" i="2"/>
  <c r="D247" i="4"/>
  <c r="D245" i="4"/>
  <c r="D241" i="4"/>
  <c r="D225" i="4"/>
  <c r="D233" i="4"/>
  <c r="D242" i="4"/>
  <c r="D238" i="4"/>
  <c r="D327" i="2"/>
  <c r="D325" i="2"/>
  <c r="D237" i="4"/>
  <c r="D235" i="4"/>
  <c r="D227" i="4"/>
  <c r="D236" i="4"/>
  <c r="D224" i="4"/>
  <c r="D231" i="4"/>
  <c r="D229" i="4"/>
  <c r="D230" i="4"/>
  <c r="D228" i="4"/>
  <c r="D232" i="4"/>
  <c r="D222" i="4"/>
  <c r="D234" i="4"/>
  <c r="D223" i="4"/>
  <c r="D226" i="4"/>
  <c r="B304" i="2" l="1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E306" i="1"/>
  <c r="E307" i="1"/>
  <c r="E308" i="1"/>
  <c r="E309" i="1"/>
  <c r="E310" i="1"/>
  <c r="E311" i="1"/>
  <c r="E312" i="1"/>
  <c r="E313" i="1"/>
  <c r="E314" i="1"/>
  <c r="E315" i="1"/>
  <c r="E316" i="1"/>
  <c r="E305" i="1"/>
  <c r="C303" i="1"/>
  <c r="D303" i="1"/>
  <c r="E303" i="1"/>
  <c r="F303" i="1"/>
  <c r="C304" i="1"/>
  <c r="D304" i="1"/>
  <c r="E304" i="1"/>
  <c r="F304" i="1"/>
  <c r="C305" i="1"/>
  <c r="D305" i="1"/>
  <c r="F305" i="1"/>
  <c r="C306" i="1"/>
  <c r="D306" i="1"/>
  <c r="F306" i="1"/>
  <c r="C307" i="1"/>
  <c r="D307" i="1"/>
  <c r="F307" i="1"/>
  <c r="C308" i="1"/>
  <c r="D308" i="1"/>
  <c r="F308" i="1"/>
  <c r="C309" i="1"/>
  <c r="D309" i="1"/>
  <c r="F309" i="1"/>
  <c r="C310" i="1"/>
  <c r="D310" i="1"/>
  <c r="F310" i="1"/>
  <c r="C311" i="1"/>
  <c r="D311" i="1"/>
  <c r="F311" i="1"/>
  <c r="C312" i="1"/>
  <c r="D312" i="1"/>
  <c r="F312" i="1"/>
  <c r="C313" i="1"/>
  <c r="D313" i="1"/>
  <c r="F313" i="1"/>
  <c r="C314" i="1"/>
  <c r="D314" i="1"/>
  <c r="F314" i="1"/>
  <c r="C315" i="1"/>
  <c r="D315" i="1"/>
  <c r="F315" i="1"/>
  <c r="C316" i="1"/>
  <c r="D316" i="1"/>
  <c r="F316" i="1"/>
  <c r="C317" i="1"/>
  <c r="D317" i="1"/>
  <c r="F317" i="1"/>
  <c r="B221" i="4"/>
  <c r="B303" i="2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C205" i="3"/>
  <c r="D205" i="3"/>
  <c r="E205" i="3"/>
  <c r="F205" i="3"/>
  <c r="C206" i="3"/>
  <c r="D206" i="3"/>
  <c r="E206" i="3"/>
  <c r="F206" i="3"/>
  <c r="C207" i="3"/>
  <c r="D207" i="3"/>
  <c r="E207" i="3"/>
  <c r="F207" i="3"/>
  <c r="C208" i="3"/>
  <c r="D208" i="3"/>
  <c r="E208" i="3"/>
  <c r="F208" i="3"/>
  <c r="C209" i="3"/>
  <c r="D209" i="3"/>
  <c r="E209" i="3"/>
  <c r="F209" i="3"/>
  <c r="C210" i="3"/>
  <c r="D210" i="3"/>
  <c r="E210" i="3"/>
  <c r="F210" i="3"/>
  <c r="C211" i="3"/>
  <c r="D211" i="3"/>
  <c r="E211" i="3"/>
  <c r="F211" i="3"/>
  <c r="C212" i="3"/>
  <c r="D212" i="3"/>
  <c r="E212" i="3"/>
  <c r="F212" i="3"/>
  <c r="C213" i="3"/>
  <c r="D213" i="3"/>
  <c r="E213" i="3"/>
  <c r="F213" i="3"/>
  <c r="C214" i="3"/>
  <c r="D214" i="3"/>
  <c r="E214" i="3"/>
  <c r="F214" i="3"/>
  <c r="C215" i="3"/>
  <c r="D215" i="3"/>
  <c r="E215" i="3"/>
  <c r="F215" i="3"/>
  <c r="C216" i="3"/>
  <c r="D216" i="3"/>
  <c r="E216" i="3"/>
  <c r="F216" i="3"/>
  <c r="C217" i="3"/>
  <c r="D217" i="3"/>
  <c r="E217" i="3"/>
  <c r="F217" i="3"/>
  <c r="C218" i="3"/>
  <c r="D218" i="3"/>
  <c r="E218" i="3"/>
  <c r="F218" i="3"/>
  <c r="C219" i="3"/>
  <c r="D219" i="3"/>
  <c r="E219" i="3"/>
  <c r="F219" i="3"/>
  <c r="C220" i="3"/>
  <c r="D220" i="3"/>
  <c r="E220" i="3"/>
  <c r="F220" i="3"/>
  <c r="C302" i="1"/>
  <c r="D302" i="1"/>
  <c r="E302" i="1"/>
  <c r="F302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B287" i="2"/>
  <c r="C286" i="1"/>
  <c r="D286" i="1"/>
  <c r="E286" i="1"/>
  <c r="F286" i="1"/>
  <c r="B205" i="4"/>
  <c r="C204" i="3"/>
  <c r="D204" i="3"/>
  <c r="E204" i="3"/>
  <c r="F204" i="3"/>
  <c r="D221" i="4" l="1"/>
  <c r="D303" i="2"/>
  <c r="B202" i="4"/>
  <c r="B203" i="4"/>
  <c r="B204" i="4"/>
  <c r="C201" i="3"/>
  <c r="D201" i="3"/>
  <c r="E201" i="3"/>
  <c r="F201" i="3"/>
  <c r="C202" i="3"/>
  <c r="D202" i="3"/>
  <c r="E202" i="3"/>
  <c r="F202" i="3"/>
  <c r="C203" i="3"/>
  <c r="D203" i="3"/>
  <c r="E203" i="3"/>
  <c r="F203" i="3"/>
  <c r="B284" i="2"/>
  <c r="B285" i="2"/>
  <c r="B286" i="2"/>
  <c r="C285" i="1"/>
  <c r="D285" i="1"/>
  <c r="E285" i="1"/>
  <c r="F285" i="1"/>
  <c r="C283" i="1"/>
  <c r="D283" i="1"/>
  <c r="E283" i="1"/>
  <c r="F283" i="1"/>
  <c r="C284" i="1"/>
  <c r="D284" i="1"/>
  <c r="E284" i="1"/>
  <c r="F284" i="1"/>
  <c r="D203" i="4" l="1"/>
  <c r="D202" i="4"/>
  <c r="B200" i="4"/>
  <c r="B201" i="4"/>
  <c r="E200" i="3"/>
  <c r="E199" i="3"/>
  <c r="C200" i="3"/>
  <c r="D200" i="3"/>
  <c r="F200" i="3"/>
  <c r="C199" i="3"/>
  <c r="D199" i="3"/>
  <c r="F199" i="3"/>
  <c r="E282" i="1"/>
  <c r="B283" i="2"/>
  <c r="B282" i="2"/>
  <c r="E281" i="1"/>
  <c r="C282" i="1"/>
  <c r="D282" i="1"/>
  <c r="F282" i="1"/>
  <c r="C281" i="1"/>
  <c r="D281" i="1"/>
  <c r="F281" i="1"/>
  <c r="D200" i="4" l="1"/>
  <c r="D201" i="4"/>
  <c r="B198" i="4"/>
  <c r="B199" i="4"/>
  <c r="C197" i="3"/>
  <c r="D197" i="3"/>
  <c r="E197" i="3"/>
  <c r="F197" i="3"/>
  <c r="C198" i="3"/>
  <c r="D198" i="3"/>
  <c r="E198" i="3"/>
  <c r="F198" i="3"/>
  <c r="B280" i="2"/>
  <c r="B281" i="2"/>
  <c r="C279" i="1"/>
  <c r="D279" i="1"/>
  <c r="E279" i="1"/>
  <c r="F279" i="1"/>
  <c r="C280" i="1"/>
  <c r="D280" i="1"/>
  <c r="E280" i="1"/>
  <c r="F280" i="1"/>
  <c r="D199" i="4" l="1"/>
  <c r="D198" i="4"/>
  <c r="B197" i="4"/>
  <c r="C196" i="3"/>
  <c r="D196" i="3"/>
  <c r="E196" i="3"/>
  <c r="F196" i="3"/>
  <c r="B279" i="2"/>
  <c r="C278" i="1"/>
  <c r="D278" i="1"/>
  <c r="E278" i="1"/>
  <c r="F278" i="1"/>
  <c r="D197" i="4" l="1"/>
  <c r="B195" i="4"/>
  <c r="B196" i="4"/>
  <c r="C195" i="3"/>
  <c r="D195" i="3"/>
  <c r="E195" i="3"/>
  <c r="F195" i="3"/>
  <c r="C194" i="3"/>
  <c r="D194" i="3"/>
  <c r="E194" i="3"/>
  <c r="F194" i="3"/>
  <c r="B277" i="2"/>
  <c r="B278" i="2"/>
  <c r="C277" i="1"/>
  <c r="D277" i="1"/>
  <c r="E277" i="1"/>
  <c r="F277" i="1"/>
  <c r="C276" i="1"/>
  <c r="D276" i="1"/>
  <c r="E276" i="1"/>
  <c r="F276" i="1"/>
  <c r="D196" i="4" l="1"/>
  <c r="D195" i="4"/>
  <c r="B193" i="4"/>
  <c r="B194" i="4"/>
  <c r="C192" i="3"/>
  <c r="D192" i="3"/>
  <c r="E192" i="3"/>
  <c r="F192" i="3"/>
  <c r="C193" i="3"/>
  <c r="D193" i="3"/>
  <c r="E193" i="3"/>
  <c r="F193" i="3"/>
  <c r="B275" i="2"/>
  <c r="B276" i="2"/>
  <c r="C274" i="1"/>
  <c r="D274" i="1"/>
  <c r="E274" i="1"/>
  <c r="F274" i="1"/>
  <c r="C275" i="1"/>
  <c r="D275" i="1"/>
  <c r="E275" i="1"/>
  <c r="F275" i="1"/>
  <c r="D194" i="4" l="1"/>
  <c r="D193" i="4"/>
  <c r="B192" i="4"/>
  <c r="C191" i="3"/>
  <c r="D191" i="3"/>
  <c r="E191" i="3"/>
  <c r="F191" i="3"/>
  <c r="B274" i="2"/>
  <c r="C273" i="1"/>
  <c r="D273" i="1"/>
  <c r="E273" i="1"/>
  <c r="F273" i="1"/>
  <c r="D192" i="4" l="1"/>
  <c r="B190" i="4"/>
  <c r="B191" i="4"/>
  <c r="C190" i="3"/>
  <c r="D190" i="3"/>
  <c r="E190" i="3"/>
  <c r="F190" i="3"/>
  <c r="C189" i="3"/>
  <c r="D189" i="3"/>
  <c r="E189" i="3"/>
  <c r="F189" i="3"/>
  <c r="B272" i="2"/>
  <c r="B273" i="2"/>
  <c r="C272" i="1"/>
  <c r="D272" i="1"/>
  <c r="E272" i="1"/>
  <c r="F272" i="1"/>
  <c r="C271" i="1"/>
  <c r="D271" i="1"/>
  <c r="E271" i="1"/>
  <c r="F271" i="1"/>
  <c r="D190" i="4" l="1"/>
  <c r="D191" i="4"/>
  <c r="B189" i="4"/>
  <c r="C188" i="3"/>
  <c r="D188" i="3"/>
  <c r="E188" i="3"/>
  <c r="F188" i="3"/>
  <c r="B271" i="2"/>
  <c r="C270" i="1"/>
  <c r="D270" i="1"/>
  <c r="E270" i="1"/>
  <c r="F270" i="1"/>
  <c r="D189" i="4" l="1"/>
  <c r="B188" i="4"/>
  <c r="E187" i="3"/>
  <c r="C187" i="3"/>
  <c r="D187" i="3"/>
  <c r="F187" i="3"/>
  <c r="E269" i="1"/>
  <c r="B270" i="2"/>
  <c r="C269" i="1"/>
  <c r="D269" i="1"/>
  <c r="F269" i="1"/>
  <c r="D188" i="4" l="1"/>
  <c r="B186" i="4"/>
  <c r="B187" i="4"/>
  <c r="C186" i="3"/>
  <c r="D186" i="3"/>
  <c r="E186" i="3"/>
  <c r="F186" i="3"/>
  <c r="C185" i="3"/>
  <c r="D185" i="3"/>
  <c r="E185" i="3"/>
  <c r="F185" i="3"/>
  <c r="B269" i="2"/>
  <c r="B268" i="2"/>
  <c r="C268" i="1"/>
  <c r="D268" i="1"/>
  <c r="E268" i="1"/>
  <c r="F268" i="1"/>
  <c r="C267" i="1"/>
  <c r="D267" i="1"/>
  <c r="E267" i="1"/>
  <c r="F267" i="1"/>
  <c r="D186" i="4" l="1"/>
  <c r="D187" i="4"/>
  <c r="B185" i="4"/>
  <c r="B267" i="2"/>
  <c r="C184" i="3"/>
  <c r="D184" i="3"/>
  <c r="E184" i="3"/>
  <c r="F184" i="3"/>
  <c r="C266" i="1"/>
  <c r="D266" i="1"/>
  <c r="E266" i="1"/>
  <c r="F266" i="1"/>
  <c r="B184" i="4" l="1"/>
  <c r="B266" i="2"/>
  <c r="B180" i="4" l="1"/>
  <c r="B181" i="4"/>
  <c r="B182" i="4"/>
  <c r="B183" i="4"/>
  <c r="B262" i="2"/>
  <c r="B263" i="2"/>
  <c r="B264" i="2"/>
  <c r="B265" i="2"/>
  <c r="C182" i="3"/>
  <c r="C180" i="3"/>
  <c r="E179" i="3"/>
  <c r="E180" i="3"/>
  <c r="E181" i="3"/>
  <c r="E182" i="3"/>
  <c r="E183" i="3"/>
  <c r="F183" i="3"/>
  <c r="D183" i="3"/>
  <c r="C183" i="3"/>
  <c r="F182" i="3"/>
  <c r="D182" i="3"/>
  <c r="F181" i="3"/>
  <c r="D181" i="3"/>
  <c r="C181" i="3"/>
  <c r="F180" i="3"/>
  <c r="D180" i="3"/>
  <c r="F179" i="3"/>
  <c r="D179" i="3"/>
  <c r="C179" i="3"/>
  <c r="C265" i="1"/>
  <c r="D265" i="1"/>
  <c r="E265" i="1"/>
  <c r="F265" i="1"/>
  <c r="C264" i="1"/>
  <c r="D264" i="1"/>
  <c r="E264" i="1"/>
  <c r="F264" i="1"/>
  <c r="C263" i="1"/>
  <c r="D263" i="1"/>
  <c r="E263" i="1"/>
  <c r="F263" i="1"/>
  <c r="C262" i="1"/>
  <c r="D262" i="1"/>
  <c r="E262" i="1"/>
  <c r="F262" i="1"/>
  <c r="C261" i="1"/>
  <c r="D261" i="1"/>
  <c r="E261" i="1"/>
  <c r="F261" i="1"/>
  <c r="B177" i="4" l="1"/>
  <c r="B178" i="4"/>
  <c r="B179" i="4"/>
  <c r="F178" i="3"/>
  <c r="C176" i="3"/>
  <c r="D176" i="3"/>
  <c r="E176" i="3"/>
  <c r="F176" i="3"/>
  <c r="C177" i="3"/>
  <c r="D177" i="3"/>
  <c r="E177" i="3"/>
  <c r="F177" i="3"/>
  <c r="C178" i="3"/>
  <c r="D178" i="3"/>
  <c r="E178" i="3"/>
  <c r="B259" i="2"/>
  <c r="B260" i="2"/>
  <c r="B261" i="2"/>
  <c r="C258" i="1"/>
  <c r="D258" i="1"/>
  <c r="E258" i="1"/>
  <c r="F258" i="1"/>
  <c r="C259" i="1"/>
  <c r="D259" i="1"/>
  <c r="E259" i="1"/>
  <c r="F259" i="1"/>
  <c r="C260" i="1"/>
  <c r="D260" i="1"/>
  <c r="E260" i="1"/>
  <c r="F260" i="1"/>
  <c r="B174" i="4" l="1"/>
  <c r="B175" i="4"/>
  <c r="B176" i="4"/>
  <c r="E175" i="3"/>
  <c r="C175" i="3"/>
  <c r="D175" i="3"/>
  <c r="F175" i="3"/>
  <c r="C174" i="3"/>
  <c r="D174" i="3"/>
  <c r="E174" i="3"/>
  <c r="F174" i="3"/>
  <c r="C173" i="3"/>
  <c r="D173" i="3"/>
  <c r="E173" i="3"/>
  <c r="F173" i="3"/>
  <c r="B256" i="2"/>
  <c r="B257" i="2"/>
  <c r="B258" i="2"/>
  <c r="F257" i="1"/>
  <c r="E257" i="1"/>
  <c r="C255" i="1"/>
  <c r="D255" i="1"/>
  <c r="E255" i="1"/>
  <c r="F255" i="1"/>
  <c r="C256" i="1"/>
  <c r="D256" i="1"/>
  <c r="E256" i="1"/>
  <c r="F256" i="1"/>
  <c r="C257" i="1"/>
  <c r="D257" i="1"/>
  <c r="B173" i="4" l="1"/>
  <c r="B171" i="4"/>
  <c r="B172" i="4"/>
  <c r="B253" i="2"/>
  <c r="B254" i="2"/>
  <c r="B255" i="2"/>
  <c r="C254" i="1"/>
  <c r="D254" i="1"/>
  <c r="E254" i="1"/>
  <c r="F254" i="1"/>
  <c r="C252" i="1"/>
  <c r="D252" i="1"/>
  <c r="E252" i="1"/>
  <c r="F252" i="1"/>
  <c r="C253" i="1"/>
  <c r="D253" i="1"/>
  <c r="E253" i="1"/>
  <c r="F253" i="1"/>
  <c r="C172" i="3"/>
  <c r="D172" i="3"/>
  <c r="E172" i="3"/>
  <c r="F172" i="3"/>
  <c r="C170" i="3"/>
  <c r="D170" i="3"/>
  <c r="E170" i="3"/>
  <c r="F170" i="3"/>
  <c r="C171" i="3"/>
  <c r="D171" i="3"/>
  <c r="E171" i="3"/>
  <c r="F171" i="3"/>
  <c r="B168" i="4" l="1"/>
  <c r="B169" i="4"/>
  <c r="B170" i="4"/>
  <c r="C169" i="3"/>
  <c r="D169" i="3"/>
  <c r="E169" i="3"/>
  <c r="F169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D168" i="3"/>
  <c r="E168" i="3"/>
  <c r="F168" i="3"/>
  <c r="D167" i="3"/>
  <c r="E167" i="3"/>
  <c r="F167" i="3"/>
  <c r="B250" i="2"/>
  <c r="B251" i="2"/>
  <c r="B252" i="2"/>
  <c r="C249" i="1"/>
  <c r="D249" i="1"/>
  <c r="E249" i="1"/>
  <c r="F249" i="1"/>
  <c r="C250" i="1"/>
  <c r="D250" i="1"/>
  <c r="E250" i="1"/>
  <c r="F250" i="1"/>
  <c r="C251" i="1"/>
  <c r="D251" i="1"/>
  <c r="E251" i="1"/>
  <c r="F251" i="1"/>
  <c r="B167" i="4" l="1"/>
  <c r="D166" i="3"/>
  <c r="E166" i="3"/>
  <c r="F166" i="3"/>
  <c r="B249" i="2"/>
  <c r="C248" i="1"/>
  <c r="D248" i="1"/>
  <c r="E248" i="1"/>
  <c r="F248" i="1"/>
  <c r="B166" i="4" l="1"/>
  <c r="D165" i="3"/>
  <c r="E165" i="3"/>
  <c r="F165" i="3"/>
  <c r="B248" i="2"/>
  <c r="C247" i="1"/>
  <c r="D247" i="1"/>
  <c r="E247" i="1"/>
  <c r="F247" i="1"/>
  <c r="B165" i="4" l="1"/>
  <c r="D164" i="3"/>
  <c r="E164" i="3"/>
  <c r="F164" i="3"/>
  <c r="B247" i="2"/>
  <c r="F246" i="1"/>
  <c r="E246" i="1"/>
  <c r="D246" i="1"/>
  <c r="C246" i="1"/>
  <c r="B164" i="4" l="1"/>
  <c r="E163" i="3"/>
  <c r="D163" i="3"/>
  <c r="F163" i="3"/>
  <c r="B246" i="2"/>
  <c r="E245" i="1"/>
  <c r="F245" i="1"/>
  <c r="D245" i="1"/>
  <c r="C245" i="1"/>
  <c r="B163" i="4" l="1"/>
  <c r="D162" i="3"/>
  <c r="E162" i="3"/>
  <c r="F162" i="3"/>
  <c r="B245" i="2"/>
  <c r="C244" i="1"/>
  <c r="D244" i="1"/>
  <c r="E244" i="1"/>
  <c r="F244" i="1"/>
  <c r="B162" i="4" l="1"/>
  <c r="D161" i="3"/>
  <c r="E161" i="3"/>
  <c r="F161" i="3"/>
  <c r="B244" i="2"/>
  <c r="C243" i="1"/>
  <c r="D243" i="1"/>
  <c r="E243" i="1"/>
  <c r="F243" i="1"/>
  <c r="B161" i="4" l="1"/>
  <c r="D160" i="3"/>
  <c r="E160" i="3"/>
  <c r="F160" i="3"/>
  <c r="B243" i="2"/>
  <c r="C242" i="1"/>
  <c r="D242" i="1"/>
  <c r="E242" i="1"/>
  <c r="F242" i="1"/>
  <c r="B160" i="4" l="1"/>
  <c r="D159" i="3"/>
  <c r="E159" i="3"/>
  <c r="F159" i="3"/>
  <c r="B242" i="2"/>
  <c r="C241" i="1"/>
  <c r="D241" i="1"/>
  <c r="E241" i="1"/>
  <c r="F241" i="1"/>
  <c r="B159" i="4" l="1"/>
  <c r="B241" i="2"/>
  <c r="D158" i="3"/>
  <c r="E158" i="3"/>
  <c r="F158" i="3"/>
  <c r="C240" i="1"/>
  <c r="D240" i="1"/>
  <c r="E240" i="1"/>
  <c r="F240" i="1"/>
  <c r="B158" i="4" l="1"/>
  <c r="D157" i="3"/>
  <c r="E157" i="3"/>
  <c r="F157" i="3"/>
  <c r="B240" i="2"/>
  <c r="C239" i="1"/>
  <c r="D239" i="1"/>
  <c r="E239" i="1"/>
  <c r="F239" i="1"/>
  <c r="B157" i="4" l="1"/>
  <c r="D156" i="3"/>
  <c r="E156" i="3"/>
  <c r="F156" i="3"/>
  <c r="B239" i="2"/>
  <c r="C238" i="1"/>
  <c r="D238" i="1"/>
  <c r="E238" i="1"/>
  <c r="F238" i="1"/>
  <c r="B156" i="4" l="1"/>
  <c r="D155" i="3"/>
  <c r="E155" i="3"/>
  <c r="F155" i="3"/>
  <c r="B238" i="2"/>
  <c r="C237" i="1"/>
  <c r="D237" i="1"/>
  <c r="E237" i="1"/>
  <c r="F237" i="1"/>
  <c r="B155" i="4" l="1"/>
  <c r="D154" i="3"/>
  <c r="E154" i="3"/>
  <c r="F154" i="3"/>
  <c r="B237" i="2"/>
  <c r="C236" i="1"/>
  <c r="D236" i="1"/>
  <c r="E236" i="1"/>
  <c r="F236" i="1"/>
  <c r="B154" i="4" l="1"/>
  <c r="D153" i="3"/>
  <c r="E153" i="3"/>
  <c r="F153" i="3"/>
  <c r="B236" i="2"/>
  <c r="C235" i="1"/>
  <c r="D235" i="1"/>
  <c r="E235" i="1"/>
  <c r="F235" i="1"/>
  <c r="B153" i="4" l="1"/>
  <c r="D152" i="3"/>
  <c r="E152" i="3"/>
  <c r="F152" i="3"/>
  <c r="B235" i="2"/>
  <c r="C234" i="1"/>
  <c r="D234" i="1"/>
  <c r="E234" i="1"/>
  <c r="F234" i="1"/>
  <c r="B152" i="4" l="1"/>
  <c r="E151" i="3"/>
  <c r="D151" i="3"/>
  <c r="F151" i="3"/>
  <c r="B234" i="2"/>
  <c r="E233" i="1"/>
  <c r="C233" i="1"/>
  <c r="D233" i="1"/>
  <c r="F233" i="1"/>
  <c r="B151" i="4" l="1"/>
  <c r="D150" i="3"/>
  <c r="E150" i="3"/>
  <c r="F150" i="3"/>
  <c r="B233" i="2"/>
  <c r="C232" i="1"/>
  <c r="D232" i="1"/>
  <c r="E232" i="1"/>
  <c r="F232" i="1"/>
  <c r="B150" i="4" l="1"/>
  <c r="D149" i="3"/>
  <c r="E149" i="3"/>
  <c r="F149" i="3"/>
  <c r="B232" i="2"/>
  <c r="C231" i="1"/>
  <c r="D231" i="1"/>
  <c r="E231" i="1"/>
  <c r="F231" i="1"/>
  <c r="B149" i="4" l="1"/>
  <c r="B231" i="2"/>
  <c r="D148" i="3"/>
  <c r="E148" i="3"/>
  <c r="F148" i="3"/>
  <c r="C230" i="1"/>
  <c r="D230" i="1"/>
  <c r="E230" i="1"/>
  <c r="F230" i="1"/>
  <c r="B146" i="4" l="1"/>
  <c r="B147" i="4"/>
  <c r="B148" i="4"/>
  <c r="B228" i="2"/>
  <c r="B229" i="2"/>
  <c r="B230" i="2"/>
  <c r="D147" i="3"/>
  <c r="E147" i="3"/>
  <c r="F147" i="3"/>
  <c r="D146" i="3"/>
  <c r="E146" i="3"/>
  <c r="F146" i="3"/>
  <c r="D145" i="3"/>
  <c r="E145" i="3"/>
  <c r="F145" i="3"/>
  <c r="C229" i="1"/>
  <c r="D229" i="1"/>
  <c r="E229" i="1"/>
  <c r="F229" i="1"/>
  <c r="C228" i="1"/>
  <c r="D228" i="1"/>
  <c r="E228" i="1"/>
  <c r="F228" i="1"/>
  <c r="C227" i="1"/>
  <c r="D227" i="1"/>
  <c r="E227" i="1"/>
  <c r="F227" i="1"/>
  <c r="B145" i="4" l="1"/>
  <c r="D144" i="3"/>
  <c r="E144" i="3"/>
  <c r="F144" i="3"/>
  <c r="B227" i="2"/>
  <c r="C226" i="1"/>
  <c r="D226" i="1"/>
  <c r="E226" i="1"/>
  <c r="F226" i="1"/>
  <c r="B144" i="4" l="1"/>
  <c r="D143" i="3"/>
  <c r="E143" i="3"/>
  <c r="F143" i="3"/>
  <c r="B226" i="2"/>
  <c r="C225" i="1"/>
  <c r="D225" i="1"/>
  <c r="E225" i="1"/>
  <c r="F225" i="1"/>
  <c r="B143" i="4" l="1"/>
  <c r="D142" i="3"/>
  <c r="E142" i="3"/>
  <c r="F142" i="3"/>
  <c r="B225" i="2"/>
  <c r="C224" i="1"/>
  <c r="D224" i="1"/>
  <c r="E224" i="1"/>
  <c r="F224" i="1"/>
  <c r="B142" i="4" l="1"/>
  <c r="D141" i="3"/>
  <c r="E141" i="3"/>
  <c r="F141" i="3"/>
  <c r="B224" i="2"/>
  <c r="C223" i="1"/>
  <c r="D223" i="1"/>
  <c r="E223" i="1"/>
  <c r="F223" i="1"/>
  <c r="B141" i="4" l="1"/>
  <c r="E139" i="3"/>
  <c r="E140" i="3"/>
  <c r="D140" i="3"/>
  <c r="F140" i="3"/>
  <c r="B223" i="2"/>
  <c r="C222" i="1"/>
  <c r="D222" i="1"/>
  <c r="E222" i="1"/>
  <c r="F222" i="1"/>
  <c r="B140" i="4" l="1"/>
  <c r="D139" i="3" l="1"/>
  <c r="F139" i="3"/>
  <c r="B222" i="2"/>
  <c r="E221" i="1"/>
  <c r="C221" i="1"/>
  <c r="D221" i="1"/>
  <c r="F221" i="1"/>
  <c r="B139" i="4" l="1"/>
  <c r="B221" i="2"/>
  <c r="D138" i="3"/>
  <c r="E138" i="3"/>
  <c r="F138" i="3"/>
  <c r="C220" i="1"/>
  <c r="D220" i="1"/>
  <c r="E220" i="1"/>
  <c r="F220" i="1"/>
  <c r="C211" i="1" l="1"/>
  <c r="B138" i="4" l="1"/>
  <c r="B220" i="2"/>
  <c r="D137" i="3" l="1"/>
  <c r="E137" i="3"/>
  <c r="F137" i="3"/>
  <c r="C219" i="1"/>
  <c r="D219" i="1"/>
  <c r="E219" i="1"/>
  <c r="F219" i="1"/>
  <c r="B137" i="4" l="1"/>
  <c r="D136" i="3"/>
  <c r="E136" i="3"/>
  <c r="F136" i="3"/>
  <c r="B219" i="2"/>
  <c r="C218" i="1"/>
  <c r="D218" i="1"/>
  <c r="E218" i="1"/>
  <c r="F218" i="1"/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8" i="4"/>
  <c r="D135" i="3"/>
  <c r="E135" i="3"/>
  <c r="F135" i="3"/>
  <c r="B218" i="2"/>
  <c r="C217" i="1"/>
  <c r="D217" i="1"/>
  <c r="E217" i="1"/>
  <c r="F217" i="1"/>
  <c r="D130" i="4" l="1"/>
  <c r="D106" i="4"/>
  <c r="D98" i="4"/>
  <c r="D90" i="4"/>
  <c r="D82" i="4"/>
  <c r="D74" i="4"/>
  <c r="D66" i="4"/>
  <c r="D42" i="4"/>
  <c r="D26" i="4"/>
  <c r="D18" i="4"/>
  <c r="D10" i="4"/>
  <c r="D110" i="4"/>
  <c r="D86" i="4"/>
  <c r="D78" i="4"/>
  <c r="D46" i="4"/>
  <c r="D22" i="4"/>
  <c r="D14" i="4"/>
  <c r="D123" i="4"/>
  <c r="D111" i="4"/>
  <c r="D103" i="4"/>
  <c r="D99" i="4"/>
  <c r="D91" i="4"/>
  <c r="D71" i="4"/>
  <c r="D59" i="4"/>
  <c r="D47" i="4"/>
  <c r="D39" i="4"/>
  <c r="D35" i="4"/>
  <c r="D31" i="4"/>
  <c r="D27" i="4"/>
  <c r="D23" i="4"/>
  <c r="D132" i="4"/>
  <c r="D124" i="4"/>
  <c r="D108" i="4"/>
  <c r="D100" i="4"/>
  <c r="D92" i="4"/>
  <c r="D84" i="4"/>
  <c r="D68" i="4"/>
  <c r="D60" i="4"/>
  <c r="D52" i="4"/>
  <c r="D44" i="4"/>
  <c r="D36" i="4"/>
  <c r="D28" i="4"/>
  <c r="D20" i="4"/>
  <c r="D12" i="4"/>
  <c r="D34" i="4"/>
  <c r="D15" i="4"/>
  <c r="D76" i="4"/>
  <c r="D122" i="4"/>
  <c r="D58" i="4"/>
  <c r="D116" i="4"/>
  <c r="D131" i="4"/>
  <c r="D107" i="4"/>
  <c r="D75" i="4"/>
  <c r="D43" i="4"/>
  <c r="D19" i="4"/>
  <c r="D50" i="4"/>
  <c r="D127" i="4"/>
  <c r="D119" i="4"/>
  <c r="D95" i="4"/>
  <c r="D87" i="4"/>
  <c r="D79" i="4"/>
  <c r="D63" i="4"/>
  <c r="D55" i="4"/>
  <c r="D126" i="4"/>
  <c r="D118" i="4"/>
  <c r="D102" i="4"/>
  <c r="D94" i="4"/>
  <c r="D70" i="4"/>
  <c r="D62" i="4"/>
  <c r="D54" i="4"/>
  <c r="D38" i="4"/>
  <c r="D30" i="4"/>
  <c r="D133" i="4"/>
  <c r="D125" i="4"/>
  <c r="D117" i="4"/>
  <c r="D109" i="4"/>
  <c r="D101" i="4"/>
  <c r="D93" i="4"/>
  <c r="D85" i="4"/>
  <c r="D77" i="4"/>
  <c r="D69" i="4"/>
  <c r="D61" i="4"/>
  <c r="D53" i="4"/>
  <c r="D45" i="4"/>
  <c r="D37" i="4"/>
  <c r="D29" i="4"/>
  <c r="D21" i="4"/>
  <c r="D13" i="4"/>
  <c r="D115" i="4"/>
  <c r="D67" i="4"/>
  <c r="D51" i="4"/>
  <c r="D11" i="4"/>
  <c r="D114" i="4"/>
  <c r="D83" i="4"/>
  <c r="D129" i="4"/>
  <c r="D121" i="4"/>
  <c r="D113" i="4"/>
  <c r="D105" i="4"/>
  <c r="D97" i="4"/>
  <c r="D89" i="4"/>
  <c r="D81" i="4"/>
  <c r="D73" i="4"/>
  <c r="D65" i="4"/>
  <c r="D57" i="4"/>
  <c r="D49" i="4"/>
  <c r="D41" i="4"/>
  <c r="D33" i="4"/>
  <c r="D25" i="4"/>
  <c r="D17" i="4"/>
  <c r="D9" i="4"/>
  <c r="D128" i="4"/>
  <c r="D120" i="4"/>
  <c r="D112" i="4"/>
  <c r="D104" i="4"/>
  <c r="D96" i="4"/>
  <c r="D88" i="4"/>
  <c r="D80" i="4"/>
  <c r="D72" i="4"/>
  <c r="D64" i="4"/>
  <c r="D56" i="4"/>
  <c r="D48" i="4"/>
  <c r="D40" i="4"/>
  <c r="D32" i="4"/>
  <c r="D24" i="4"/>
  <c r="D16" i="4"/>
  <c r="B217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136" i="2"/>
  <c r="D8" i="4" l="1"/>
  <c r="E251" i="4" s="1"/>
  <c r="H251" i="4" s="1"/>
  <c r="D134" i="3"/>
  <c r="E134" i="3"/>
  <c r="F134" i="3"/>
  <c r="C216" i="1"/>
  <c r="D216" i="1"/>
  <c r="E216" i="1"/>
  <c r="F216" i="1"/>
  <c r="E249" i="4" l="1"/>
  <c r="F251" i="4" s="1"/>
  <c r="E248" i="4"/>
  <c r="E247" i="4"/>
  <c r="G251" i="4" s="1"/>
  <c r="E246" i="4"/>
  <c r="E244" i="4"/>
  <c r="E245" i="4"/>
  <c r="E238" i="4"/>
  <c r="E240" i="4"/>
  <c r="E243" i="4"/>
  <c r="E241" i="4"/>
  <c r="E242" i="4"/>
  <c r="E239" i="4"/>
  <c r="E237" i="4"/>
  <c r="E236" i="4"/>
  <c r="E221" i="4"/>
  <c r="E229" i="4"/>
  <c r="E224" i="4"/>
  <c r="E228" i="4"/>
  <c r="E235" i="4"/>
  <c r="E233" i="4"/>
  <c r="E222" i="4"/>
  <c r="E227" i="4"/>
  <c r="E225" i="4"/>
  <c r="E230" i="4"/>
  <c r="E232" i="4"/>
  <c r="E231" i="4"/>
  <c r="E234" i="4"/>
  <c r="E226" i="4"/>
  <c r="E223" i="4"/>
  <c r="E203" i="4"/>
  <c r="E202" i="4"/>
  <c r="E200" i="4"/>
  <c r="E201" i="4"/>
  <c r="E197" i="4"/>
  <c r="E199" i="4"/>
  <c r="E198" i="4"/>
  <c r="E196" i="4"/>
  <c r="E195" i="4"/>
  <c r="E192" i="4"/>
  <c r="E193" i="4"/>
  <c r="E194" i="4"/>
  <c r="E190" i="4"/>
  <c r="E191" i="4"/>
  <c r="E188" i="4"/>
  <c r="E189" i="4"/>
  <c r="E186" i="4"/>
  <c r="E187" i="4"/>
  <c r="E18" i="4"/>
  <c r="E82" i="4"/>
  <c r="E92" i="4"/>
  <c r="E132" i="4"/>
  <c r="E68" i="4"/>
  <c r="E13" i="4"/>
  <c r="E100" i="4"/>
  <c r="E108" i="4"/>
  <c r="E28" i="4"/>
  <c r="E76" i="4"/>
  <c r="E36" i="4"/>
  <c r="E124" i="4"/>
  <c r="E44" i="4"/>
  <c r="E84" i="4"/>
  <c r="E116" i="4"/>
  <c r="E60" i="4"/>
  <c r="E115" i="4"/>
  <c r="E11" i="4"/>
  <c r="E98" i="4"/>
  <c r="E81" i="4"/>
  <c r="E17" i="4"/>
  <c r="E91" i="4"/>
  <c r="E70" i="4"/>
  <c r="E66" i="4"/>
  <c r="E87" i="4"/>
  <c r="E46" i="4"/>
  <c r="E12" i="4"/>
  <c r="E93" i="4"/>
  <c r="E29" i="4"/>
  <c r="E83" i="4"/>
  <c r="E54" i="4"/>
  <c r="E77" i="4"/>
  <c r="E52" i="4"/>
  <c r="E121" i="4"/>
  <c r="E79" i="4"/>
  <c r="E103" i="4"/>
  <c r="E69" i="4"/>
  <c r="E80" i="4"/>
  <c r="E113" i="4"/>
  <c r="E47" i="4"/>
  <c r="E39" i="4"/>
  <c r="E35" i="4"/>
  <c r="E126" i="4"/>
  <c r="E123" i="4"/>
  <c r="E128" i="4"/>
  <c r="E20" i="4"/>
  <c r="E107" i="4"/>
  <c r="E122" i="4"/>
  <c r="E34" i="4"/>
  <c r="E73" i="4"/>
  <c r="E9" i="4"/>
  <c r="F9" i="4" s="1"/>
  <c r="E14" i="4"/>
  <c r="E62" i="4"/>
  <c r="E42" i="4"/>
  <c r="E63" i="4"/>
  <c r="E95" i="4"/>
  <c r="E23" i="4"/>
  <c r="E85" i="4"/>
  <c r="E21" i="4"/>
  <c r="E129" i="4"/>
  <c r="E119" i="4"/>
  <c r="E31" i="4"/>
  <c r="E75" i="4"/>
  <c r="E57" i="4"/>
  <c r="E38" i="4"/>
  <c r="E27" i="4"/>
  <c r="E30" i="4"/>
  <c r="E61" i="4"/>
  <c r="E120" i="4"/>
  <c r="E41" i="4"/>
  <c r="E56" i="4"/>
  <c r="E112" i="4"/>
  <c r="E16" i="4"/>
  <c r="E99" i="4"/>
  <c r="E111" i="4"/>
  <c r="E67" i="4"/>
  <c r="E49" i="4"/>
  <c r="E72" i="4"/>
  <c r="E125" i="4"/>
  <c r="E64" i="4"/>
  <c r="E105" i="4"/>
  <c r="E130" i="4"/>
  <c r="E117" i="4"/>
  <c r="E48" i="4"/>
  <c r="E104" i="4"/>
  <c r="E43" i="4"/>
  <c r="E114" i="4"/>
  <c r="E97" i="4"/>
  <c r="E33" i="4"/>
  <c r="E88" i="4"/>
  <c r="E102" i="4"/>
  <c r="E106" i="4"/>
  <c r="E71" i="4"/>
  <c r="E24" i="4"/>
  <c r="E59" i="4"/>
  <c r="E109" i="4"/>
  <c r="E45" i="4"/>
  <c r="E32" i="4"/>
  <c r="E131" i="4"/>
  <c r="E19" i="4"/>
  <c r="E50" i="4"/>
  <c r="E89" i="4"/>
  <c r="E25" i="4"/>
  <c r="E40" i="4"/>
  <c r="E94" i="4"/>
  <c r="E86" i="4"/>
  <c r="E127" i="4"/>
  <c r="E110" i="4"/>
  <c r="E22" i="4"/>
  <c r="E101" i="4"/>
  <c r="E37" i="4"/>
  <c r="E65" i="4"/>
  <c r="E26" i="4"/>
  <c r="E55" i="4"/>
  <c r="E15" i="4"/>
  <c r="E96" i="4"/>
  <c r="E78" i="4"/>
  <c r="E74" i="4"/>
  <c r="E10" i="4"/>
  <c r="E133" i="4"/>
  <c r="E58" i="4"/>
  <c r="E90" i="4"/>
  <c r="E118" i="4"/>
  <c r="E51" i="4"/>
  <c r="E53" i="4"/>
  <c r="D133" i="3"/>
  <c r="E133" i="3"/>
  <c r="F133" i="3"/>
  <c r="C215" i="1"/>
  <c r="D215" i="1"/>
  <c r="E215" i="1"/>
  <c r="F215" i="1"/>
  <c r="G248" i="4" l="1"/>
  <c r="G249" i="4"/>
  <c r="H248" i="4"/>
  <c r="F248" i="4"/>
  <c r="H249" i="4"/>
  <c r="F249" i="4"/>
  <c r="F245" i="4"/>
  <c r="G245" i="4"/>
  <c r="H245" i="4"/>
  <c r="G244" i="4"/>
  <c r="H244" i="4"/>
  <c r="F244" i="4"/>
  <c r="F246" i="4"/>
  <c r="G246" i="4"/>
  <c r="H246" i="4"/>
  <c r="F247" i="4"/>
  <c r="G247" i="4"/>
  <c r="H247" i="4"/>
  <c r="G239" i="4"/>
  <c r="F239" i="4"/>
  <c r="H239" i="4"/>
  <c r="F242" i="4"/>
  <c r="H242" i="4"/>
  <c r="G242" i="4"/>
  <c r="F241" i="4"/>
  <c r="G241" i="4"/>
  <c r="H241" i="4"/>
  <c r="F243" i="4"/>
  <c r="G243" i="4"/>
  <c r="H243" i="4"/>
  <c r="F240" i="4"/>
  <c r="G240" i="4"/>
  <c r="H240" i="4"/>
  <c r="F238" i="4"/>
  <c r="G238" i="4"/>
  <c r="H238" i="4"/>
  <c r="G236" i="4"/>
  <c r="G237" i="4"/>
  <c r="F236" i="4"/>
  <c r="H236" i="4"/>
  <c r="H237" i="4"/>
  <c r="F237" i="4"/>
  <c r="G227" i="4"/>
  <c r="F227" i="4"/>
  <c r="F233" i="4"/>
  <c r="G233" i="4"/>
  <c r="G231" i="4"/>
  <c r="F231" i="4"/>
  <c r="G228" i="4"/>
  <c r="F228" i="4"/>
  <c r="F234" i="4"/>
  <c r="G234" i="4"/>
  <c r="G232" i="4"/>
  <c r="F232" i="4"/>
  <c r="G224" i="4"/>
  <c r="G235" i="4"/>
  <c r="F235" i="4"/>
  <c r="G230" i="4"/>
  <c r="F230" i="4"/>
  <c r="G229" i="4"/>
  <c r="F229" i="4"/>
  <c r="F226" i="4"/>
  <c r="G226" i="4"/>
  <c r="F225" i="4"/>
  <c r="G225" i="4"/>
  <c r="F223" i="4"/>
  <c r="F222" i="4"/>
  <c r="H233" i="4"/>
  <c r="H234" i="4"/>
  <c r="H235" i="4"/>
  <c r="F224" i="4"/>
  <c r="F202" i="4"/>
  <c r="G202" i="4"/>
  <c r="H202" i="4"/>
  <c r="F197" i="4"/>
  <c r="F203" i="4"/>
  <c r="G203" i="4"/>
  <c r="H203" i="4"/>
  <c r="H201" i="4"/>
  <c r="G201" i="4"/>
  <c r="F201" i="4"/>
  <c r="G200" i="4"/>
  <c r="H200" i="4"/>
  <c r="F200" i="4"/>
  <c r="G198" i="4"/>
  <c r="H198" i="4"/>
  <c r="F198" i="4"/>
  <c r="F199" i="4"/>
  <c r="H199" i="4"/>
  <c r="G199" i="4"/>
  <c r="G192" i="4"/>
  <c r="G197" i="4"/>
  <c r="F192" i="4"/>
  <c r="G195" i="4"/>
  <c r="F195" i="4"/>
  <c r="G196" i="4"/>
  <c r="F196" i="4"/>
  <c r="G194" i="4"/>
  <c r="F194" i="4"/>
  <c r="G193" i="4"/>
  <c r="F193" i="4"/>
  <c r="G191" i="4"/>
  <c r="F191" i="4"/>
  <c r="F190" i="4"/>
  <c r="G190" i="4"/>
  <c r="G188" i="4"/>
  <c r="G189" i="4"/>
  <c r="F189" i="4"/>
  <c r="F188" i="4"/>
  <c r="F187" i="4"/>
  <c r="F15" i="4"/>
  <c r="F12" i="4"/>
  <c r="F10" i="4"/>
  <c r="F13" i="4"/>
  <c r="F19" i="4"/>
  <c r="F17" i="4"/>
  <c r="F50" i="4"/>
  <c r="H50" i="4"/>
  <c r="G50" i="4"/>
  <c r="F49" i="4"/>
  <c r="G49" i="4"/>
  <c r="H49" i="4"/>
  <c r="G20" i="4"/>
  <c r="H20" i="4"/>
  <c r="F20" i="4"/>
  <c r="H84" i="4"/>
  <c r="F84" i="4"/>
  <c r="G84" i="4"/>
  <c r="H51" i="4"/>
  <c r="F51" i="4"/>
  <c r="G51" i="4"/>
  <c r="H110" i="4"/>
  <c r="F110" i="4"/>
  <c r="G110" i="4"/>
  <c r="F48" i="4"/>
  <c r="G48" i="4"/>
  <c r="H48" i="4"/>
  <c r="H62" i="4"/>
  <c r="F62" i="4"/>
  <c r="G62" i="4"/>
  <c r="H29" i="4"/>
  <c r="G29" i="4"/>
  <c r="F29" i="4"/>
  <c r="H118" i="4"/>
  <c r="F118" i="4"/>
  <c r="G118" i="4"/>
  <c r="H102" i="4"/>
  <c r="F102" i="4"/>
  <c r="G102" i="4"/>
  <c r="H117" i="4"/>
  <c r="G117" i="4"/>
  <c r="F117" i="4"/>
  <c r="H61" i="4"/>
  <c r="G61" i="4"/>
  <c r="F61" i="4"/>
  <c r="F129" i="4"/>
  <c r="G129" i="4"/>
  <c r="H129" i="4"/>
  <c r="F14" i="4"/>
  <c r="H123" i="4"/>
  <c r="G123" i="4"/>
  <c r="F123" i="4"/>
  <c r="G103" i="4"/>
  <c r="H103" i="4"/>
  <c r="F103" i="4"/>
  <c r="H93" i="4"/>
  <c r="G93" i="4"/>
  <c r="F93" i="4"/>
  <c r="H53" i="4"/>
  <c r="G53" i="4"/>
  <c r="F53" i="4"/>
  <c r="H37" i="4"/>
  <c r="G37" i="4"/>
  <c r="F37" i="4"/>
  <c r="F25" i="4"/>
  <c r="G25" i="4"/>
  <c r="H25" i="4"/>
  <c r="H59" i="4"/>
  <c r="G59" i="4"/>
  <c r="F59" i="4"/>
  <c r="F114" i="4"/>
  <c r="G114" i="4"/>
  <c r="H114" i="4"/>
  <c r="H125" i="4"/>
  <c r="G125" i="4"/>
  <c r="F125" i="4"/>
  <c r="F112" i="4"/>
  <c r="G112" i="4"/>
  <c r="H112" i="4"/>
  <c r="F57" i="4"/>
  <c r="G57" i="4"/>
  <c r="H57" i="4"/>
  <c r="G95" i="4"/>
  <c r="H95" i="4"/>
  <c r="F95" i="4"/>
  <c r="F122" i="4"/>
  <c r="G122" i="4"/>
  <c r="H122" i="4"/>
  <c r="G47" i="4"/>
  <c r="H47" i="4"/>
  <c r="F47" i="4"/>
  <c r="H77" i="4"/>
  <c r="G77" i="4"/>
  <c r="F77" i="4"/>
  <c r="F66" i="4"/>
  <c r="G66" i="4"/>
  <c r="H66" i="4"/>
  <c r="H60" i="4"/>
  <c r="F60" i="4"/>
  <c r="G60" i="4"/>
  <c r="H108" i="4"/>
  <c r="F108" i="4"/>
  <c r="G108" i="4"/>
  <c r="F74" i="4"/>
  <c r="G74" i="4"/>
  <c r="H74" i="4"/>
  <c r="H101" i="4"/>
  <c r="G101" i="4"/>
  <c r="F101" i="4"/>
  <c r="F89" i="4"/>
  <c r="G89" i="4"/>
  <c r="H89" i="4"/>
  <c r="F24" i="4"/>
  <c r="G24" i="4"/>
  <c r="H24" i="4"/>
  <c r="H43" i="4"/>
  <c r="G43" i="4"/>
  <c r="F43" i="4"/>
  <c r="F72" i="4"/>
  <c r="G72" i="4"/>
  <c r="H72" i="4"/>
  <c r="F56" i="4"/>
  <c r="G56" i="4"/>
  <c r="H56" i="4"/>
  <c r="H75" i="4"/>
  <c r="G75" i="4"/>
  <c r="F75" i="4"/>
  <c r="G63" i="4"/>
  <c r="H63" i="4"/>
  <c r="F63" i="4"/>
  <c r="H107" i="4"/>
  <c r="G107" i="4"/>
  <c r="F107" i="4"/>
  <c r="F113" i="4"/>
  <c r="G113" i="4"/>
  <c r="H113" i="4"/>
  <c r="H54" i="4"/>
  <c r="F54" i="4"/>
  <c r="G54" i="4"/>
  <c r="H70" i="4"/>
  <c r="F70" i="4"/>
  <c r="G70" i="4"/>
  <c r="G116" i="4"/>
  <c r="F116" i="4"/>
  <c r="H116" i="4"/>
  <c r="F100" i="4"/>
  <c r="G100" i="4"/>
  <c r="H100" i="4"/>
  <c r="G71" i="4"/>
  <c r="H71" i="4"/>
  <c r="F71" i="4"/>
  <c r="G31" i="4"/>
  <c r="H31" i="4"/>
  <c r="F31" i="4"/>
  <c r="F80" i="4"/>
  <c r="H80" i="4"/>
  <c r="G80" i="4"/>
  <c r="H83" i="4"/>
  <c r="F83" i="4"/>
  <c r="G83" i="4"/>
  <c r="F106" i="4"/>
  <c r="H106" i="4"/>
  <c r="G106" i="4"/>
  <c r="G119" i="4"/>
  <c r="H119" i="4"/>
  <c r="F119" i="4"/>
  <c r="H69" i="4"/>
  <c r="G69" i="4"/>
  <c r="F69" i="4"/>
  <c r="G44" i="4"/>
  <c r="H44" i="4"/>
  <c r="F44" i="4"/>
  <c r="G132" i="4"/>
  <c r="F132" i="4"/>
  <c r="H132" i="4"/>
  <c r="F90" i="4"/>
  <c r="H90" i="4"/>
  <c r="G90" i="4"/>
  <c r="G55" i="4"/>
  <c r="H55" i="4"/>
  <c r="F55" i="4"/>
  <c r="H86" i="4"/>
  <c r="F86" i="4"/>
  <c r="G86" i="4"/>
  <c r="F32" i="4"/>
  <c r="H32" i="4"/>
  <c r="G32" i="4"/>
  <c r="F88" i="4"/>
  <c r="G88" i="4"/>
  <c r="H88" i="4"/>
  <c r="F130" i="4"/>
  <c r="G130" i="4"/>
  <c r="H130" i="4"/>
  <c r="G111" i="4"/>
  <c r="H111" i="4"/>
  <c r="F111" i="4"/>
  <c r="H30" i="4"/>
  <c r="F30" i="4"/>
  <c r="G30" i="4"/>
  <c r="H21" i="4"/>
  <c r="G21" i="4"/>
  <c r="F21" i="4"/>
  <c r="H126" i="4"/>
  <c r="F126" i="4"/>
  <c r="G126" i="4"/>
  <c r="G79" i="4"/>
  <c r="H79" i="4"/>
  <c r="F79" i="4"/>
  <c r="F98" i="4"/>
  <c r="H98" i="4"/>
  <c r="G98" i="4"/>
  <c r="H36" i="4"/>
  <c r="F36" i="4"/>
  <c r="G36" i="4"/>
  <c r="G92" i="4"/>
  <c r="H92" i="4"/>
  <c r="F92" i="4"/>
  <c r="H78" i="4"/>
  <c r="F78" i="4"/>
  <c r="G78" i="4"/>
  <c r="F41" i="4"/>
  <c r="G41" i="4"/>
  <c r="H41" i="4"/>
  <c r="F120" i="4"/>
  <c r="G120" i="4"/>
  <c r="H120" i="4"/>
  <c r="F128" i="4"/>
  <c r="G128" i="4"/>
  <c r="H128" i="4"/>
  <c r="G68" i="4"/>
  <c r="H68" i="4"/>
  <c r="F68" i="4"/>
  <c r="G127" i="4"/>
  <c r="H127" i="4"/>
  <c r="F127" i="4"/>
  <c r="G124" i="4"/>
  <c r="H124" i="4"/>
  <c r="F124" i="4"/>
  <c r="F58" i="4"/>
  <c r="H58" i="4"/>
  <c r="G58" i="4"/>
  <c r="F26" i="4"/>
  <c r="G26" i="4"/>
  <c r="H26" i="4"/>
  <c r="H94" i="4"/>
  <c r="F94" i="4"/>
  <c r="G94" i="4"/>
  <c r="H45" i="4"/>
  <c r="G45" i="4"/>
  <c r="F45" i="4"/>
  <c r="F33" i="4"/>
  <c r="G33" i="4"/>
  <c r="H33" i="4"/>
  <c r="F105" i="4"/>
  <c r="G105" i="4"/>
  <c r="H105" i="4"/>
  <c r="H99" i="4"/>
  <c r="F99" i="4"/>
  <c r="G99" i="4"/>
  <c r="H27" i="4"/>
  <c r="G27" i="4"/>
  <c r="F27" i="4"/>
  <c r="H85" i="4"/>
  <c r="G85" i="4"/>
  <c r="F85" i="4"/>
  <c r="F73" i="4"/>
  <c r="G73" i="4"/>
  <c r="H73" i="4"/>
  <c r="H35" i="4"/>
  <c r="F35" i="4"/>
  <c r="G35" i="4"/>
  <c r="F121" i="4"/>
  <c r="G121" i="4"/>
  <c r="H121" i="4"/>
  <c r="H46" i="4"/>
  <c r="F46" i="4"/>
  <c r="G46" i="4"/>
  <c r="F11" i="4"/>
  <c r="H76" i="4"/>
  <c r="G76" i="4"/>
  <c r="F76" i="4"/>
  <c r="F82" i="4"/>
  <c r="G82" i="4"/>
  <c r="H82" i="4"/>
  <c r="H22" i="4"/>
  <c r="F22" i="4"/>
  <c r="G22" i="4"/>
  <c r="F104" i="4"/>
  <c r="H104" i="4"/>
  <c r="G104" i="4"/>
  <c r="F42" i="4"/>
  <c r="H42" i="4"/>
  <c r="G42" i="4"/>
  <c r="H91" i="4"/>
  <c r="G91" i="4"/>
  <c r="F91" i="4"/>
  <c r="F96" i="4"/>
  <c r="G96" i="4"/>
  <c r="H96" i="4"/>
  <c r="H67" i="4"/>
  <c r="F67" i="4"/>
  <c r="G67" i="4"/>
  <c r="H131" i="4"/>
  <c r="F131" i="4"/>
  <c r="G131" i="4"/>
  <c r="F81" i="4"/>
  <c r="G81" i="4"/>
  <c r="H81" i="4"/>
  <c r="H133" i="4"/>
  <c r="G133" i="4"/>
  <c r="F133" i="4"/>
  <c r="F65" i="4"/>
  <c r="G65" i="4"/>
  <c r="H65" i="4"/>
  <c r="F40" i="4"/>
  <c r="G40" i="4"/>
  <c r="H40" i="4"/>
  <c r="H109" i="4"/>
  <c r="G109" i="4"/>
  <c r="F109" i="4"/>
  <c r="F97" i="4"/>
  <c r="G97" i="4"/>
  <c r="H97" i="4"/>
  <c r="F64" i="4"/>
  <c r="G64" i="4"/>
  <c r="H64" i="4"/>
  <c r="F16" i="4"/>
  <c r="H38" i="4"/>
  <c r="F38" i="4"/>
  <c r="G38" i="4"/>
  <c r="G23" i="4"/>
  <c r="H23" i="4"/>
  <c r="F23" i="4"/>
  <c r="F34" i="4"/>
  <c r="G34" i="4"/>
  <c r="H34" i="4"/>
  <c r="G39" i="4"/>
  <c r="H39" i="4"/>
  <c r="F39" i="4"/>
  <c r="H52" i="4"/>
  <c r="F52" i="4"/>
  <c r="G52" i="4"/>
  <c r="G87" i="4"/>
  <c r="H87" i="4"/>
  <c r="F87" i="4"/>
  <c r="H115" i="4"/>
  <c r="F115" i="4"/>
  <c r="G115" i="4"/>
  <c r="H28" i="4"/>
  <c r="G28" i="4"/>
  <c r="F28" i="4"/>
  <c r="F18" i="4"/>
  <c r="D132" i="3" l="1"/>
  <c r="E132" i="3"/>
  <c r="F132" i="3"/>
  <c r="D215" i="2"/>
  <c r="C214" i="1"/>
  <c r="D214" i="1"/>
  <c r="E214" i="1"/>
  <c r="F214" i="1"/>
  <c r="D131" i="3"/>
  <c r="E131" i="3"/>
  <c r="F131" i="3"/>
  <c r="D214" i="2"/>
  <c r="C213" i="1"/>
  <c r="D213" i="1"/>
  <c r="E213" i="1"/>
  <c r="F213" i="1"/>
  <c r="D130" i="3" l="1"/>
  <c r="E130" i="3"/>
  <c r="F130" i="3"/>
  <c r="C212" i="1"/>
  <c r="D212" i="1"/>
  <c r="E212" i="1"/>
  <c r="F212" i="1"/>
  <c r="D213" i="2" l="1"/>
  <c r="D129" i="3"/>
  <c r="E129" i="3"/>
  <c r="F129" i="3"/>
  <c r="D211" i="1"/>
  <c r="E211" i="1"/>
  <c r="F211" i="1"/>
  <c r="D212" i="2" l="1"/>
  <c r="D128" i="3"/>
  <c r="E128" i="3"/>
  <c r="F128" i="3"/>
  <c r="C210" i="1"/>
  <c r="D210" i="1"/>
  <c r="E210" i="1"/>
  <c r="F210" i="1"/>
  <c r="D211" i="2" l="1"/>
  <c r="D121" i="3"/>
  <c r="D122" i="3"/>
  <c r="D123" i="3"/>
  <c r="D124" i="3"/>
  <c r="D125" i="3"/>
  <c r="D126" i="3"/>
  <c r="D127" i="3"/>
  <c r="E127" i="3"/>
  <c r="F127" i="3"/>
  <c r="E209" i="1"/>
  <c r="C209" i="1"/>
  <c r="D209" i="1"/>
  <c r="F209" i="1"/>
  <c r="D210" i="2" l="1"/>
  <c r="C126" i="3"/>
  <c r="E126" i="3"/>
  <c r="F126" i="3"/>
  <c r="C208" i="1"/>
  <c r="D208" i="1"/>
  <c r="E208" i="1"/>
  <c r="F208" i="1"/>
  <c r="D209" i="2" l="1"/>
  <c r="F125" i="3"/>
  <c r="E125" i="3"/>
  <c r="C125" i="3"/>
  <c r="F207" i="1"/>
  <c r="E207" i="1"/>
  <c r="D207" i="1"/>
  <c r="C207" i="1"/>
  <c r="D208" i="2" l="1"/>
  <c r="C124" i="3"/>
  <c r="E124" i="3"/>
  <c r="F124" i="3"/>
  <c r="C206" i="1"/>
  <c r="D206" i="1"/>
  <c r="E206" i="1"/>
  <c r="F206" i="1"/>
  <c r="D207" i="2" l="1"/>
  <c r="C123" i="3"/>
  <c r="E123" i="3"/>
  <c r="F123" i="3"/>
  <c r="C205" i="1"/>
  <c r="D205" i="1"/>
  <c r="E205" i="1"/>
  <c r="F205" i="1"/>
  <c r="D206" i="2" l="1"/>
  <c r="C122" i="3"/>
  <c r="E122" i="3"/>
  <c r="F122" i="3"/>
  <c r="C204" i="1"/>
  <c r="D204" i="1"/>
  <c r="E204" i="1"/>
  <c r="F204" i="1"/>
  <c r="D205" i="2" l="1"/>
  <c r="C120" i="3"/>
  <c r="D120" i="3"/>
  <c r="E120" i="3"/>
  <c r="F120" i="3"/>
  <c r="C121" i="3"/>
  <c r="E121" i="3"/>
  <c r="F121" i="3"/>
  <c r="C202" i="1"/>
  <c r="D202" i="1"/>
  <c r="E202" i="1"/>
  <c r="F202" i="1"/>
  <c r="C203" i="1"/>
  <c r="D203" i="1"/>
  <c r="E203" i="1"/>
  <c r="F203" i="1"/>
  <c r="D203" i="2" l="1"/>
  <c r="D204" i="2"/>
  <c r="C119" i="3"/>
  <c r="D119" i="3"/>
  <c r="E119" i="3"/>
  <c r="F119" i="3"/>
  <c r="C201" i="1"/>
  <c r="D201" i="1"/>
  <c r="E201" i="1"/>
  <c r="F201" i="1"/>
  <c r="D202" i="2" l="1"/>
  <c r="C118" i="3"/>
  <c r="D118" i="3"/>
  <c r="E118" i="3"/>
  <c r="F118" i="3"/>
  <c r="C200" i="1"/>
  <c r="D200" i="1"/>
  <c r="E200" i="1"/>
  <c r="F200" i="1"/>
  <c r="D201" i="2" l="1"/>
  <c r="C117" i="3"/>
  <c r="D117" i="3"/>
  <c r="E117" i="3"/>
  <c r="F117" i="3"/>
  <c r="C199" i="1"/>
  <c r="D199" i="1"/>
  <c r="E199" i="1"/>
  <c r="F199" i="1"/>
  <c r="D200" i="2" l="1"/>
  <c r="E116" i="3"/>
  <c r="E115" i="3"/>
  <c r="C116" i="3"/>
  <c r="D116" i="3"/>
  <c r="F116" i="3"/>
  <c r="E198" i="1"/>
  <c r="E197" i="1"/>
  <c r="C198" i="1"/>
  <c r="D198" i="1"/>
  <c r="F198" i="1"/>
  <c r="D199" i="2" l="1"/>
  <c r="C115" i="3"/>
  <c r="D115" i="3"/>
  <c r="F115" i="3"/>
  <c r="C197" i="1"/>
  <c r="D197" i="1"/>
  <c r="F197" i="1"/>
  <c r="D198" i="2" l="1"/>
  <c r="C114" i="3"/>
  <c r="D114" i="3"/>
  <c r="E114" i="3"/>
  <c r="F114" i="3"/>
  <c r="C196" i="1"/>
  <c r="D196" i="1"/>
  <c r="E196" i="1"/>
  <c r="F196" i="1"/>
  <c r="D197" i="2" l="1"/>
  <c r="C113" i="3"/>
  <c r="D113" i="3"/>
  <c r="E113" i="3"/>
  <c r="F113" i="3"/>
  <c r="C195" i="1"/>
  <c r="D195" i="1"/>
  <c r="E195" i="1"/>
  <c r="F195" i="1"/>
  <c r="D196" i="2" l="1"/>
  <c r="C112" i="3"/>
  <c r="D112" i="3"/>
  <c r="E112" i="3"/>
  <c r="F112" i="3"/>
  <c r="C194" i="1"/>
  <c r="D194" i="1"/>
  <c r="E194" i="1"/>
  <c r="F194" i="1"/>
  <c r="D195" i="2" l="1"/>
  <c r="C111" i="3"/>
  <c r="D111" i="3"/>
  <c r="E111" i="3"/>
  <c r="F111" i="3"/>
  <c r="C193" i="1"/>
  <c r="D193" i="1"/>
  <c r="E193" i="1"/>
  <c r="F193" i="1"/>
  <c r="D194" i="2" l="1"/>
  <c r="C109" i="3"/>
  <c r="D109" i="3"/>
  <c r="E109" i="3"/>
  <c r="F109" i="3"/>
  <c r="C110" i="3"/>
  <c r="D110" i="3"/>
  <c r="E110" i="3"/>
  <c r="F110" i="3"/>
  <c r="C192" i="1"/>
  <c r="D192" i="1"/>
  <c r="E192" i="1"/>
  <c r="F192" i="1"/>
  <c r="C191" i="1"/>
  <c r="D191" i="1"/>
  <c r="E191" i="1"/>
  <c r="F191" i="1"/>
  <c r="D193" i="2" l="1"/>
  <c r="D192" i="2"/>
  <c r="C108" i="3"/>
  <c r="D108" i="3"/>
  <c r="E108" i="3"/>
  <c r="F108" i="3"/>
  <c r="C190" i="1"/>
  <c r="D190" i="1"/>
  <c r="E190" i="1"/>
  <c r="F190" i="1"/>
  <c r="D191" i="2" l="1"/>
  <c r="C107" i="3"/>
  <c r="D107" i="3"/>
  <c r="E107" i="3"/>
  <c r="F107" i="3"/>
  <c r="C189" i="1"/>
  <c r="D189" i="1"/>
  <c r="E189" i="1"/>
  <c r="F189" i="1"/>
  <c r="D190" i="2" l="1"/>
  <c r="C106" i="3"/>
  <c r="D106" i="3"/>
  <c r="E106" i="3"/>
  <c r="F106" i="3"/>
  <c r="C188" i="1"/>
  <c r="D188" i="1"/>
  <c r="E188" i="1"/>
  <c r="F188" i="1"/>
  <c r="D189" i="2" l="1"/>
  <c r="C105" i="3"/>
  <c r="D105" i="3"/>
  <c r="E105" i="3"/>
  <c r="F105" i="3"/>
  <c r="C187" i="1"/>
  <c r="D187" i="1"/>
  <c r="E187" i="1"/>
  <c r="F187" i="1"/>
  <c r="D188" i="2" l="1"/>
  <c r="C104" i="3"/>
  <c r="D104" i="3"/>
  <c r="E104" i="3"/>
  <c r="F104" i="3"/>
  <c r="C186" i="1"/>
  <c r="D186" i="1"/>
  <c r="E186" i="1"/>
  <c r="F186" i="1"/>
  <c r="D187" i="2" l="1"/>
  <c r="D91" i="2"/>
  <c r="D92" i="2"/>
  <c r="D94" i="2"/>
  <c r="D95" i="2"/>
  <c r="D96" i="2"/>
  <c r="D97" i="2"/>
  <c r="D98" i="2"/>
  <c r="D99" i="2"/>
  <c r="D100" i="2"/>
  <c r="D102" i="2"/>
  <c r="D103" i="2"/>
  <c r="D104" i="2"/>
  <c r="D105" i="2"/>
  <c r="D106" i="2"/>
  <c r="D107" i="2"/>
  <c r="D108" i="2"/>
  <c r="D110" i="2"/>
  <c r="D112" i="2"/>
  <c r="D113" i="2"/>
  <c r="D114" i="2"/>
  <c r="D115" i="2"/>
  <c r="D116" i="2"/>
  <c r="D118" i="2"/>
  <c r="D120" i="2"/>
  <c r="D121" i="2"/>
  <c r="D122" i="2"/>
  <c r="D123" i="2"/>
  <c r="D124" i="2"/>
  <c r="D125" i="2"/>
  <c r="D126" i="2"/>
  <c r="D128" i="2"/>
  <c r="D131" i="2"/>
  <c r="D132" i="2"/>
  <c r="D134" i="2"/>
  <c r="D135" i="2"/>
  <c r="D90" i="2"/>
  <c r="D78" i="2"/>
  <c r="D80" i="2"/>
  <c r="D82" i="2"/>
  <c r="D83" i="2"/>
  <c r="D84" i="2"/>
  <c r="D85" i="2"/>
  <c r="D86" i="2"/>
  <c r="D88" i="2"/>
  <c r="E103" i="3"/>
  <c r="C103" i="3"/>
  <c r="D103" i="3"/>
  <c r="F103" i="3"/>
  <c r="E185" i="1"/>
  <c r="C185" i="1"/>
  <c r="D185" i="1"/>
  <c r="F185" i="1"/>
  <c r="D7" i="5"/>
  <c r="E7" i="5"/>
  <c r="F7" i="5"/>
  <c r="G7" i="5"/>
  <c r="D8" i="5"/>
  <c r="E8" i="5"/>
  <c r="F8" i="5"/>
  <c r="G8" i="5"/>
  <c r="D9" i="5"/>
  <c r="E9" i="5"/>
  <c r="F9" i="5"/>
  <c r="G9" i="5"/>
  <c r="D10" i="5"/>
  <c r="E10" i="5"/>
  <c r="F10" i="5"/>
  <c r="G10" i="5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C7" i="1"/>
  <c r="C8" i="1"/>
  <c r="C9" i="1"/>
  <c r="C11" i="1"/>
  <c r="C12" i="1"/>
  <c r="C13" i="1"/>
  <c r="C14" i="1"/>
  <c r="C15" i="1"/>
  <c r="C16" i="1"/>
  <c r="F16" i="1"/>
  <c r="C17" i="1"/>
  <c r="C18" i="1"/>
  <c r="C19" i="1"/>
  <c r="C20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7" i="1"/>
  <c r="C38" i="1"/>
  <c r="C39" i="1"/>
  <c r="C40" i="1"/>
  <c r="C41" i="1"/>
  <c r="C42" i="1"/>
  <c r="C43" i="1"/>
  <c r="C44" i="1"/>
  <c r="C45" i="1"/>
  <c r="C46" i="1"/>
  <c r="C47" i="1"/>
  <c r="D47" i="1"/>
  <c r="E47" i="1"/>
  <c r="F47" i="1"/>
  <c r="C48" i="1"/>
  <c r="D48" i="1"/>
  <c r="E48" i="1"/>
  <c r="F48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I4" i="14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C6" i="6" s="1"/>
  <c r="C5" i="14"/>
  <c r="D5" i="14" s="1"/>
  <c r="C6" i="14"/>
  <c r="E6" i="14" s="1"/>
  <c r="C7" i="14"/>
  <c r="C8" i="14"/>
  <c r="E8" i="14" s="1"/>
  <c r="C9" i="14"/>
  <c r="C10" i="14"/>
  <c r="E10" i="14" s="1"/>
  <c r="C11" i="14"/>
  <c r="C12" i="14"/>
  <c r="E12" i="14" s="1"/>
  <c r="C13" i="14"/>
  <c r="C14" i="14"/>
  <c r="E14" i="14" s="1"/>
  <c r="C15" i="14"/>
  <c r="E15" i="14" s="1"/>
  <c r="C16" i="14"/>
  <c r="E16" i="14" s="1"/>
  <c r="I16" i="14"/>
  <c r="I17" i="14" s="1"/>
  <c r="C17" i="14"/>
  <c r="C18" i="14"/>
  <c r="I18" i="14"/>
  <c r="I19" i="14" s="1"/>
  <c r="I20" i="14" s="1"/>
  <c r="I21" i="14" s="1"/>
  <c r="I22" i="14" s="1"/>
  <c r="I23" i="14" s="1"/>
  <c r="I24" i="14" s="1"/>
  <c r="I25" i="14" s="1"/>
  <c r="I26" i="14" s="1"/>
  <c r="I27" i="14" s="1"/>
  <c r="C19" i="14"/>
  <c r="C20" i="14"/>
  <c r="C21" i="14"/>
  <c r="C22" i="14"/>
  <c r="E22" i="14" s="1"/>
  <c r="C23" i="14"/>
  <c r="C24" i="14"/>
  <c r="C25" i="14"/>
  <c r="E25" i="14" s="1"/>
  <c r="C26" i="14"/>
  <c r="E26" i="14" s="1"/>
  <c r="C27" i="14"/>
  <c r="C28" i="14"/>
  <c r="G28" i="14" s="1"/>
  <c r="I28" i="14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C8" i="6" s="1"/>
  <c r="C29" i="14"/>
  <c r="C30" i="14"/>
  <c r="C31" i="14"/>
  <c r="C32" i="14"/>
  <c r="C33" i="14"/>
  <c r="C34" i="14"/>
  <c r="C35" i="14"/>
  <c r="C36" i="14"/>
  <c r="C37" i="14"/>
  <c r="C38" i="14"/>
  <c r="G38" i="14" s="1"/>
  <c r="C39" i="14"/>
  <c r="C40" i="14"/>
  <c r="I40" i="14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C41" i="14"/>
  <c r="C42" i="14"/>
  <c r="C43" i="14"/>
  <c r="C44" i="14"/>
  <c r="F44" i="14" s="1"/>
  <c r="C45" i="14"/>
  <c r="C46" i="14"/>
  <c r="C47" i="14"/>
  <c r="C48" i="14"/>
  <c r="C49" i="14"/>
  <c r="C50" i="14"/>
  <c r="C51" i="14"/>
  <c r="C52" i="14"/>
  <c r="I52" i="14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C53" i="14"/>
  <c r="H53" i="14" s="1"/>
  <c r="C54" i="14"/>
  <c r="G54" i="14" s="1"/>
  <c r="C55" i="14"/>
  <c r="G55" i="14" s="1"/>
  <c r="C56" i="14"/>
  <c r="C57" i="14"/>
  <c r="C58" i="14"/>
  <c r="C59" i="14"/>
  <c r="C60" i="14"/>
  <c r="C61" i="14"/>
  <c r="C62" i="14"/>
  <c r="C63" i="14"/>
  <c r="C64" i="14"/>
  <c r="I64" i="14"/>
  <c r="I65" i="14" s="1"/>
  <c r="I66" i="14" s="1"/>
  <c r="I67" i="14" s="1"/>
  <c r="I68" i="14" s="1"/>
  <c r="I69" i="14" s="1"/>
  <c r="I70" i="14" s="1"/>
  <c r="I71" i="14" s="1"/>
  <c r="I72" i="14" s="1"/>
  <c r="I73" i="14" s="1"/>
  <c r="I74" i="14" s="1"/>
  <c r="I75" i="14" s="1"/>
  <c r="C65" i="14"/>
  <c r="G65" i="14" s="1"/>
  <c r="C66" i="14"/>
  <c r="H66" i="14" s="1"/>
  <c r="C67" i="14"/>
  <c r="C68" i="14"/>
  <c r="E68" i="14" s="1"/>
  <c r="C69" i="14"/>
  <c r="C70" i="14"/>
  <c r="G70" i="14" s="1"/>
  <c r="C71" i="14"/>
  <c r="C72" i="14"/>
  <c r="C73" i="14"/>
  <c r="G73" i="14" s="1"/>
  <c r="C74" i="14"/>
  <c r="G74" i="14" s="1"/>
  <c r="C75" i="14"/>
  <c r="C76" i="14"/>
  <c r="I76" i="14"/>
  <c r="I77" i="14" s="1"/>
  <c r="I78" i="14" s="1"/>
  <c r="I79" i="14" s="1"/>
  <c r="I80" i="14" s="1"/>
  <c r="I81" i="14" s="1"/>
  <c r="I82" i="14" s="1"/>
  <c r="I83" i="14" s="1"/>
  <c r="I84" i="14" s="1"/>
  <c r="I85" i="14" s="1"/>
  <c r="I86" i="14" s="1"/>
  <c r="I87" i="14" s="1"/>
  <c r="C77" i="14"/>
  <c r="H77" i="14" s="1"/>
  <c r="C78" i="14"/>
  <c r="E78" i="14" s="1"/>
  <c r="G78" i="14"/>
  <c r="C79" i="14"/>
  <c r="C80" i="14"/>
  <c r="C81" i="14"/>
  <c r="C82" i="14"/>
  <c r="C83" i="14"/>
  <c r="C84" i="14"/>
  <c r="C85" i="14"/>
  <c r="C86" i="14"/>
  <c r="C87" i="14"/>
  <c r="C88" i="14"/>
  <c r="I88" i="14"/>
  <c r="C89" i="14"/>
  <c r="I89" i="14"/>
  <c r="I90" i="14" s="1"/>
  <c r="I91" i="14" s="1"/>
  <c r="I92" i="14" s="1"/>
  <c r="I93" i="14" s="1"/>
  <c r="I94" i="14" s="1"/>
  <c r="I95" i="14" s="1"/>
  <c r="I96" i="14" s="1"/>
  <c r="I97" i="14" s="1"/>
  <c r="I98" i="14" s="1"/>
  <c r="I99" i="14" s="1"/>
  <c r="C90" i="14"/>
  <c r="C91" i="14"/>
  <c r="C92" i="14"/>
  <c r="C93" i="14"/>
  <c r="C94" i="14"/>
  <c r="C95" i="14"/>
  <c r="C96" i="14"/>
  <c r="G96" i="14" s="1"/>
  <c r="C97" i="14"/>
  <c r="C98" i="14"/>
  <c r="C99" i="14"/>
  <c r="C100" i="14"/>
  <c r="I100" i="14"/>
  <c r="I101" i="14" s="1"/>
  <c r="I102" i="14" s="1"/>
  <c r="I103" i="14" s="1"/>
  <c r="I104" i="14" s="1"/>
  <c r="I105" i="14" s="1"/>
  <c r="I106" i="14" s="1"/>
  <c r="I107" i="14" s="1"/>
  <c r="I108" i="14" s="1"/>
  <c r="I109" i="14" s="1"/>
  <c r="I110" i="14" s="1"/>
  <c r="I111" i="14" s="1"/>
  <c r="C101" i="14"/>
  <c r="C102" i="14"/>
  <c r="E102" i="14" s="1"/>
  <c r="G102" i="14"/>
  <c r="C103" i="14"/>
  <c r="D103" i="14" s="1"/>
  <c r="C104" i="14"/>
  <c r="C105" i="14"/>
  <c r="C106" i="14"/>
  <c r="G106" i="14" s="1"/>
  <c r="C107" i="14"/>
  <c r="H107" i="14" s="1"/>
  <c r="C108" i="14"/>
  <c r="G108" i="14" s="1"/>
  <c r="C109" i="14"/>
  <c r="C110" i="14"/>
  <c r="C111" i="14"/>
  <c r="C112" i="14"/>
  <c r="G112" i="14"/>
  <c r="I112" i="14"/>
  <c r="I113" i="14" s="1"/>
  <c r="I114" i="14" s="1"/>
  <c r="I115" i="14" s="1"/>
  <c r="I116" i="14" s="1"/>
  <c r="I117" i="14" s="1"/>
  <c r="I118" i="14" s="1"/>
  <c r="I119" i="14" s="1"/>
  <c r="C113" i="14"/>
  <c r="C114" i="14"/>
  <c r="D114" i="14"/>
  <c r="H114" i="14"/>
  <c r="C115" i="14"/>
  <c r="G115" i="14" s="1"/>
  <c r="C116" i="14"/>
  <c r="C117" i="14"/>
  <c r="C118" i="14"/>
  <c r="C119" i="14"/>
  <c r="C120" i="14"/>
  <c r="I4" i="15"/>
  <c r="I5" i="15" s="1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C5" i="15"/>
  <c r="C6" i="15"/>
  <c r="C7" i="15"/>
  <c r="E7" i="15" s="1"/>
  <c r="C8" i="15"/>
  <c r="C9" i="15"/>
  <c r="E9" i="15" s="1"/>
  <c r="C10" i="15"/>
  <c r="C11" i="15"/>
  <c r="E11" i="15" s="1"/>
  <c r="C12" i="15"/>
  <c r="C13" i="15"/>
  <c r="E13" i="15" s="1"/>
  <c r="C14" i="15"/>
  <c r="C15" i="15"/>
  <c r="E15" i="15" s="1"/>
  <c r="C16" i="15"/>
  <c r="I16" i="15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C17" i="15"/>
  <c r="C18" i="15"/>
  <c r="C19" i="15"/>
  <c r="F19" i="15" s="1"/>
  <c r="C20" i="15"/>
  <c r="C21" i="15"/>
  <c r="C22" i="15"/>
  <c r="E22" i="15" s="1"/>
  <c r="C23" i="15"/>
  <c r="C24" i="15"/>
  <c r="C25" i="15"/>
  <c r="C26" i="15"/>
  <c r="C27" i="15"/>
  <c r="C28" i="15"/>
  <c r="G28" i="15" s="1"/>
  <c r="I28" i="15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C29" i="15"/>
  <c r="C30" i="15"/>
  <c r="C31" i="15"/>
  <c r="C32" i="15"/>
  <c r="C33" i="15"/>
  <c r="F33" i="15" s="1"/>
  <c r="C34" i="15"/>
  <c r="C35" i="15"/>
  <c r="C36" i="15"/>
  <c r="C37" i="15"/>
  <c r="C38" i="15"/>
  <c r="C39" i="15"/>
  <c r="C40" i="15"/>
  <c r="I40" i="15"/>
  <c r="I41" i="15" s="1"/>
  <c r="I42" i="15" s="1"/>
  <c r="I43" i="15" s="1"/>
  <c r="I44" i="15" s="1"/>
  <c r="I45" i="15" s="1"/>
  <c r="I46" i="15" s="1"/>
  <c r="I47" i="15" s="1"/>
  <c r="I48" i="15" s="1"/>
  <c r="I49" i="15" s="1"/>
  <c r="I50" i="15" s="1"/>
  <c r="I51" i="15" s="1"/>
  <c r="C41" i="15"/>
  <c r="C42" i="15"/>
  <c r="C43" i="15"/>
  <c r="C44" i="15"/>
  <c r="C45" i="15"/>
  <c r="C46" i="15"/>
  <c r="C47" i="15"/>
  <c r="C48" i="15"/>
  <c r="C49" i="15"/>
  <c r="C50" i="15"/>
  <c r="G50" i="15" s="1"/>
  <c r="C51" i="15"/>
  <c r="C52" i="15"/>
  <c r="I52" i="15"/>
  <c r="I53" i="15" s="1"/>
  <c r="I54" i="15" s="1"/>
  <c r="I55" i="15" s="1"/>
  <c r="I56" i="15" s="1"/>
  <c r="I57" i="15" s="1"/>
  <c r="I58" i="15" s="1"/>
  <c r="I59" i="15" s="1"/>
  <c r="I60" i="15" s="1"/>
  <c r="I61" i="15" s="1"/>
  <c r="I62" i="15" s="1"/>
  <c r="I63" i="15" s="1"/>
  <c r="C53" i="15"/>
  <c r="C54" i="15"/>
  <c r="C55" i="15"/>
  <c r="C56" i="15"/>
  <c r="C57" i="15"/>
  <c r="C58" i="15"/>
  <c r="H58" i="15" s="1"/>
  <c r="C59" i="15"/>
  <c r="C60" i="15"/>
  <c r="C61" i="15"/>
  <c r="C62" i="15"/>
  <c r="C63" i="15"/>
  <c r="C64" i="15"/>
  <c r="G64" i="15" s="1"/>
  <c r="I64" i="15"/>
  <c r="I65" i="15" s="1"/>
  <c r="I66" i="15" s="1"/>
  <c r="I67" i="15" s="1"/>
  <c r="I68" i="15" s="1"/>
  <c r="I69" i="15" s="1"/>
  <c r="I70" i="15" s="1"/>
  <c r="I71" i="15" s="1"/>
  <c r="I72" i="15" s="1"/>
  <c r="I73" i="15" s="1"/>
  <c r="I74" i="15" s="1"/>
  <c r="I75" i="15" s="1"/>
  <c r="C65" i="15"/>
  <c r="H65" i="15" s="1"/>
  <c r="C66" i="15"/>
  <c r="C67" i="15"/>
  <c r="C68" i="15"/>
  <c r="C69" i="15"/>
  <c r="H69" i="15" s="1"/>
  <c r="C70" i="15"/>
  <c r="C71" i="15"/>
  <c r="C72" i="15"/>
  <c r="C73" i="15"/>
  <c r="C74" i="15"/>
  <c r="C75" i="15"/>
  <c r="C76" i="15"/>
  <c r="I76" i="15"/>
  <c r="I77" i="15" s="1"/>
  <c r="I78" i="15" s="1"/>
  <c r="I79" i="15" s="1"/>
  <c r="I80" i="15" s="1"/>
  <c r="I81" i="15" s="1"/>
  <c r="I82" i="15" s="1"/>
  <c r="I83" i="15" s="1"/>
  <c r="I84" i="15" s="1"/>
  <c r="I85" i="15" s="1"/>
  <c r="I86" i="15" s="1"/>
  <c r="I87" i="15" s="1"/>
  <c r="C77" i="15"/>
  <c r="C78" i="15"/>
  <c r="E78" i="15" s="1"/>
  <c r="C79" i="15"/>
  <c r="C80" i="15"/>
  <c r="F80" i="15" s="1"/>
  <c r="C81" i="15"/>
  <c r="C82" i="15"/>
  <c r="G82" i="15" s="1"/>
  <c r="C83" i="15"/>
  <c r="C84" i="15"/>
  <c r="C85" i="15"/>
  <c r="C86" i="15"/>
  <c r="C87" i="15"/>
  <c r="C88" i="15"/>
  <c r="I88" i="15"/>
  <c r="I89" i="15" s="1"/>
  <c r="I90" i="15" s="1"/>
  <c r="I91" i="15" s="1"/>
  <c r="I92" i="15" s="1"/>
  <c r="I93" i="15" s="1"/>
  <c r="I94" i="15" s="1"/>
  <c r="I95" i="15" s="1"/>
  <c r="I96" i="15" s="1"/>
  <c r="I97" i="15" s="1"/>
  <c r="I98" i="15" s="1"/>
  <c r="I99" i="15" s="1"/>
  <c r="C89" i="15"/>
  <c r="D89" i="15" s="1"/>
  <c r="C90" i="15"/>
  <c r="C91" i="15"/>
  <c r="C92" i="15"/>
  <c r="C93" i="15"/>
  <c r="C94" i="15"/>
  <c r="C95" i="15"/>
  <c r="C96" i="15"/>
  <c r="G96" i="15" s="1"/>
  <c r="C97" i="15"/>
  <c r="G97" i="15" s="1"/>
  <c r="C98" i="15"/>
  <c r="C99" i="15"/>
  <c r="C100" i="15"/>
  <c r="I100" i="15"/>
  <c r="I101" i="15" s="1"/>
  <c r="I102" i="15" s="1"/>
  <c r="I103" i="15" s="1"/>
  <c r="I104" i="15" s="1"/>
  <c r="I105" i="15" s="1"/>
  <c r="I106" i="15" s="1"/>
  <c r="I107" i="15" s="1"/>
  <c r="I108" i="15" s="1"/>
  <c r="I109" i="15" s="1"/>
  <c r="I110" i="15" s="1"/>
  <c r="I111" i="15" s="1"/>
  <c r="J111" i="15" s="1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I112" i="15"/>
  <c r="I113" i="15" s="1"/>
  <c r="I114" i="15" s="1"/>
  <c r="I115" i="15" s="1"/>
  <c r="I116" i="15" s="1"/>
  <c r="C113" i="15"/>
  <c r="C114" i="15"/>
  <c r="C115" i="15"/>
  <c r="C116" i="15"/>
  <c r="C117" i="15"/>
  <c r="C118" i="15"/>
  <c r="C119" i="15"/>
  <c r="G119" i="15" s="1"/>
  <c r="C120" i="15"/>
  <c r="I4" i="16"/>
  <c r="C5" i="16"/>
  <c r="I5" i="16"/>
  <c r="I6" i="16" s="1"/>
  <c r="I7" i="16" s="1"/>
  <c r="I8" i="16" s="1"/>
  <c r="I9" i="16" s="1"/>
  <c r="I10" i="16" s="1"/>
  <c r="I11" i="16" s="1"/>
  <c r="I12" i="16" s="1"/>
  <c r="I13" i="16" s="1"/>
  <c r="I14" i="16" s="1"/>
  <c r="I15" i="16" s="1"/>
  <c r="C6" i="16"/>
  <c r="E6" i="16" s="1"/>
  <c r="C7" i="16"/>
  <c r="C8" i="16"/>
  <c r="E8" i="16" s="1"/>
  <c r="D8" i="16"/>
  <c r="C9" i="16"/>
  <c r="C10" i="16"/>
  <c r="E10" i="16" s="1"/>
  <c r="D10" i="16"/>
  <c r="C11" i="16"/>
  <c r="C12" i="16"/>
  <c r="E12" i="16" s="1"/>
  <c r="C13" i="16"/>
  <c r="C14" i="16"/>
  <c r="E14" i="16" s="1"/>
  <c r="C15" i="16"/>
  <c r="E15" i="16" s="1"/>
  <c r="C16" i="16"/>
  <c r="F16" i="16" s="1"/>
  <c r="I16" i="16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C17" i="16"/>
  <c r="C18" i="16"/>
  <c r="C19" i="16"/>
  <c r="C20" i="16"/>
  <c r="C21" i="16"/>
  <c r="C22" i="16"/>
  <c r="C23" i="16"/>
  <c r="C24" i="16"/>
  <c r="C25" i="16"/>
  <c r="C26" i="16"/>
  <c r="C27" i="16"/>
  <c r="C28" i="16"/>
  <c r="G28" i="16" s="1"/>
  <c r="I28" i="16"/>
  <c r="I29" i="16" s="1"/>
  <c r="I30" i="16" s="1"/>
  <c r="I31" i="16" s="1"/>
  <c r="I32" i="16" s="1"/>
  <c r="I33" i="16" s="1"/>
  <c r="I34" i="16" s="1"/>
  <c r="I35" i="16" s="1"/>
  <c r="I36" i="16" s="1"/>
  <c r="I37" i="16" s="1"/>
  <c r="I38" i="16" s="1"/>
  <c r="I39" i="16" s="1"/>
  <c r="C29" i="16"/>
  <c r="C30" i="16"/>
  <c r="C31" i="16"/>
  <c r="C32" i="16"/>
  <c r="C33" i="16"/>
  <c r="E33" i="16" s="1"/>
  <c r="C34" i="16"/>
  <c r="C35" i="16"/>
  <c r="C36" i="16"/>
  <c r="G36" i="16" s="1"/>
  <c r="C37" i="16"/>
  <c r="C38" i="16"/>
  <c r="C39" i="16"/>
  <c r="C40" i="16"/>
  <c r="G40" i="16" s="1"/>
  <c r="I40" i="16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C41" i="16"/>
  <c r="C42" i="16"/>
  <c r="C43" i="16"/>
  <c r="C44" i="16"/>
  <c r="C45" i="16"/>
  <c r="C46" i="16"/>
  <c r="G46" i="16" s="1"/>
  <c r="C47" i="16"/>
  <c r="C48" i="16"/>
  <c r="C49" i="16"/>
  <c r="C50" i="16"/>
  <c r="C51" i="16"/>
  <c r="C52" i="16"/>
  <c r="I52" i="16"/>
  <c r="I53" i="16" s="1"/>
  <c r="I54" i="16" s="1"/>
  <c r="I55" i="16" s="1"/>
  <c r="I56" i="16" s="1"/>
  <c r="I57" i="16" s="1"/>
  <c r="I58" i="16" s="1"/>
  <c r="I59" i="16" s="1"/>
  <c r="I60" i="16" s="1"/>
  <c r="I61" i="16" s="1"/>
  <c r="I62" i="16" s="1"/>
  <c r="I63" i="16" s="1"/>
  <c r="C53" i="16"/>
  <c r="C54" i="16"/>
  <c r="C55" i="16"/>
  <c r="C56" i="16"/>
  <c r="C57" i="16"/>
  <c r="C58" i="16"/>
  <c r="C59" i="16"/>
  <c r="C60" i="16"/>
  <c r="C61" i="16"/>
  <c r="C62" i="16"/>
  <c r="C63" i="16"/>
  <c r="C64" i="16"/>
  <c r="I64" i="16"/>
  <c r="I65" i="16" s="1"/>
  <c r="I66" i="16" s="1"/>
  <c r="I67" i="16" s="1"/>
  <c r="I68" i="16" s="1"/>
  <c r="I69" i="16" s="1"/>
  <c r="I70" i="16" s="1"/>
  <c r="I71" i="16" s="1"/>
  <c r="I72" i="16" s="1"/>
  <c r="I73" i="16" s="1"/>
  <c r="I74" i="16" s="1"/>
  <c r="I75" i="16" s="1"/>
  <c r="C65" i="16"/>
  <c r="C66" i="16"/>
  <c r="C67" i="16"/>
  <c r="C68" i="16"/>
  <c r="F68" i="16" s="1"/>
  <c r="C69" i="16"/>
  <c r="C70" i="16"/>
  <c r="H70" i="16" s="1"/>
  <c r="C71" i="16"/>
  <c r="C72" i="16"/>
  <c r="C73" i="16"/>
  <c r="C74" i="16"/>
  <c r="C75" i="16"/>
  <c r="C76" i="16"/>
  <c r="I76" i="16"/>
  <c r="I77" i="16" s="1"/>
  <c r="I78" i="16" s="1"/>
  <c r="I79" i="16" s="1"/>
  <c r="I80" i="16" s="1"/>
  <c r="I81" i="16" s="1"/>
  <c r="I82" i="16" s="1"/>
  <c r="I83" i="16" s="1"/>
  <c r="I84" i="16" s="1"/>
  <c r="I85" i="16" s="1"/>
  <c r="I86" i="16" s="1"/>
  <c r="I87" i="16" s="1"/>
  <c r="C77" i="16"/>
  <c r="C78" i="16"/>
  <c r="C79" i="16"/>
  <c r="C80" i="16"/>
  <c r="E80" i="16" s="1"/>
  <c r="C81" i="16"/>
  <c r="E81" i="16" s="1"/>
  <c r="C82" i="16"/>
  <c r="C83" i="16"/>
  <c r="C84" i="16"/>
  <c r="C85" i="16"/>
  <c r="E85" i="16" s="1"/>
  <c r="C86" i="16"/>
  <c r="C87" i="16"/>
  <c r="E87" i="16" s="1"/>
  <c r="C88" i="16"/>
  <c r="I88" i="16"/>
  <c r="I89" i="16" s="1"/>
  <c r="I90" i="16" s="1"/>
  <c r="I91" i="16" s="1"/>
  <c r="I92" i="16" s="1"/>
  <c r="I93" i="16" s="1"/>
  <c r="I94" i="16" s="1"/>
  <c r="I95" i="16" s="1"/>
  <c r="I96" i="16" s="1"/>
  <c r="I97" i="16" s="1"/>
  <c r="I98" i="16" s="1"/>
  <c r="I99" i="16" s="1"/>
  <c r="C89" i="16"/>
  <c r="C90" i="16"/>
  <c r="C91" i="16"/>
  <c r="G91" i="16" s="1"/>
  <c r="C92" i="16"/>
  <c r="E92" i="16" s="1"/>
  <c r="C93" i="16"/>
  <c r="C94" i="16"/>
  <c r="E94" i="16" s="1"/>
  <c r="C95" i="16"/>
  <c r="C96" i="16"/>
  <c r="C97" i="16"/>
  <c r="C98" i="16"/>
  <c r="C99" i="16"/>
  <c r="G99" i="16" s="1"/>
  <c r="C100" i="16"/>
  <c r="I100" i="16"/>
  <c r="I101" i="16" s="1"/>
  <c r="I102" i="16" s="1"/>
  <c r="I103" i="16" s="1"/>
  <c r="I104" i="16" s="1"/>
  <c r="I105" i="16" s="1"/>
  <c r="I106" i="16" s="1"/>
  <c r="I107" i="16" s="1"/>
  <c r="I108" i="16" s="1"/>
  <c r="I109" i="16" s="1"/>
  <c r="I110" i="16" s="1"/>
  <c r="I111" i="16" s="1"/>
  <c r="J111" i="16" s="1"/>
  <c r="C101" i="16"/>
  <c r="C102" i="16"/>
  <c r="C103" i="16"/>
  <c r="C104" i="16"/>
  <c r="G104" i="16" s="1"/>
  <c r="C105" i="16"/>
  <c r="C106" i="16"/>
  <c r="D107" i="16" s="1"/>
  <c r="C107" i="16"/>
  <c r="G107" i="16" s="1"/>
  <c r="C108" i="16"/>
  <c r="C109" i="16"/>
  <c r="C110" i="16"/>
  <c r="G110" i="16" s="1"/>
  <c r="C111" i="16"/>
  <c r="H111" i="16" s="1"/>
  <c r="C112" i="16"/>
  <c r="I112" i="16"/>
  <c r="I113" i="16" s="1"/>
  <c r="I114" i="16" s="1"/>
  <c r="I115" i="16" s="1"/>
  <c r="I116" i="16" s="1"/>
  <c r="C113" i="16"/>
  <c r="G113" i="16" s="1"/>
  <c r="C114" i="16"/>
  <c r="C115" i="16"/>
  <c r="C116" i="16"/>
  <c r="C117" i="16"/>
  <c r="C118" i="16"/>
  <c r="C119" i="16"/>
  <c r="C120" i="16"/>
  <c r="G120" i="16" s="1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C5" i="13"/>
  <c r="D5" i="13" s="1"/>
  <c r="C6" i="13"/>
  <c r="E6" i="13" s="1"/>
  <c r="C7" i="13"/>
  <c r="C8" i="13"/>
  <c r="E8" i="13" s="1"/>
  <c r="C9" i="13"/>
  <c r="C10" i="13"/>
  <c r="E10" i="13" s="1"/>
  <c r="C11" i="13"/>
  <c r="C12" i="13"/>
  <c r="E12" i="13" s="1"/>
  <c r="C13" i="13"/>
  <c r="C14" i="13"/>
  <c r="E14" i="13" s="1"/>
  <c r="C15" i="13"/>
  <c r="C16" i="13"/>
  <c r="I16" i="13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C17" i="13"/>
  <c r="C18" i="13"/>
  <c r="C19" i="13"/>
  <c r="C20" i="13"/>
  <c r="C21" i="13"/>
  <c r="C22" i="13"/>
  <c r="C23" i="13"/>
  <c r="C24" i="13"/>
  <c r="C25" i="13"/>
  <c r="C26" i="13"/>
  <c r="C27" i="13"/>
  <c r="C28" i="13"/>
  <c r="G28" i="13" s="1"/>
  <c r="I28" i="13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C29" i="13"/>
  <c r="C30" i="13"/>
  <c r="C31" i="13"/>
  <c r="E31" i="13" s="1"/>
  <c r="C32" i="13"/>
  <c r="E32" i="13" s="1"/>
  <c r="C33" i="13"/>
  <c r="C34" i="13"/>
  <c r="C35" i="13"/>
  <c r="E35" i="13" s="1"/>
  <c r="C36" i="13"/>
  <c r="C37" i="13"/>
  <c r="E37" i="13" s="1"/>
  <c r="C38" i="13"/>
  <c r="C39" i="13"/>
  <c r="C40" i="13"/>
  <c r="G40" i="13" s="1"/>
  <c r="I40" i="13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C41" i="13"/>
  <c r="C42" i="13"/>
  <c r="G42" i="13" s="1"/>
  <c r="C43" i="13"/>
  <c r="C44" i="13"/>
  <c r="C45" i="13"/>
  <c r="C46" i="13"/>
  <c r="C47" i="13"/>
  <c r="C48" i="13"/>
  <c r="C49" i="13"/>
  <c r="C50" i="13"/>
  <c r="C51" i="13"/>
  <c r="C52" i="13"/>
  <c r="H52" i="13" s="1"/>
  <c r="I52" i="13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C53" i="13"/>
  <c r="C54" i="13"/>
  <c r="C55" i="13"/>
  <c r="C56" i="13"/>
  <c r="C57" i="13"/>
  <c r="C58" i="13"/>
  <c r="C59" i="13"/>
  <c r="C60" i="13"/>
  <c r="C61" i="13"/>
  <c r="C62" i="13"/>
  <c r="E62" i="13" s="1"/>
  <c r="C63" i="13"/>
  <c r="C64" i="13"/>
  <c r="I64" i="13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C65" i="13"/>
  <c r="D65" i="13" s="1"/>
  <c r="C66" i="13"/>
  <c r="C67" i="13"/>
  <c r="C68" i="13"/>
  <c r="C69" i="13"/>
  <c r="C70" i="13"/>
  <c r="C71" i="13"/>
  <c r="C72" i="13"/>
  <c r="G72" i="13" s="1"/>
  <c r="C73" i="13"/>
  <c r="C74" i="13"/>
  <c r="C75" i="13"/>
  <c r="C76" i="13"/>
  <c r="I76" i="13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C77" i="13"/>
  <c r="C78" i="13"/>
  <c r="C79" i="13"/>
  <c r="C80" i="13"/>
  <c r="E80" i="13" s="1"/>
  <c r="C81" i="13"/>
  <c r="C82" i="13"/>
  <c r="F82" i="13" s="1"/>
  <c r="C83" i="13"/>
  <c r="E83" i="13" s="1"/>
  <c r="C84" i="13"/>
  <c r="E84" i="13" s="1"/>
  <c r="C85" i="13"/>
  <c r="C86" i="13"/>
  <c r="C87" i="13"/>
  <c r="E87" i="13" s="1"/>
  <c r="C88" i="13"/>
  <c r="G88" i="13" s="1"/>
  <c r="I88" i="13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C89" i="13"/>
  <c r="C90" i="13"/>
  <c r="C91" i="13"/>
  <c r="C92" i="13"/>
  <c r="C93" i="13"/>
  <c r="C94" i="13"/>
  <c r="C95" i="13"/>
  <c r="H95" i="13" s="1"/>
  <c r="C96" i="13"/>
  <c r="C97" i="13"/>
  <c r="C98" i="13"/>
  <c r="C99" i="13"/>
  <c r="H99" i="13" s="1"/>
  <c r="C100" i="13"/>
  <c r="I100" i="13"/>
  <c r="I101" i="13" s="1"/>
  <c r="I102" i="13" s="1"/>
  <c r="I103" i="13" s="1"/>
  <c r="I104" i="13" s="1"/>
  <c r="I105" i="13" s="1"/>
  <c r="I106" i="13" s="1"/>
  <c r="I107" i="13" s="1"/>
  <c r="I108" i="13" s="1"/>
  <c r="I109" i="13" s="1"/>
  <c r="I110" i="13" s="1"/>
  <c r="I111" i="13" s="1"/>
  <c r="C101" i="13"/>
  <c r="C102" i="13"/>
  <c r="G102" i="13" s="1"/>
  <c r="C103" i="13"/>
  <c r="C104" i="13"/>
  <c r="C105" i="13"/>
  <c r="E105" i="13" s="1"/>
  <c r="C106" i="13"/>
  <c r="C107" i="13"/>
  <c r="C108" i="13"/>
  <c r="C109" i="13"/>
  <c r="E109" i="13" s="1"/>
  <c r="C110" i="13"/>
  <c r="G110" i="13" s="1"/>
  <c r="C111" i="13"/>
  <c r="C112" i="13"/>
  <c r="I112" i="13"/>
  <c r="I113" i="13" s="1"/>
  <c r="I114" i="13" s="1"/>
  <c r="I115" i="13" s="1"/>
  <c r="I116" i="13" s="1"/>
  <c r="I117" i="13" s="1"/>
  <c r="I118" i="13" s="1"/>
  <c r="I119" i="13" s="1"/>
  <c r="C113" i="13"/>
  <c r="C114" i="13"/>
  <c r="C115" i="13"/>
  <c r="C116" i="13"/>
  <c r="G116" i="13" s="1"/>
  <c r="C117" i="13"/>
  <c r="C118" i="13"/>
  <c r="C119" i="13"/>
  <c r="C120" i="13"/>
  <c r="I4" i="8"/>
  <c r="I5" i="8" s="1"/>
  <c r="C5" i="8"/>
  <c r="D5" i="8" s="1"/>
  <c r="C6" i="8"/>
  <c r="E6" i="8" s="1"/>
  <c r="I6" i="8"/>
  <c r="I7" i="8" s="1"/>
  <c r="I8" i="8" s="1"/>
  <c r="I9" i="8" s="1"/>
  <c r="I10" i="8" s="1"/>
  <c r="I11" i="8" s="1"/>
  <c r="I12" i="8" s="1"/>
  <c r="I13" i="8" s="1"/>
  <c r="I14" i="8" s="1"/>
  <c r="I15" i="8" s="1"/>
  <c r="C7" i="8"/>
  <c r="C8" i="8"/>
  <c r="E8" i="8" s="1"/>
  <c r="C9" i="8"/>
  <c r="C10" i="8"/>
  <c r="C11" i="8"/>
  <c r="C12" i="8"/>
  <c r="E12" i="8" s="1"/>
  <c r="C13" i="8"/>
  <c r="C14" i="8"/>
  <c r="E14" i="8" s="1"/>
  <c r="C15" i="8"/>
  <c r="C16" i="8"/>
  <c r="I16" i="8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C17" i="8"/>
  <c r="C18" i="8"/>
  <c r="C19" i="8"/>
  <c r="C20" i="8"/>
  <c r="C21" i="8"/>
  <c r="C22" i="8"/>
  <c r="C23" i="8"/>
  <c r="C24" i="8"/>
  <c r="C25" i="8"/>
  <c r="C26" i="8"/>
  <c r="C27" i="8"/>
  <c r="C28" i="8"/>
  <c r="G28" i="8" s="1"/>
  <c r="I28" i="8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C29" i="8"/>
  <c r="C30" i="8"/>
  <c r="C31" i="8"/>
  <c r="C32" i="8"/>
  <c r="C33" i="8"/>
  <c r="C34" i="8"/>
  <c r="C35" i="8"/>
  <c r="C36" i="8"/>
  <c r="C37" i="8"/>
  <c r="C38" i="8"/>
  <c r="C39" i="8"/>
  <c r="C40" i="8"/>
  <c r="I40" i="8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C41" i="8"/>
  <c r="C42" i="8"/>
  <c r="C43" i="8"/>
  <c r="C44" i="8"/>
  <c r="C45" i="8"/>
  <c r="C46" i="8"/>
  <c r="C47" i="8"/>
  <c r="E47" i="8" s="1"/>
  <c r="C48" i="8"/>
  <c r="C49" i="8"/>
  <c r="E49" i="8" s="1"/>
  <c r="C50" i="8"/>
  <c r="C51" i="8"/>
  <c r="E51" i="8" s="1"/>
  <c r="C52" i="8"/>
  <c r="I52" i="8"/>
  <c r="I53" i="8" s="1"/>
  <c r="I54" i="8" s="1"/>
  <c r="I55" i="8" s="1"/>
  <c r="I56" i="8" s="1"/>
  <c r="I57" i="8" s="1"/>
  <c r="I58" i="8" s="1"/>
  <c r="I59" i="8" s="1"/>
  <c r="I60" i="8" s="1"/>
  <c r="I61" i="8" s="1"/>
  <c r="I62" i="8" s="1"/>
  <c r="I63" i="8" s="1"/>
  <c r="C53" i="8"/>
  <c r="C54" i="8"/>
  <c r="C55" i="8"/>
  <c r="C56" i="8"/>
  <c r="C57" i="8"/>
  <c r="C58" i="8"/>
  <c r="C59" i="8"/>
  <c r="C60" i="8"/>
  <c r="C61" i="8"/>
  <c r="C62" i="8"/>
  <c r="C63" i="8"/>
  <c r="H63" i="8" s="1"/>
  <c r="C64" i="8"/>
  <c r="I64" i="8"/>
  <c r="I65" i="8" s="1"/>
  <c r="I66" i="8" s="1"/>
  <c r="I67" i="8" s="1"/>
  <c r="I68" i="8" s="1"/>
  <c r="I69" i="8" s="1"/>
  <c r="I70" i="8" s="1"/>
  <c r="I71" i="8" s="1"/>
  <c r="I72" i="8" s="1"/>
  <c r="I73" i="8" s="1"/>
  <c r="I74" i="8" s="1"/>
  <c r="I75" i="8" s="1"/>
  <c r="C65" i="8"/>
  <c r="C66" i="8"/>
  <c r="C67" i="8"/>
  <c r="C68" i="8"/>
  <c r="F68" i="8" s="1"/>
  <c r="C69" i="8"/>
  <c r="G69" i="8" s="1"/>
  <c r="C70" i="8"/>
  <c r="G70" i="8" s="1"/>
  <c r="C71" i="8"/>
  <c r="C72" i="8"/>
  <c r="H72" i="8" s="1"/>
  <c r="C73" i="8"/>
  <c r="C74" i="8"/>
  <c r="C75" i="8"/>
  <c r="C76" i="8"/>
  <c r="I76" i="8"/>
  <c r="I77" i="8" s="1"/>
  <c r="I78" i="8" s="1"/>
  <c r="I79" i="8" s="1"/>
  <c r="I80" i="8" s="1"/>
  <c r="I81" i="8" s="1"/>
  <c r="I82" i="8" s="1"/>
  <c r="I83" i="8" s="1"/>
  <c r="I84" i="8" s="1"/>
  <c r="I85" i="8" s="1"/>
  <c r="I86" i="8" s="1"/>
  <c r="I87" i="8" s="1"/>
  <c r="C77" i="8"/>
  <c r="H77" i="8" s="1"/>
  <c r="C78" i="8"/>
  <c r="G78" i="8" s="1"/>
  <c r="C79" i="8"/>
  <c r="C80" i="8"/>
  <c r="C81" i="8"/>
  <c r="C82" i="8"/>
  <c r="G82" i="8" s="1"/>
  <c r="C83" i="8"/>
  <c r="C84" i="8"/>
  <c r="C85" i="8"/>
  <c r="G85" i="8" s="1"/>
  <c r="C86" i="8"/>
  <c r="C87" i="8"/>
  <c r="C88" i="8"/>
  <c r="G88" i="8" s="1"/>
  <c r="I88" i="8"/>
  <c r="C89" i="8"/>
  <c r="I89" i="8"/>
  <c r="I90" i="8" s="1"/>
  <c r="I91" i="8" s="1"/>
  <c r="I92" i="8" s="1"/>
  <c r="I93" i="8" s="1"/>
  <c r="I94" i="8" s="1"/>
  <c r="I95" i="8" s="1"/>
  <c r="I96" i="8" s="1"/>
  <c r="I97" i="8" s="1"/>
  <c r="I98" i="8" s="1"/>
  <c r="I99" i="8" s="1"/>
  <c r="C90" i="8"/>
  <c r="C91" i="8"/>
  <c r="G91" i="8"/>
  <c r="C92" i="8"/>
  <c r="G92" i="8" s="1"/>
  <c r="C93" i="8"/>
  <c r="C94" i="8"/>
  <c r="C95" i="8"/>
  <c r="C96" i="8"/>
  <c r="H96" i="8" s="1"/>
  <c r="C97" i="8"/>
  <c r="G97" i="8" s="1"/>
  <c r="C98" i="8"/>
  <c r="C99" i="8"/>
  <c r="C100" i="8"/>
  <c r="I100" i="8"/>
  <c r="I101" i="8" s="1"/>
  <c r="I102" i="8" s="1"/>
  <c r="I103" i="8" s="1"/>
  <c r="I104" i="8" s="1"/>
  <c r="I105" i="8" s="1"/>
  <c r="I106" i="8" s="1"/>
  <c r="I107" i="8" s="1"/>
  <c r="I108" i="8" s="1"/>
  <c r="I109" i="8" s="1"/>
  <c r="I110" i="8" s="1"/>
  <c r="I111" i="8" s="1"/>
  <c r="C101" i="8"/>
  <c r="C102" i="8"/>
  <c r="C103" i="8"/>
  <c r="C104" i="8"/>
  <c r="C105" i="8"/>
  <c r="C106" i="8"/>
  <c r="C107" i="8"/>
  <c r="C108" i="8"/>
  <c r="C109" i="8"/>
  <c r="C110" i="8"/>
  <c r="C111" i="8"/>
  <c r="C112" i="8"/>
  <c r="I112" i="8"/>
  <c r="I113" i="8" s="1"/>
  <c r="I114" i="8" s="1"/>
  <c r="I115" i="8" s="1"/>
  <c r="I116" i="8" s="1"/>
  <c r="I117" i="8" s="1"/>
  <c r="I118" i="8" s="1"/>
  <c r="I119" i="8" s="1"/>
  <c r="J119" i="8" s="1"/>
  <c r="C113" i="8"/>
  <c r="C114" i="8"/>
  <c r="G114" i="8" s="1"/>
  <c r="C115" i="8"/>
  <c r="C116" i="8"/>
  <c r="C117" i="8"/>
  <c r="G117" i="8" s="1"/>
  <c r="C118" i="8"/>
  <c r="C119" i="8"/>
  <c r="I4" i="9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C5" i="9"/>
  <c r="D5" i="9" s="1"/>
  <c r="C6" i="9"/>
  <c r="C7" i="9"/>
  <c r="E7" i="9" s="1"/>
  <c r="C8" i="9"/>
  <c r="E8" i="9" s="1"/>
  <c r="C9" i="9"/>
  <c r="E9" i="9" s="1"/>
  <c r="C10" i="9"/>
  <c r="C11" i="9"/>
  <c r="C12" i="9"/>
  <c r="E12" i="9" s="1"/>
  <c r="C13" i="9"/>
  <c r="E13" i="9" s="1"/>
  <c r="C14" i="9"/>
  <c r="C15" i="9"/>
  <c r="E15" i="9" s="1"/>
  <c r="C16" i="9"/>
  <c r="E16" i="9" s="1"/>
  <c r="I16" i="9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C17" i="9"/>
  <c r="C18" i="9"/>
  <c r="E18" i="9" s="1"/>
  <c r="C19" i="9"/>
  <c r="C20" i="9"/>
  <c r="C21" i="9"/>
  <c r="E21" i="9" s="1"/>
  <c r="C22" i="9"/>
  <c r="E22" i="9" s="1"/>
  <c r="C23" i="9"/>
  <c r="C24" i="9"/>
  <c r="C25" i="9"/>
  <c r="E25" i="9" s="1"/>
  <c r="C26" i="9"/>
  <c r="C27" i="9"/>
  <c r="C28" i="9"/>
  <c r="G28" i="9" s="1"/>
  <c r="I28" i="9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C29" i="9"/>
  <c r="E29" i="9" s="1"/>
  <c r="C30" i="9"/>
  <c r="E30" i="9" s="1"/>
  <c r="C31" i="9"/>
  <c r="G31" i="9"/>
  <c r="C32" i="9"/>
  <c r="C33" i="9"/>
  <c r="E33" i="9" s="1"/>
  <c r="C34" i="9"/>
  <c r="C35" i="9"/>
  <c r="C36" i="9"/>
  <c r="C37" i="9"/>
  <c r="E37" i="9" s="1"/>
  <c r="C38" i="9"/>
  <c r="C39" i="9"/>
  <c r="E39" i="9" s="1"/>
  <c r="C40" i="9"/>
  <c r="I40" i="9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C41" i="9"/>
  <c r="G41" i="9" s="1"/>
  <c r="C42" i="9"/>
  <c r="C43" i="9"/>
  <c r="G43" i="9" s="1"/>
  <c r="C44" i="9"/>
  <c r="C45" i="9"/>
  <c r="C46" i="9"/>
  <c r="C47" i="9"/>
  <c r="C48" i="9"/>
  <c r="G48" i="9" s="1"/>
  <c r="C49" i="9"/>
  <c r="C50" i="9"/>
  <c r="F50" i="9" s="1"/>
  <c r="C51" i="9"/>
  <c r="G51" i="9" s="1"/>
  <c r="C52" i="9"/>
  <c r="I52" i="9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C53" i="9"/>
  <c r="C54" i="9"/>
  <c r="C55" i="9"/>
  <c r="H55" i="9" s="1"/>
  <c r="C56" i="9"/>
  <c r="E56" i="9" s="1"/>
  <c r="C57" i="9"/>
  <c r="C58" i="9"/>
  <c r="C59" i="9"/>
  <c r="C60" i="9"/>
  <c r="G60" i="9" s="1"/>
  <c r="C61" i="9"/>
  <c r="C62" i="9"/>
  <c r="C63" i="9"/>
  <c r="C64" i="9"/>
  <c r="I64" i="9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C65" i="9"/>
  <c r="C66" i="9"/>
  <c r="C67" i="9"/>
  <c r="C68" i="9"/>
  <c r="C69" i="9"/>
  <c r="C70" i="9"/>
  <c r="C71" i="9"/>
  <c r="C72" i="9"/>
  <c r="C73" i="9"/>
  <c r="G73" i="9" s="1"/>
  <c r="C74" i="9"/>
  <c r="H74" i="9" s="1"/>
  <c r="C75" i="9"/>
  <c r="C76" i="9"/>
  <c r="I76" i="9"/>
  <c r="I77" i="9" s="1"/>
  <c r="I78" i="9" s="1"/>
  <c r="I79" i="9" s="1"/>
  <c r="I80" i="9" s="1"/>
  <c r="I81" i="9" s="1"/>
  <c r="I82" i="9" s="1"/>
  <c r="I83" i="9" s="1"/>
  <c r="I84" i="9" s="1"/>
  <c r="I85" i="9" s="1"/>
  <c r="I86" i="9" s="1"/>
  <c r="I87" i="9" s="1"/>
  <c r="C77" i="9"/>
  <c r="C78" i="9"/>
  <c r="C79" i="9"/>
  <c r="F79" i="9" s="1"/>
  <c r="C80" i="9"/>
  <c r="C81" i="9"/>
  <c r="C82" i="9"/>
  <c r="C83" i="9"/>
  <c r="C84" i="9"/>
  <c r="C85" i="9"/>
  <c r="E85" i="9" s="1"/>
  <c r="C86" i="9"/>
  <c r="C87" i="9"/>
  <c r="C88" i="9"/>
  <c r="I88" i="9"/>
  <c r="I89" i="9" s="1"/>
  <c r="I90" i="9" s="1"/>
  <c r="I91" i="9" s="1"/>
  <c r="I92" i="9" s="1"/>
  <c r="I93" i="9" s="1"/>
  <c r="I94" i="9" s="1"/>
  <c r="I95" i="9" s="1"/>
  <c r="I96" i="9" s="1"/>
  <c r="I97" i="9" s="1"/>
  <c r="I98" i="9" s="1"/>
  <c r="I99" i="9" s="1"/>
  <c r="C89" i="9"/>
  <c r="C90" i="9"/>
  <c r="C91" i="9"/>
  <c r="C92" i="9"/>
  <c r="C93" i="9"/>
  <c r="C94" i="9"/>
  <c r="C95" i="9"/>
  <c r="C96" i="9"/>
  <c r="H96" i="9" s="1"/>
  <c r="C97" i="9"/>
  <c r="C98" i="9"/>
  <c r="C99" i="9"/>
  <c r="C100" i="9"/>
  <c r="I100" i="9"/>
  <c r="I101" i="9" s="1"/>
  <c r="I102" i="9" s="1"/>
  <c r="I103" i="9" s="1"/>
  <c r="I104" i="9" s="1"/>
  <c r="I105" i="9" s="1"/>
  <c r="I106" i="9" s="1"/>
  <c r="I107" i="9" s="1"/>
  <c r="I108" i="9" s="1"/>
  <c r="I109" i="9" s="1"/>
  <c r="I110" i="9" s="1"/>
  <c r="I111" i="9" s="1"/>
  <c r="C101" i="9"/>
  <c r="C102" i="9"/>
  <c r="C103" i="9"/>
  <c r="C104" i="9"/>
  <c r="C105" i="9"/>
  <c r="C106" i="9"/>
  <c r="C107" i="9"/>
  <c r="H107" i="9" s="1"/>
  <c r="C108" i="9"/>
  <c r="C109" i="9"/>
  <c r="C110" i="9"/>
  <c r="G110" i="9" s="1"/>
  <c r="C111" i="9"/>
  <c r="C112" i="9"/>
  <c r="I112" i="9"/>
  <c r="I113" i="9" s="1"/>
  <c r="I114" i="9" s="1"/>
  <c r="I115" i="9" s="1"/>
  <c r="I116" i="9" s="1"/>
  <c r="I117" i="9" s="1"/>
  <c r="I118" i="9" s="1"/>
  <c r="I119" i="9" s="1"/>
  <c r="C113" i="9"/>
  <c r="C114" i="9"/>
  <c r="H114" i="9" s="1"/>
  <c r="C115" i="9"/>
  <c r="C116" i="9"/>
  <c r="C117" i="9"/>
  <c r="G117" i="9" s="1"/>
  <c r="C118" i="9"/>
  <c r="C119" i="9"/>
  <c r="I4" i="11"/>
  <c r="I5" i="11" s="1"/>
  <c r="I6" i="11" s="1"/>
  <c r="I7" i="11" s="1"/>
  <c r="I8" i="11" s="1"/>
  <c r="I9" i="11" s="1"/>
  <c r="I10" i="11" s="1"/>
  <c r="I11" i="11" s="1"/>
  <c r="I12" i="11" s="1"/>
  <c r="I13" i="11" s="1"/>
  <c r="I14" i="11" s="1"/>
  <c r="I15" i="11" s="1"/>
  <c r="C5" i="11"/>
  <c r="D5" i="11" s="1"/>
  <c r="C6" i="11"/>
  <c r="C7" i="11"/>
  <c r="E7" i="11" s="1"/>
  <c r="C8" i="11"/>
  <c r="C9" i="11"/>
  <c r="C10" i="11"/>
  <c r="E10" i="11" s="1"/>
  <c r="C11" i="11"/>
  <c r="C12" i="11"/>
  <c r="C13" i="11"/>
  <c r="E13" i="11" s="1"/>
  <c r="C14" i="11"/>
  <c r="C15" i="11"/>
  <c r="E15" i="11" s="1"/>
  <c r="C16" i="11"/>
  <c r="I16" i="1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C17" i="11"/>
  <c r="C18" i="11"/>
  <c r="E18" i="11" s="1"/>
  <c r="C19" i="11"/>
  <c r="C20" i="11"/>
  <c r="E20" i="11" s="1"/>
  <c r="C21" i="11"/>
  <c r="C22" i="11"/>
  <c r="E22" i="11" s="1"/>
  <c r="C23" i="11"/>
  <c r="C24" i="11"/>
  <c r="C25" i="11"/>
  <c r="C26" i="11"/>
  <c r="C27" i="11"/>
  <c r="C28" i="11"/>
  <c r="I28" i="1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C29" i="11"/>
  <c r="C30" i="11"/>
  <c r="C31" i="11"/>
  <c r="C32" i="11"/>
  <c r="C33" i="11"/>
  <c r="C34" i="11"/>
  <c r="G34" i="11" s="1"/>
  <c r="C35" i="11"/>
  <c r="C36" i="11"/>
  <c r="C37" i="11"/>
  <c r="C38" i="11"/>
  <c r="G38" i="11" s="1"/>
  <c r="C39" i="11"/>
  <c r="G39" i="11" s="1"/>
  <c r="C40" i="11"/>
  <c r="I40" i="1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C41" i="11"/>
  <c r="C42" i="11"/>
  <c r="C43" i="11"/>
  <c r="C44" i="11"/>
  <c r="C45" i="11"/>
  <c r="C46" i="11"/>
  <c r="C47" i="11"/>
  <c r="C48" i="11"/>
  <c r="C49" i="11"/>
  <c r="C50" i="11"/>
  <c r="F50" i="11" s="1"/>
  <c r="C51" i="11"/>
  <c r="C52" i="11"/>
  <c r="I52" i="1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C53" i="11"/>
  <c r="D53" i="11" s="1"/>
  <c r="C54" i="11"/>
  <c r="C55" i="11"/>
  <c r="H55" i="11"/>
  <c r="C56" i="11"/>
  <c r="D56" i="11" s="1"/>
  <c r="C57" i="11"/>
  <c r="F57" i="11" s="1"/>
  <c r="C58" i="11"/>
  <c r="C59" i="11"/>
  <c r="C60" i="11"/>
  <c r="C61" i="11"/>
  <c r="C62" i="11"/>
  <c r="C63" i="11"/>
  <c r="C64" i="11"/>
  <c r="I64" i="1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C65" i="11"/>
  <c r="G65" i="11" s="1"/>
  <c r="C66" i="11"/>
  <c r="E66" i="11" s="1"/>
  <c r="C67" i="11"/>
  <c r="G67" i="11" s="1"/>
  <c r="C68" i="11"/>
  <c r="C69" i="11"/>
  <c r="C70" i="11"/>
  <c r="C71" i="11"/>
  <c r="G71" i="11" s="1"/>
  <c r="C72" i="11"/>
  <c r="C73" i="11"/>
  <c r="C74" i="11"/>
  <c r="C75" i="11"/>
  <c r="C76" i="11"/>
  <c r="I76" i="11"/>
  <c r="I77" i="11" s="1"/>
  <c r="I78" i="11" s="1"/>
  <c r="I79" i="11" s="1"/>
  <c r="I80" i="11" s="1"/>
  <c r="I81" i="11" s="1"/>
  <c r="I82" i="11" s="1"/>
  <c r="I83" i="11" s="1"/>
  <c r="I84" i="11" s="1"/>
  <c r="I85" i="11" s="1"/>
  <c r="I86" i="11" s="1"/>
  <c r="I87" i="11" s="1"/>
  <c r="C77" i="11"/>
  <c r="C78" i="11"/>
  <c r="C79" i="11"/>
  <c r="C80" i="11"/>
  <c r="C81" i="11"/>
  <c r="H81" i="11" s="1"/>
  <c r="C82" i="11"/>
  <c r="G82" i="11" s="1"/>
  <c r="C83" i="11"/>
  <c r="H83" i="11" s="1"/>
  <c r="C84" i="11"/>
  <c r="C85" i="11"/>
  <c r="C86" i="11"/>
  <c r="C87" i="11"/>
  <c r="G87" i="11"/>
  <c r="C88" i="11"/>
  <c r="I88" i="11"/>
  <c r="I89" i="11" s="1"/>
  <c r="I90" i="11" s="1"/>
  <c r="I91" i="11" s="1"/>
  <c r="I92" i="11" s="1"/>
  <c r="I93" i="11" s="1"/>
  <c r="I94" i="11" s="1"/>
  <c r="I95" i="11" s="1"/>
  <c r="I96" i="11" s="1"/>
  <c r="I97" i="11" s="1"/>
  <c r="I98" i="11" s="1"/>
  <c r="I99" i="11" s="1"/>
  <c r="J99" i="11" s="1"/>
  <c r="C89" i="11"/>
  <c r="E89" i="11"/>
  <c r="C90" i="11"/>
  <c r="C91" i="11"/>
  <c r="C92" i="11"/>
  <c r="C93" i="11"/>
  <c r="C94" i="11"/>
  <c r="H94" i="11" s="1"/>
  <c r="F94" i="11"/>
  <c r="C95" i="11"/>
  <c r="C96" i="11"/>
  <c r="G96" i="11" s="1"/>
  <c r="C97" i="11"/>
  <c r="C98" i="11"/>
  <c r="F98" i="11" s="1"/>
  <c r="C99" i="11"/>
  <c r="E99" i="11" s="1"/>
  <c r="C100" i="11"/>
  <c r="I100" i="11"/>
  <c r="I101" i="11" s="1"/>
  <c r="I102" i="11" s="1"/>
  <c r="I103" i="11" s="1"/>
  <c r="I104" i="11" s="1"/>
  <c r="I105" i="11" s="1"/>
  <c r="I106" i="11" s="1"/>
  <c r="I107" i="11" s="1"/>
  <c r="I108" i="11" s="1"/>
  <c r="I109" i="11" s="1"/>
  <c r="I110" i="11" s="1"/>
  <c r="I111" i="11" s="1"/>
  <c r="C101" i="11"/>
  <c r="C102" i="11"/>
  <c r="C103" i="11"/>
  <c r="C104" i="11"/>
  <c r="C105" i="11"/>
  <c r="C106" i="11"/>
  <c r="E106" i="11" s="1"/>
  <c r="C107" i="11"/>
  <c r="C108" i="11"/>
  <c r="C109" i="11"/>
  <c r="C110" i="11"/>
  <c r="E110" i="11" s="1"/>
  <c r="C111" i="11"/>
  <c r="C112" i="11"/>
  <c r="G112" i="11" s="1"/>
  <c r="I112" i="11"/>
  <c r="I113" i="11" s="1"/>
  <c r="I114" i="11" s="1"/>
  <c r="I115" i="11" s="1"/>
  <c r="I116" i="11" s="1"/>
  <c r="I117" i="11" s="1"/>
  <c r="I118" i="11" s="1"/>
  <c r="I119" i="11" s="1"/>
  <c r="C113" i="11"/>
  <c r="E113" i="11" s="1"/>
  <c r="C114" i="11"/>
  <c r="C115" i="11"/>
  <c r="G115" i="11" s="1"/>
  <c r="C116" i="11"/>
  <c r="C117" i="11"/>
  <c r="C118" i="11"/>
  <c r="C119" i="11"/>
  <c r="I4" i="7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B15" i="5" s="1"/>
  <c r="C5" i="7"/>
  <c r="D5" i="7" s="1"/>
  <c r="C6" i="7"/>
  <c r="D6" i="7" s="1"/>
  <c r="C7" i="7"/>
  <c r="E7" i="7" s="1"/>
  <c r="C8" i="7"/>
  <c r="C9" i="7"/>
  <c r="E9" i="7" s="1"/>
  <c r="C10" i="7"/>
  <c r="C11" i="7"/>
  <c r="C12" i="7"/>
  <c r="C13" i="7"/>
  <c r="E13" i="7" s="1"/>
  <c r="C14" i="7"/>
  <c r="C15" i="7"/>
  <c r="E15" i="7" s="1"/>
  <c r="C16" i="7"/>
  <c r="I16" i="7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C17" i="7"/>
  <c r="C18" i="7"/>
  <c r="E18" i="7" s="1"/>
  <c r="C19" i="7"/>
  <c r="C20" i="7"/>
  <c r="C21" i="7"/>
  <c r="C22" i="7"/>
  <c r="C23" i="7"/>
  <c r="C24" i="7"/>
  <c r="C25" i="7"/>
  <c r="C26" i="7"/>
  <c r="C27" i="7"/>
  <c r="C28" i="7"/>
  <c r="I28" i="7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B17" i="5" s="1"/>
  <c r="C29" i="7"/>
  <c r="G29" i="7" s="1"/>
  <c r="C30" i="7"/>
  <c r="C31" i="7"/>
  <c r="C32" i="7"/>
  <c r="C33" i="7"/>
  <c r="G33" i="7" s="1"/>
  <c r="C34" i="7"/>
  <c r="C35" i="7"/>
  <c r="G35" i="7" s="1"/>
  <c r="C36" i="7"/>
  <c r="C37" i="7"/>
  <c r="C38" i="7"/>
  <c r="C39" i="7"/>
  <c r="C40" i="7"/>
  <c r="H40" i="7" s="1"/>
  <c r="I40" i="7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C41" i="7"/>
  <c r="C42" i="7"/>
  <c r="C43" i="7"/>
  <c r="C44" i="7"/>
  <c r="C45" i="7"/>
  <c r="E45" i="7" s="1"/>
  <c r="C46" i="7"/>
  <c r="C47" i="7"/>
  <c r="E47" i="7" s="1"/>
  <c r="C48" i="7"/>
  <c r="C49" i="7"/>
  <c r="C50" i="7"/>
  <c r="C51" i="7"/>
  <c r="C52" i="7"/>
  <c r="G52" i="7" s="1"/>
  <c r="I52" i="7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C53" i="7"/>
  <c r="F53" i="7" s="1"/>
  <c r="C54" i="7"/>
  <c r="C55" i="7"/>
  <c r="C56" i="7"/>
  <c r="C57" i="7"/>
  <c r="C58" i="7"/>
  <c r="C59" i="7"/>
  <c r="H59" i="7" s="1"/>
  <c r="C60" i="7"/>
  <c r="C61" i="7"/>
  <c r="C62" i="7"/>
  <c r="C63" i="7"/>
  <c r="C64" i="7"/>
  <c r="F64" i="7" s="1"/>
  <c r="I64" i="7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C65" i="7"/>
  <c r="C66" i="7"/>
  <c r="E66" i="7" s="1"/>
  <c r="C67" i="7"/>
  <c r="C68" i="7"/>
  <c r="C69" i="7"/>
  <c r="C70" i="7"/>
  <c r="C71" i="7"/>
  <c r="C72" i="7"/>
  <c r="C73" i="7"/>
  <c r="C74" i="7"/>
  <c r="C75" i="7"/>
  <c r="C76" i="7"/>
  <c r="I76" i="7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C77" i="7"/>
  <c r="C78" i="7"/>
  <c r="C79" i="7"/>
  <c r="C80" i="7"/>
  <c r="G80" i="7" s="1"/>
  <c r="C81" i="7"/>
  <c r="C82" i="7"/>
  <c r="C83" i="7"/>
  <c r="G83" i="7"/>
  <c r="C84" i="7"/>
  <c r="C85" i="7"/>
  <c r="G85" i="7" s="1"/>
  <c r="C86" i="7"/>
  <c r="C87" i="7"/>
  <c r="C88" i="7"/>
  <c r="I88" i="7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C89" i="7"/>
  <c r="C90" i="7"/>
  <c r="F90" i="7" s="1"/>
  <c r="C91" i="7"/>
  <c r="C92" i="7"/>
  <c r="C93" i="7"/>
  <c r="C94" i="7"/>
  <c r="C95" i="7"/>
  <c r="C96" i="7"/>
  <c r="C97" i="7"/>
  <c r="C98" i="7"/>
  <c r="C99" i="7"/>
  <c r="C100" i="7"/>
  <c r="G100" i="7" s="1"/>
  <c r="I100" i="7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C101" i="7"/>
  <c r="C102" i="7"/>
  <c r="E102" i="7" s="1"/>
  <c r="C103" i="7"/>
  <c r="C104" i="7"/>
  <c r="E104" i="7" s="1"/>
  <c r="C105" i="7"/>
  <c r="C106" i="7"/>
  <c r="E106" i="7" s="1"/>
  <c r="C107" i="7"/>
  <c r="C108" i="7"/>
  <c r="C109" i="7"/>
  <c r="H109" i="7" s="1"/>
  <c r="C110" i="7"/>
  <c r="C111" i="7"/>
  <c r="H111" i="7" s="1"/>
  <c r="C112" i="7"/>
  <c r="H112" i="7" s="1"/>
  <c r="I112" i="7"/>
  <c r="I113" i="7" s="1"/>
  <c r="I114" i="7" s="1"/>
  <c r="I115" i="7" s="1"/>
  <c r="I116" i="7" s="1"/>
  <c r="I117" i="7" s="1"/>
  <c r="I118" i="7" s="1"/>
  <c r="I119" i="7" s="1"/>
  <c r="C113" i="7"/>
  <c r="C114" i="7"/>
  <c r="F114" i="7" s="1"/>
  <c r="C115" i="7"/>
  <c r="C116" i="7"/>
  <c r="G116" i="7" s="1"/>
  <c r="C117" i="7"/>
  <c r="C118" i="7"/>
  <c r="G118" i="7" s="1"/>
  <c r="C119" i="7"/>
  <c r="I4" i="12"/>
  <c r="I5" i="12" s="1"/>
  <c r="I6" i="12" s="1"/>
  <c r="I7" i="12" s="1"/>
  <c r="I8" i="12" s="1"/>
  <c r="I9" i="12" s="1"/>
  <c r="I10" i="12" s="1"/>
  <c r="I11" i="12" s="1"/>
  <c r="I12" i="12" s="1"/>
  <c r="I13" i="12" s="1"/>
  <c r="J13" i="12" s="1"/>
  <c r="C5" i="12"/>
  <c r="C6" i="12"/>
  <c r="C7" i="12"/>
  <c r="C8" i="12"/>
  <c r="C9" i="12"/>
  <c r="C10" i="12"/>
  <c r="C11" i="12"/>
  <c r="C12" i="12"/>
  <c r="C13" i="12"/>
  <c r="C14" i="12"/>
  <c r="I14" i="12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C15" i="12"/>
  <c r="C16" i="12"/>
  <c r="C17" i="12"/>
  <c r="C18" i="12"/>
  <c r="C19" i="12"/>
  <c r="C20" i="12"/>
  <c r="C21" i="12"/>
  <c r="C22" i="12"/>
  <c r="C23" i="12"/>
  <c r="C24" i="12"/>
  <c r="C25" i="12"/>
  <c r="C26" i="12"/>
  <c r="I26" i="12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C27" i="12"/>
  <c r="C28" i="12"/>
  <c r="G28" i="12" s="1"/>
  <c r="C29" i="12"/>
  <c r="C30" i="12"/>
  <c r="C31" i="12"/>
  <c r="C32" i="12"/>
  <c r="C33" i="12"/>
  <c r="C34" i="12"/>
  <c r="C35" i="12"/>
  <c r="C36" i="12"/>
  <c r="C37" i="12"/>
  <c r="C38" i="12"/>
  <c r="I38" i="12"/>
  <c r="I39" i="12" s="1"/>
  <c r="I40" i="12" s="1"/>
  <c r="I41" i="12" s="1"/>
  <c r="I42" i="12" s="1"/>
  <c r="I43" i="12" s="1"/>
  <c r="I44" i="12" s="1"/>
  <c r="I45" i="12" s="1"/>
  <c r="I46" i="12" s="1"/>
  <c r="I47" i="12" s="1"/>
  <c r="I48" i="12" s="1"/>
  <c r="I49" i="12" s="1"/>
  <c r="C39" i="12"/>
  <c r="C40" i="12"/>
  <c r="H40" i="12" s="1"/>
  <c r="C41" i="12"/>
  <c r="C42" i="12"/>
  <c r="C43" i="12"/>
  <c r="C44" i="12"/>
  <c r="C45" i="12"/>
  <c r="C46" i="12"/>
  <c r="C47" i="12"/>
  <c r="C48" i="12"/>
  <c r="C49" i="12"/>
  <c r="C50" i="12"/>
  <c r="I50" i="12"/>
  <c r="I51" i="12" s="1"/>
  <c r="I52" i="12" s="1"/>
  <c r="I53" i="12" s="1"/>
  <c r="I54" i="12" s="1"/>
  <c r="I55" i="12" s="1"/>
  <c r="I56" i="12" s="1"/>
  <c r="I57" i="12" s="1"/>
  <c r="C51" i="12"/>
  <c r="C52" i="12"/>
  <c r="C53" i="12"/>
  <c r="C54" i="12"/>
  <c r="C55" i="12"/>
  <c r="H55" i="12" s="1"/>
  <c r="C56" i="12"/>
  <c r="C57" i="12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B6" i="6" s="1"/>
  <c r="C5" i="10"/>
  <c r="D5" i="10" s="1"/>
  <c r="C6" i="10"/>
  <c r="C7" i="10"/>
  <c r="E7" i="10" s="1"/>
  <c r="C8" i="10"/>
  <c r="C9" i="10"/>
  <c r="C10" i="10"/>
  <c r="C11" i="10"/>
  <c r="E11" i="10" s="1"/>
  <c r="C12" i="10"/>
  <c r="C13" i="10"/>
  <c r="E13" i="10" s="1"/>
  <c r="C14" i="10"/>
  <c r="C15" i="10"/>
  <c r="E15" i="10" s="1"/>
  <c r="C16" i="10"/>
  <c r="I16" i="10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C17" i="10"/>
  <c r="C18" i="10"/>
  <c r="C19" i="10"/>
  <c r="F19" i="10" s="1"/>
  <c r="C20" i="10"/>
  <c r="E20" i="10" s="1"/>
  <c r="C21" i="10"/>
  <c r="C22" i="10"/>
  <c r="C23" i="10"/>
  <c r="C24" i="10"/>
  <c r="E24" i="10" s="1"/>
  <c r="C25" i="10"/>
  <c r="C26" i="10"/>
  <c r="C27" i="10"/>
  <c r="C28" i="10"/>
  <c r="G28" i="10" s="1"/>
  <c r="I28" i="10"/>
  <c r="I29" i="10" s="1"/>
  <c r="C29" i="10"/>
  <c r="C30" i="10"/>
  <c r="I30" i="10"/>
  <c r="I31" i="10" s="1"/>
  <c r="I32" i="10" s="1"/>
  <c r="I33" i="10" s="1"/>
  <c r="I34" i="10" s="1"/>
  <c r="I35" i="10" s="1"/>
  <c r="I36" i="10" s="1"/>
  <c r="I37" i="10" s="1"/>
  <c r="I38" i="10" s="1"/>
  <c r="I39" i="10" s="1"/>
  <c r="B8" i="6" s="1"/>
  <c r="C31" i="10"/>
  <c r="F31" i="10" s="1"/>
  <c r="C32" i="10"/>
  <c r="E32" i="10" s="1"/>
  <c r="C33" i="10"/>
  <c r="F33" i="10" s="1"/>
  <c r="C34" i="10"/>
  <c r="C35" i="10"/>
  <c r="C36" i="10"/>
  <c r="C37" i="10"/>
  <c r="C38" i="10"/>
  <c r="C39" i="10"/>
  <c r="C40" i="10"/>
  <c r="G40" i="10" s="1"/>
  <c r="I40" i="10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C41" i="10"/>
  <c r="C42" i="10"/>
  <c r="C43" i="10"/>
  <c r="C44" i="10"/>
  <c r="G44" i="10" s="1"/>
  <c r="C45" i="10"/>
  <c r="C46" i="10"/>
  <c r="C47" i="10"/>
  <c r="F47" i="10" s="1"/>
  <c r="C48" i="10"/>
  <c r="C49" i="10"/>
  <c r="G49" i="10" s="1"/>
  <c r="C50" i="10"/>
  <c r="C51" i="10"/>
  <c r="C52" i="10"/>
  <c r="F52" i="10"/>
  <c r="I52" i="10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I63" i="10" s="1"/>
  <c r="C53" i="10"/>
  <c r="D53" i="10" s="1"/>
  <c r="C54" i="10"/>
  <c r="C55" i="10"/>
  <c r="C56" i="10"/>
  <c r="H56" i="10" s="1"/>
  <c r="C57" i="10"/>
  <c r="G57" i="10" s="1"/>
  <c r="C58" i="10"/>
  <c r="C59" i="10"/>
  <c r="C60" i="10"/>
  <c r="C61" i="10"/>
  <c r="C62" i="10"/>
  <c r="E62" i="10" s="1"/>
  <c r="C63" i="10"/>
  <c r="C64" i="10"/>
  <c r="I64" i="10"/>
  <c r="I65" i="10" s="1"/>
  <c r="I66" i="10" s="1"/>
  <c r="I67" i="10" s="1"/>
  <c r="I68" i="10" s="1"/>
  <c r="I69" i="10" s="1"/>
  <c r="I70" i="10" s="1"/>
  <c r="I71" i="10" s="1"/>
  <c r="I72" i="10" s="1"/>
  <c r="I73" i="10" s="1"/>
  <c r="I74" i="10" s="1"/>
  <c r="I75" i="10" s="1"/>
  <c r="C65" i="10"/>
  <c r="C66" i="10"/>
  <c r="C67" i="10"/>
  <c r="C68" i="10"/>
  <c r="C69" i="10"/>
  <c r="H69" i="10" s="1"/>
  <c r="C70" i="10"/>
  <c r="C71" i="10"/>
  <c r="G71" i="10"/>
  <c r="C72" i="10"/>
  <c r="C73" i="10"/>
  <c r="C74" i="10"/>
  <c r="G74" i="10" s="1"/>
  <c r="C75" i="10"/>
  <c r="C76" i="10"/>
  <c r="I76" i="10"/>
  <c r="I77" i="10" s="1"/>
  <c r="I78" i="10" s="1"/>
  <c r="I79" i="10" s="1"/>
  <c r="I80" i="10" s="1"/>
  <c r="I81" i="10" s="1"/>
  <c r="I82" i="10" s="1"/>
  <c r="I83" i="10" s="1"/>
  <c r="I84" i="10" s="1"/>
  <c r="I85" i="10" s="1"/>
  <c r="I86" i="10" s="1"/>
  <c r="I87" i="10" s="1"/>
  <c r="C77" i="10"/>
  <c r="C78" i="10"/>
  <c r="F78" i="10" s="1"/>
  <c r="C79" i="10"/>
  <c r="G79" i="10" s="1"/>
  <c r="C80" i="10"/>
  <c r="C81" i="10"/>
  <c r="C82" i="10"/>
  <c r="C83" i="10"/>
  <c r="E83" i="10" s="1"/>
  <c r="C84" i="10"/>
  <c r="C85" i="10"/>
  <c r="E85" i="10" s="1"/>
  <c r="C86" i="10"/>
  <c r="H86" i="10" s="1"/>
  <c r="C87" i="10"/>
  <c r="E87" i="10" s="1"/>
  <c r="C88" i="10"/>
  <c r="I88" i="10"/>
  <c r="I89" i="10" s="1"/>
  <c r="I90" i="10" s="1"/>
  <c r="I91" i="10" s="1"/>
  <c r="I92" i="10" s="1"/>
  <c r="I93" i="10" s="1"/>
  <c r="I94" i="10" s="1"/>
  <c r="I95" i="10" s="1"/>
  <c r="I96" i="10" s="1"/>
  <c r="I97" i="10" s="1"/>
  <c r="I98" i="10" s="1"/>
  <c r="I99" i="10" s="1"/>
  <c r="C89" i="10"/>
  <c r="C90" i="10"/>
  <c r="C91" i="10"/>
  <c r="G91" i="10"/>
  <c r="C92" i="10"/>
  <c r="C93" i="10"/>
  <c r="C94" i="10"/>
  <c r="C95" i="10"/>
  <c r="C96" i="10"/>
  <c r="C97" i="10"/>
  <c r="G97" i="10" s="1"/>
  <c r="C98" i="10"/>
  <c r="C99" i="10"/>
  <c r="C100" i="10"/>
  <c r="I100" i="10"/>
  <c r="I101" i="10" s="1"/>
  <c r="I102" i="10" s="1"/>
  <c r="I103" i="10" s="1"/>
  <c r="I104" i="10" s="1"/>
  <c r="I105" i="10" s="1"/>
  <c r="I106" i="10" s="1"/>
  <c r="I107" i="10" s="1"/>
  <c r="I108" i="10" s="1"/>
  <c r="I109" i="10" s="1"/>
  <c r="I110" i="10" s="1"/>
  <c r="I111" i="10" s="1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I112" i="10"/>
  <c r="I113" i="10" s="1"/>
  <c r="I114" i="10" s="1"/>
  <c r="I115" i="10" s="1"/>
  <c r="I116" i="10" s="1"/>
  <c r="I117" i="10" s="1"/>
  <c r="I118" i="10" s="1"/>
  <c r="I119" i="10" s="1"/>
  <c r="B15" i="6" s="1"/>
  <c r="C113" i="10"/>
  <c r="C114" i="10"/>
  <c r="E114" i="10" s="1"/>
  <c r="C115" i="10"/>
  <c r="G115" i="10" s="1"/>
  <c r="C116" i="10"/>
  <c r="G116" i="10"/>
  <c r="C117" i="10"/>
  <c r="D117" i="10" s="1"/>
  <c r="C118" i="10"/>
  <c r="E118" i="10" s="1"/>
  <c r="C119" i="10"/>
  <c r="D8" i="2"/>
  <c r="E333" i="2" s="1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8" i="2"/>
  <c r="D39" i="2"/>
  <c r="D40" i="2"/>
  <c r="D41" i="2"/>
  <c r="D42" i="2"/>
  <c r="D43" i="2"/>
  <c r="D44" i="2"/>
  <c r="D45" i="2"/>
  <c r="D46" i="2"/>
  <c r="D47" i="2"/>
  <c r="D48" i="2"/>
  <c r="D49" i="2"/>
  <c r="D51" i="2"/>
  <c r="D52" i="2"/>
  <c r="D53" i="2"/>
  <c r="D54" i="2"/>
  <c r="D55" i="2"/>
  <c r="D56" i="2"/>
  <c r="D57" i="2"/>
  <c r="D58" i="2"/>
  <c r="D59" i="2"/>
  <c r="D60" i="2"/>
  <c r="D61" i="2"/>
  <c r="D62" i="2"/>
  <c r="D64" i="2"/>
  <c r="D65" i="2"/>
  <c r="D66" i="2"/>
  <c r="D67" i="2"/>
  <c r="D68" i="2"/>
  <c r="D69" i="2"/>
  <c r="D70" i="2"/>
  <c r="D71" i="2"/>
  <c r="D72" i="2"/>
  <c r="D73" i="2"/>
  <c r="D74" i="2"/>
  <c r="D75" i="2"/>
  <c r="D77" i="2"/>
  <c r="D79" i="2"/>
  <c r="D81" i="2"/>
  <c r="D87" i="2"/>
  <c r="D93" i="2"/>
  <c r="D101" i="2"/>
  <c r="D109" i="2"/>
  <c r="D111" i="2"/>
  <c r="D117" i="2"/>
  <c r="D119" i="2"/>
  <c r="D127" i="2"/>
  <c r="B129" i="2"/>
  <c r="B130" i="2"/>
  <c r="D133" i="2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C76" i="3"/>
  <c r="D76" i="3"/>
  <c r="E76" i="3"/>
  <c r="F76" i="3"/>
  <c r="C77" i="3"/>
  <c r="D77" i="3"/>
  <c r="E77" i="3"/>
  <c r="F77" i="3"/>
  <c r="C78" i="3"/>
  <c r="D78" i="3"/>
  <c r="E78" i="3"/>
  <c r="F78" i="3"/>
  <c r="C79" i="3"/>
  <c r="D79" i="3"/>
  <c r="E79" i="3"/>
  <c r="F79" i="3"/>
  <c r="C80" i="3"/>
  <c r="D80" i="3"/>
  <c r="E80" i="3"/>
  <c r="F80" i="3"/>
  <c r="C81" i="3"/>
  <c r="D81" i="3"/>
  <c r="E81" i="3"/>
  <c r="F81" i="3"/>
  <c r="C82" i="3"/>
  <c r="D82" i="3"/>
  <c r="E82" i="3"/>
  <c r="F82" i="3"/>
  <c r="C83" i="3"/>
  <c r="D83" i="3"/>
  <c r="E83" i="3"/>
  <c r="F83" i="3"/>
  <c r="C84" i="3"/>
  <c r="D84" i="3"/>
  <c r="E84" i="3"/>
  <c r="F84" i="3"/>
  <c r="C85" i="3"/>
  <c r="D85" i="3"/>
  <c r="E85" i="3"/>
  <c r="F85" i="3"/>
  <c r="C86" i="3"/>
  <c r="D86" i="3"/>
  <c r="E86" i="3"/>
  <c r="F86" i="3"/>
  <c r="C87" i="3"/>
  <c r="D87" i="3"/>
  <c r="E87" i="3"/>
  <c r="F87" i="3"/>
  <c r="C88" i="3"/>
  <c r="D88" i="3"/>
  <c r="E88" i="3"/>
  <c r="F88" i="3"/>
  <c r="C89" i="3"/>
  <c r="D89" i="3"/>
  <c r="E89" i="3"/>
  <c r="F89" i="3"/>
  <c r="C90" i="3"/>
  <c r="D90" i="3"/>
  <c r="E90" i="3"/>
  <c r="F90" i="3"/>
  <c r="C91" i="3"/>
  <c r="D91" i="3"/>
  <c r="E91" i="3"/>
  <c r="F91" i="3"/>
  <c r="C92" i="3"/>
  <c r="D92" i="3"/>
  <c r="E92" i="3"/>
  <c r="F92" i="3"/>
  <c r="C93" i="3"/>
  <c r="D93" i="3"/>
  <c r="E93" i="3"/>
  <c r="F93" i="3"/>
  <c r="C94" i="3"/>
  <c r="D94" i="3"/>
  <c r="E94" i="3"/>
  <c r="F94" i="3"/>
  <c r="C95" i="3"/>
  <c r="D95" i="3"/>
  <c r="E95" i="3"/>
  <c r="F95" i="3"/>
  <c r="C96" i="3"/>
  <c r="D96" i="3"/>
  <c r="E96" i="3"/>
  <c r="F96" i="3"/>
  <c r="C97" i="3"/>
  <c r="D97" i="3"/>
  <c r="E97" i="3"/>
  <c r="F97" i="3"/>
  <c r="C98" i="3"/>
  <c r="D98" i="3"/>
  <c r="E98" i="3"/>
  <c r="F98" i="3"/>
  <c r="C99" i="3"/>
  <c r="D99" i="3"/>
  <c r="E99" i="3"/>
  <c r="F99" i="3"/>
  <c r="C100" i="3"/>
  <c r="D100" i="3"/>
  <c r="E100" i="3"/>
  <c r="F100" i="3"/>
  <c r="C101" i="3"/>
  <c r="D101" i="3"/>
  <c r="E101" i="3"/>
  <c r="F101" i="3"/>
  <c r="C102" i="3"/>
  <c r="D102" i="3"/>
  <c r="E102" i="3"/>
  <c r="F102" i="3"/>
  <c r="H333" i="2" l="1"/>
  <c r="G333" i="2"/>
  <c r="E331" i="2"/>
  <c r="F333" i="2" s="1"/>
  <c r="E330" i="2"/>
  <c r="E17" i="1"/>
  <c r="E326" i="2"/>
  <c r="E328" i="2"/>
  <c r="E329" i="2"/>
  <c r="E327" i="2"/>
  <c r="E325" i="2"/>
  <c r="E35" i="2"/>
  <c r="E27" i="2"/>
  <c r="E303" i="2"/>
  <c r="F41" i="1"/>
  <c r="E30" i="10"/>
  <c r="G111" i="10"/>
  <c r="G103" i="10"/>
  <c r="D45" i="10"/>
  <c r="E39" i="10"/>
  <c r="G50" i="10"/>
  <c r="E47" i="12"/>
  <c r="G31" i="7"/>
  <c r="G98" i="9"/>
  <c r="G94" i="9"/>
  <c r="G45" i="9"/>
  <c r="E38" i="9"/>
  <c r="E31" i="9"/>
  <c r="F24" i="9"/>
  <c r="J75" i="8"/>
  <c r="G39" i="8"/>
  <c r="G35" i="8"/>
  <c r="E24" i="8"/>
  <c r="E20" i="8"/>
  <c r="G119" i="13"/>
  <c r="E115" i="13"/>
  <c r="H97" i="13"/>
  <c r="D71" i="13"/>
  <c r="D56" i="13"/>
  <c r="E49" i="13"/>
  <c r="H92" i="16"/>
  <c r="E85" i="15"/>
  <c r="G81" i="15"/>
  <c r="F28" i="15"/>
  <c r="G117" i="14"/>
  <c r="H109" i="14"/>
  <c r="D83" i="14"/>
  <c r="G76" i="14"/>
  <c r="G61" i="14"/>
  <c r="D44" i="14"/>
  <c r="G32" i="14"/>
  <c r="H115" i="10"/>
  <c r="D113" i="10"/>
  <c r="G67" i="10"/>
  <c r="G64" i="10"/>
  <c r="D51" i="10"/>
  <c r="F25" i="10"/>
  <c r="D17" i="10"/>
  <c r="G35" i="12"/>
  <c r="E56" i="7"/>
  <c r="G84" i="11"/>
  <c r="D68" i="9"/>
  <c r="F118" i="8"/>
  <c r="G107" i="8"/>
  <c r="G100" i="8"/>
  <c r="G93" i="8"/>
  <c r="H90" i="8"/>
  <c r="G60" i="8"/>
  <c r="G38" i="8"/>
  <c r="F46" i="8"/>
  <c r="D27" i="8"/>
  <c r="E16" i="8"/>
  <c r="E114" i="13"/>
  <c r="G111" i="13"/>
  <c r="D100" i="13"/>
  <c r="G85" i="13"/>
  <c r="G74" i="13"/>
  <c r="G63" i="13"/>
  <c r="G59" i="13"/>
  <c r="E48" i="13"/>
  <c r="D102" i="16"/>
  <c r="G71" i="16"/>
  <c r="E49" i="16"/>
  <c r="E45" i="16"/>
  <c r="E41" i="16"/>
  <c r="G34" i="16"/>
  <c r="F73" i="15"/>
  <c r="D29" i="15"/>
  <c r="E24" i="14"/>
  <c r="E20" i="14"/>
  <c r="E37" i="10"/>
  <c r="E49" i="12"/>
  <c r="H90" i="7"/>
  <c r="F63" i="7"/>
  <c r="F48" i="7"/>
  <c r="E75" i="9"/>
  <c r="G36" i="9"/>
  <c r="G32" i="9"/>
  <c r="G96" i="8"/>
  <c r="F59" i="8"/>
  <c r="F55" i="8"/>
  <c r="D52" i="8"/>
  <c r="F48" i="8"/>
  <c r="F113" i="13"/>
  <c r="F73" i="13"/>
  <c r="F69" i="13"/>
  <c r="D36" i="13"/>
  <c r="H105" i="16"/>
  <c r="F63" i="16"/>
  <c r="F59" i="16"/>
  <c r="D29" i="16"/>
  <c r="G109" i="15"/>
  <c r="D95" i="15"/>
  <c r="D76" i="15"/>
  <c r="G32" i="15"/>
  <c r="H90" i="14"/>
  <c r="F19" i="14"/>
  <c r="E9" i="1"/>
  <c r="E78" i="9"/>
  <c r="D106" i="10"/>
  <c r="D102" i="10"/>
  <c r="D82" i="10"/>
  <c r="D72" i="10"/>
  <c r="F71" i="10"/>
  <c r="E47" i="10"/>
  <c r="D38" i="10"/>
  <c r="E34" i="10"/>
  <c r="F21" i="10"/>
  <c r="E5" i="10"/>
  <c r="H42" i="12"/>
  <c r="D112" i="7"/>
  <c r="D24" i="7"/>
  <c r="E17" i="7"/>
  <c r="F105" i="11"/>
  <c r="G80" i="11"/>
  <c r="D106" i="9"/>
  <c r="G102" i="9"/>
  <c r="D92" i="9"/>
  <c r="E84" i="9"/>
  <c r="E80" i="9"/>
  <c r="E67" i="9"/>
  <c r="F61" i="9"/>
  <c r="G110" i="8"/>
  <c r="G102" i="8"/>
  <c r="E93" i="8"/>
  <c r="E91" i="8"/>
  <c r="F77" i="8"/>
  <c r="D65" i="8"/>
  <c r="F99" i="13"/>
  <c r="E92" i="13"/>
  <c r="G68" i="13"/>
  <c r="F65" i="15"/>
  <c r="D41" i="15"/>
  <c r="D34" i="15"/>
  <c r="F26" i="15"/>
  <c r="F109" i="14"/>
  <c r="G99" i="14"/>
  <c r="D81" i="14"/>
  <c r="D67" i="14"/>
  <c r="G44" i="14"/>
  <c r="F21" i="14"/>
  <c r="D19" i="14"/>
  <c r="F95" i="10"/>
  <c r="H78" i="10"/>
  <c r="G70" i="10"/>
  <c r="G43" i="10"/>
  <c r="F17" i="10"/>
  <c r="F48" i="12"/>
  <c r="G30" i="12"/>
  <c r="H103" i="7"/>
  <c r="D19" i="7"/>
  <c r="D114" i="11"/>
  <c r="E108" i="11"/>
  <c r="E104" i="11"/>
  <c r="D68" i="11"/>
  <c r="G37" i="11"/>
  <c r="F98" i="8"/>
  <c r="E77" i="13"/>
  <c r="J39" i="13"/>
  <c r="E16" i="13"/>
  <c r="F116" i="16"/>
  <c r="E76" i="16"/>
  <c r="H53" i="16"/>
  <c r="H46" i="16"/>
  <c r="F44" i="16"/>
  <c r="G30" i="16"/>
  <c r="D27" i="16"/>
  <c r="D23" i="16"/>
  <c r="D19" i="16"/>
  <c r="F110" i="15"/>
  <c r="H95" i="15"/>
  <c r="E74" i="15"/>
  <c r="E51" i="15"/>
  <c r="G48" i="15"/>
  <c r="G33" i="15"/>
  <c r="D30" i="15"/>
  <c r="H101" i="14"/>
  <c r="F94" i="14"/>
  <c r="E88" i="14"/>
  <c r="E71" i="14"/>
  <c r="G68" i="14"/>
  <c r="D66" i="14"/>
  <c r="D108" i="10"/>
  <c r="H97" i="10"/>
  <c r="G94" i="10"/>
  <c r="G80" i="10"/>
  <c r="D71" i="10"/>
  <c r="E43" i="10"/>
  <c r="D36" i="10"/>
  <c r="G54" i="12"/>
  <c r="F44" i="12"/>
  <c r="E110" i="7"/>
  <c r="G113" i="7"/>
  <c r="D58" i="7"/>
  <c r="D41" i="7"/>
  <c r="E22" i="7"/>
  <c r="D12" i="7"/>
  <c r="G117" i="11"/>
  <c r="D103" i="11"/>
  <c r="D90" i="11"/>
  <c r="E51" i="11"/>
  <c r="D25" i="11"/>
  <c r="E65" i="9"/>
  <c r="D62" i="9"/>
  <c r="G50" i="9"/>
  <c r="E73" i="8"/>
  <c r="E98" i="13"/>
  <c r="E94" i="13"/>
  <c r="D69" i="13"/>
  <c r="E41" i="13"/>
  <c r="F21" i="13"/>
  <c r="E64" i="16"/>
  <c r="G67" i="16"/>
  <c r="F120" i="15"/>
  <c r="D116" i="15"/>
  <c r="G87" i="15"/>
  <c r="E70" i="15"/>
  <c r="G53" i="15"/>
  <c r="E29" i="15"/>
  <c r="J27" i="15"/>
  <c r="H118" i="14"/>
  <c r="G60" i="14"/>
  <c r="E111" i="10"/>
  <c r="G107" i="10"/>
  <c r="E105" i="10"/>
  <c r="G102" i="10"/>
  <c r="E100" i="10"/>
  <c r="D78" i="10"/>
  <c r="D76" i="10"/>
  <c r="G66" i="10"/>
  <c r="E60" i="10"/>
  <c r="E56" i="10"/>
  <c r="F37" i="10"/>
  <c r="D28" i="10"/>
  <c r="F23" i="10"/>
  <c r="E45" i="12"/>
  <c r="E41" i="12"/>
  <c r="E15" i="12"/>
  <c r="D8" i="12"/>
  <c r="F109" i="7"/>
  <c r="D98" i="7"/>
  <c r="D94" i="7"/>
  <c r="H83" i="7"/>
  <c r="G79" i="7"/>
  <c r="D68" i="7"/>
  <c r="D62" i="7"/>
  <c r="H50" i="7"/>
  <c r="H42" i="7"/>
  <c r="D36" i="7"/>
  <c r="D30" i="7"/>
  <c r="D21" i="7"/>
  <c r="D94" i="11"/>
  <c r="G74" i="11"/>
  <c r="E47" i="11"/>
  <c r="E43" i="11"/>
  <c r="E26" i="11"/>
  <c r="D19" i="11"/>
  <c r="D16" i="11"/>
  <c r="E100" i="9"/>
  <c r="G66" i="13"/>
  <c r="E45" i="13"/>
  <c r="G69" i="13"/>
  <c r="D109" i="16"/>
  <c r="H109" i="16"/>
  <c r="E72" i="15"/>
  <c r="G72" i="15"/>
  <c r="G62" i="15"/>
  <c r="D62" i="15"/>
  <c r="F62" i="15"/>
  <c r="G120" i="14"/>
  <c r="H48" i="14"/>
  <c r="E55" i="15"/>
  <c r="G55" i="15"/>
  <c r="H40" i="14"/>
  <c r="F40" i="14"/>
  <c r="F115" i="10"/>
  <c r="H106" i="10"/>
  <c r="D104" i="10"/>
  <c r="G85" i="10"/>
  <c r="H82" i="10"/>
  <c r="H67" i="10"/>
  <c r="D65" i="10"/>
  <c r="D25" i="10"/>
  <c r="E22" i="12"/>
  <c r="E18" i="12"/>
  <c r="E108" i="7"/>
  <c r="G93" i="7"/>
  <c r="G75" i="7"/>
  <c r="G67" i="7"/>
  <c r="F61" i="7"/>
  <c r="D10" i="7"/>
  <c r="G113" i="11"/>
  <c r="D101" i="11"/>
  <c r="J63" i="11"/>
  <c r="D35" i="11"/>
  <c r="D95" i="9"/>
  <c r="G116" i="8"/>
  <c r="H116" i="8"/>
  <c r="F105" i="8"/>
  <c r="H105" i="8"/>
  <c r="F61" i="8"/>
  <c r="E76" i="13"/>
  <c r="G76" i="13"/>
  <c r="H51" i="13"/>
  <c r="E114" i="16"/>
  <c r="G37" i="16"/>
  <c r="G99" i="15"/>
  <c r="H99" i="15"/>
  <c r="F37" i="15"/>
  <c r="H73" i="15"/>
  <c r="D48" i="14"/>
  <c r="G47" i="14"/>
  <c r="G34" i="14"/>
  <c r="H70" i="14"/>
  <c r="F17" i="14"/>
  <c r="D79" i="16"/>
  <c r="E79" i="16"/>
  <c r="D115" i="10"/>
  <c r="G112" i="10"/>
  <c r="E109" i="10"/>
  <c r="G106" i="10"/>
  <c r="E103" i="10"/>
  <c r="E101" i="10"/>
  <c r="D89" i="10"/>
  <c r="G78" i="10"/>
  <c r="E77" i="10"/>
  <c r="H71" i="10"/>
  <c r="D67" i="10"/>
  <c r="D41" i="10"/>
  <c r="D31" i="10"/>
  <c r="D29" i="10"/>
  <c r="F27" i="10"/>
  <c r="D21" i="10"/>
  <c r="G42" i="10"/>
  <c r="H52" i="10"/>
  <c r="F57" i="12"/>
  <c r="G36" i="12"/>
  <c r="D11" i="12"/>
  <c r="F118" i="7"/>
  <c r="G115" i="7"/>
  <c r="G87" i="7"/>
  <c r="E70" i="7"/>
  <c r="E60" i="7"/>
  <c r="D38" i="7"/>
  <c r="H63" i="7"/>
  <c r="F107" i="11"/>
  <c r="D98" i="11"/>
  <c r="E76" i="11"/>
  <c r="E49" i="11"/>
  <c r="E45" i="11"/>
  <c r="G31" i="11"/>
  <c r="E24" i="11"/>
  <c r="E17" i="11"/>
  <c r="E115" i="9"/>
  <c r="H61" i="9"/>
  <c r="E119" i="8"/>
  <c r="F112" i="8"/>
  <c r="H112" i="8"/>
  <c r="E108" i="8"/>
  <c r="E106" i="13"/>
  <c r="G106" i="13"/>
  <c r="H78" i="13"/>
  <c r="E57" i="13"/>
  <c r="F43" i="13"/>
  <c r="D27" i="13"/>
  <c r="H117" i="16"/>
  <c r="H88" i="16"/>
  <c r="E88" i="16"/>
  <c r="G73" i="16"/>
  <c r="F55" i="16"/>
  <c r="E115" i="15"/>
  <c r="G105" i="15"/>
  <c r="E101" i="15"/>
  <c r="F84" i="15"/>
  <c r="H84" i="15"/>
  <c r="E60" i="15"/>
  <c r="G60" i="15"/>
  <c r="D5" i="15"/>
  <c r="G29" i="15"/>
  <c r="H83" i="14"/>
  <c r="D74" i="9"/>
  <c r="F111" i="8"/>
  <c r="E104" i="8"/>
  <c r="D59" i="8"/>
  <c r="G30" i="8"/>
  <c r="H108" i="13"/>
  <c r="F93" i="13"/>
  <c r="G65" i="13"/>
  <c r="E64" i="13"/>
  <c r="D44" i="13"/>
  <c r="E39" i="13"/>
  <c r="E36" i="13"/>
  <c r="E30" i="13"/>
  <c r="H116" i="16"/>
  <c r="G89" i="16"/>
  <c r="G83" i="16"/>
  <c r="G64" i="16"/>
  <c r="G62" i="16"/>
  <c r="G58" i="16"/>
  <c r="G48" i="16"/>
  <c r="H42" i="16"/>
  <c r="D40" i="16"/>
  <c r="F118" i="15"/>
  <c r="F115" i="15"/>
  <c r="G108" i="15"/>
  <c r="E88" i="15"/>
  <c r="D83" i="15"/>
  <c r="G68" i="15"/>
  <c r="E59" i="15"/>
  <c r="D54" i="15"/>
  <c r="G43" i="15"/>
  <c r="E40" i="15"/>
  <c r="D36" i="15"/>
  <c r="F30" i="15"/>
  <c r="E24" i="15"/>
  <c r="D14" i="15"/>
  <c r="F116" i="14"/>
  <c r="F114" i="14"/>
  <c r="H112" i="14"/>
  <c r="D92" i="14"/>
  <c r="D87" i="14"/>
  <c r="G72" i="14"/>
  <c r="H61" i="14"/>
  <c r="F55" i="14"/>
  <c r="E52" i="14"/>
  <c r="F46" i="14"/>
  <c r="D33" i="14"/>
  <c r="G30" i="14"/>
  <c r="D28" i="14"/>
  <c r="D89" i="9"/>
  <c r="D57" i="9"/>
  <c r="H114" i="8"/>
  <c r="F90" i="8"/>
  <c r="F79" i="8"/>
  <c r="G77" i="8"/>
  <c r="D41" i="8"/>
  <c r="D39" i="8"/>
  <c r="D79" i="13"/>
  <c r="D57" i="13"/>
  <c r="G62" i="13"/>
  <c r="H107" i="16"/>
  <c r="G97" i="16"/>
  <c r="D86" i="16"/>
  <c r="F77" i="16"/>
  <c r="H74" i="16"/>
  <c r="E66" i="16"/>
  <c r="F61" i="16"/>
  <c r="G54" i="16"/>
  <c r="G35" i="16"/>
  <c r="D7" i="16"/>
  <c r="E111" i="15"/>
  <c r="D107" i="15"/>
  <c r="G100" i="15"/>
  <c r="J87" i="15"/>
  <c r="J63" i="15"/>
  <c r="D52" i="15"/>
  <c r="H49" i="15"/>
  <c r="G46" i="15"/>
  <c r="F27" i="15"/>
  <c r="D23" i="15"/>
  <c r="D10" i="15"/>
  <c r="G118" i="14"/>
  <c r="G100" i="14"/>
  <c r="D97" i="14"/>
  <c r="G86" i="14"/>
  <c r="H74" i="14"/>
  <c r="G67" i="14"/>
  <c r="G43" i="14"/>
  <c r="D35" i="14"/>
  <c r="D23" i="14"/>
  <c r="E52" i="9"/>
  <c r="D10" i="9"/>
  <c r="G109" i="8"/>
  <c r="E100" i="8"/>
  <c r="G73" i="8"/>
  <c r="G49" i="8"/>
  <c r="D43" i="13"/>
  <c r="D23" i="13"/>
  <c r="D116" i="16"/>
  <c r="G103" i="16"/>
  <c r="G100" i="16"/>
  <c r="D50" i="16"/>
  <c r="E113" i="15"/>
  <c r="D102" i="15"/>
  <c r="G79" i="15"/>
  <c r="D58" i="15"/>
  <c r="H45" i="15"/>
  <c r="D38" i="15"/>
  <c r="E110" i="14"/>
  <c r="F113" i="10"/>
  <c r="D110" i="10"/>
  <c r="F104" i="10"/>
  <c r="H102" i="10"/>
  <c r="G98" i="10"/>
  <c r="E96" i="10"/>
  <c r="E92" i="10"/>
  <c r="F89" i="10"/>
  <c r="G87" i="10"/>
  <c r="D84" i="10"/>
  <c r="E82" i="10"/>
  <c r="F80" i="10"/>
  <c r="D75" i="10"/>
  <c r="F67" i="10"/>
  <c r="D63" i="10"/>
  <c r="H60" i="10"/>
  <c r="E54" i="10"/>
  <c r="F51" i="10"/>
  <c r="G47" i="10"/>
  <c r="G45" i="10"/>
  <c r="H43" i="10"/>
  <c r="D43" i="10"/>
  <c r="F29" i="10"/>
  <c r="F28" i="10"/>
  <c r="E9" i="10"/>
  <c r="F51" i="12"/>
  <c r="F42" i="12"/>
  <c r="E37" i="12"/>
  <c r="E33" i="12"/>
  <c r="E29" i="12"/>
  <c r="G50" i="12"/>
  <c r="F105" i="7"/>
  <c r="D99" i="7"/>
  <c r="D85" i="7"/>
  <c r="H85" i="7"/>
  <c r="E76" i="7"/>
  <c r="G73" i="7"/>
  <c r="E73" i="7"/>
  <c r="G66" i="7"/>
  <c r="H55" i="7"/>
  <c r="D55" i="7"/>
  <c r="D28" i="7"/>
  <c r="D8" i="7"/>
  <c r="E8" i="7"/>
  <c r="G118" i="11"/>
  <c r="F118" i="11"/>
  <c r="D118" i="11"/>
  <c r="F64" i="11"/>
  <c r="H64" i="11"/>
  <c r="D60" i="11"/>
  <c r="D40" i="11"/>
  <c r="H40" i="11"/>
  <c r="F114" i="9"/>
  <c r="E94" i="9"/>
  <c r="D59" i="9"/>
  <c r="E59" i="9"/>
  <c r="F94" i="7"/>
  <c r="E94" i="7"/>
  <c r="G62" i="7"/>
  <c r="F57" i="7"/>
  <c r="G37" i="7"/>
  <c r="D111" i="11"/>
  <c r="D85" i="11"/>
  <c r="F85" i="11"/>
  <c r="D79" i="11"/>
  <c r="G79" i="11"/>
  <c r="H79" i="11"/>
  <c r="H59" i="11"/>
  <c r="D59" i="11"/>
  <c r="F59" i="11"/>
  <c r="F46" i="11"/>
  <c r="H46" i="11"/>
  <c r="E90" i="9"/>
  <c r="G90" i="9"/>
  <c r="D87" i="9"/>
  <c r="F87" i="9"/>
  <c r="H87" i="9"/>
  <c r="E71" i="9"/>
  <c r="G71" i="9"/>
  <c r="E64" i="9"/>
  <c r="G64" i="9"/>
  <c r="H113" i="10"/>
  <c r="G82" i="10"/>
  <c r="D52" i="10"/>
  <c r="F43" i="10"/>
  <c r="E31" i="12"/>
  <c r="E98" i="7"/>
  <c r="F98" i="7"/>
  <c r="H68" i="7"/>
  <c r="F68" i="7"/>
  <c r="E64" i="7"/>
  <c r="D64" i="7"/>
  <c r="D92" i="11"/>
  <c r="E92" i="11"/>
  <c r="G82" i="9"/>
  <c r="E82" i="9"/>
  <c r="H104" i="10"/>
  <c r="D119" i="10"/>
  <c r="G113" i="10"/>
  <c r="E112" i="10"/>
  <c r="F110" i="10"/>
  <c r="G104" i="10"/>
  <c r="G101" i="10"/>
  <c r="F99" i="10"/>
  <c r="D97" i="10"/>
  <c r="D93" i="10"/>
  <c r="G90" i="10"/>
  <c r="E88" i="10"/>
  <c r="D86" i="10"/>
  <c r="E84" i="10"/>
  <c r="F82" i="10"/>
  <c r="E81" i="10"/>
  <c r="E79" i="10"/>
  <c r="G75" i="10"/>
  <c r="D73" i="10"/>
  <c r="G69" i="10"/>
  <c r="G61" i="10"/>
  <c r="E58" i="10"/>
  <c r="G52" i="10"/>
  <c r="H47" i="10"/>
  <c r="D46" i="10"/>
  <c r="D44" i="10"/>
  <c r="D35" i="10"/>
  <c r="D33" i="10"/>
  <c r="F55" i="12"/>
  <c r="E52" i="12"/>
  <c r="E43" i="12"/>
  <c r="F38" i="12"/>
  <c r="E20" i="12"/>
  <c r="E16" i="12"/>
  <c r="F116" i="7"/>
  <c r="D114" i="7"/>
  <c r="G114" i="7"/>
  <c r="E99" i="7"/>
  <c r="G97" i="7"/>
  <c r="H94" i="7"/>
  <c r="G88" i="7"/>
  <c r="F85" i="7"/>
  <c r="D83" i="7"/>
  <c r="G58" i="7"/>
  <c r="D56" i="7"/>
  <c r="F50" i="7"/>
  <c r="G39" i="7"/>
  <c r="D25" i="7"/>
  <c r="D119" i="11"/>
  <c r="D112" i="11"/>
  <c r="G70" i="11"/>
  <c r="D118" i="9"/>
  <c r="E118" i="9"/>
  <c r="G118" i="9"/>
  <c r="G105" i="9"/>
  <c r="D105" i="9"/>
  <c r="F105" i="9"/>
  <c r="F59" i="7"/>
  <c r="E51" i="7"/>
  <c r="D46" i="7"/>
  <c r="E43" i="7"/>
  <c r="D34" i="7"/>
  <c r="D32" i="7"/>
  <c r="D26" i="7"/>
  <c r="D20" i="7"/>
  <c r="D16" i="7"/>
  <c r="D11" i="7"/>
  <c r="D116" i="11"/>
  <c r="J119" i="11"/>
  <c r="F111" i="11"/>
  <c r="H109" i="11"/>
  <c r="F101" i="11"/>
  <c r="D77" i="11"/>
  <c r="D72" i="11"/>
  <c r="D69" i="11"/>
  <c r="G66" i="11"/>
  <c r="G35" i="11"/>
  <c r="D33" i="11"/>
  <c r="G29" i="11"/>
  <c r="D21" i="11"/>
  <c r="D14" i="11"/>
  <c r="D11" i="11"/>
  <c r="D8" i="11"/>
  <c r="E117" i="9"/>
  <c r="D101" i="9"/>
  <c r="D91" i="9"/>
  <c r="G89" i="9"/>
  <c r="F83" i="9"/>
  <c r="D76" i="9"/>
  <c r="F74" i="9"/>
  <c r="G69" i="9"/>
  <c r="H66" i="9"/>
  <c r="D53" i="9"/>
  <c r="H46" i="9"/>
  <c r="D44" i="9"/>
  <c r="F40" i="9"/>
  <c r="D26" i="9"/>
  <c r="F26" i="9"/>
  <c r="D6" i="9"/>
  <c r="F109" i="8"/>
  <c r="D101" i="8"/>
  <c r="G101" i="8"/>
  <c r="F94" i="8"/>
  <c r="E84" i="8"/>
  <c r="G84" i="8"/>
  <c r="D75" i="8"/>
  <c r="G75" i="8"/>
  <c r="E70" i="8"/>
  <c r="E64" i="8"/>
  <c r="D50" i="8"/>
  <c r="F50" i="8"/>
  <c r="G60" i="13"/>
  <c r="D60" i="13"/>
  <c r="E60" i="13"/>
  <c r="G84" i="13"/>
  <c r="G97" i="11"/>
  <c r="G88" i="11"/>
  <c r="D74" i="11"/>
  <c r="D61" i="11"/>
  <c r="D38" i="11"/>
  <c r="D32" i="11"/>
  <c r="D107" i="9"/>
  <c r="J111" i="9"/>
  <c r="E98" i="9"/>
  <c r="E93" i="9"/>
  <c r="D85" i="9"/>
  <c r="H79" i="9"/>
  <c r="D69" i="9"/>
  <c r="D66" i="9"/>
  <c r="D48" i="9"/>
  <c r="G39" i="9"/>
  <c r="D14" i="9"/>
  <c r="E5" i="9"/>
  <c r="D109" i="8"/>
  <c r="G106" i="8"/>
  <c r="G98" i="8"/>
  <c r="G79" i="8"/>
  <c r="E74" i="8"/>
  <c r="E72" i="8"/>
  <c r="E68" i="8"/>
  <c r="F64" i="8"/>
  <c r="D64" i="8"/>
  <c r="G64" i="8"/>
  <c r="D33" i="8"/>
  <c r="G33" i="8"/>
  <c r="H117" i="13"/>
  <c r="D117" i="13"/>
  <c r="F117" i="13"/>
  <c r="D33" i="13"/>
  <c r="E33" i="13"/>
  <c r="D58" i="8"/>
  <c r="H94" i="8"/>
  <c r="D55" i="8"/>
  <c r="H55" i="8"/>
  <c r="E17" i="8"/>
  <c r="G41" i="8"/>
  <c r="G103" i="13"/>
  <c r="D104" i="13"/>
  <c r="F86" i="13"/>
  <c r="E86" i="13"/>
  <c r="D53" i="13"/>
  <c r="G53" i="13"/>
  <c r="E38" i="13"/>
  <c r="D38" i="13"/>
  <c r="F38" i="13"/>
  <c r="E29" i="13"/>
  <c r="D30" i="13"/>
  <c r="D27" i="12"/>
  <c r="E24" i="12"/>
  <c r="J25" i="12"/>
  <c r="D7" i="12"/>
  <c r="G119" i="7"/>
  <c r="G117" i="7"/>
  <c r="G112" i="7"/>
  <c r="E90" i="7"/>
  <c r="G84" i="7"/>
  <c r="G82" i="7"/>
  <c r="G78" i="7"/>
  <c r="D71" i="7"/>
  <c r="D66" i="7"/>
  <c r="D63" i="7"/>
  <c r="D61" i="7"/>
  <c r="D59" i="7"/>
  <c r="D52" i="7"/>
  <c r="E49" i="7"/>
  <c r="F46" i="7"/>
  <c r="F44" i="7"/>
  <c r="D40" i="7"/>
  <c r="D35" i="7"/>
  <c r="G32" i="7"/>
  <c r="E26" i="7"/>
  <c r="E20" i="7"/>
  <c r="E16" i="7"/>
  <c r="D14" i="7"/>
  <c r="E11" i="7"/>
  <c r="E5" i="7"/>
  <c r="F116" i="11"/>
  <c r="D113" i="11"/>
  <c r="H111" i="11"/>
  <c r="F109" i="11"/>
  <c r="H107" i="11"/>
  <c r="D105" i="11"/>
  <c r="E102" i="11"/>
  <c r="D87" i="11"/>
  <c r="D82" i="11"/>
  <c r="G78" i="11"/>
  <c r="G75" i="11"/>
  <c r="E72" i="11"/>
  <c r="D67" i="11"/>
  <c r="J75" i="11"/>
  <c r="D63" i="11"/>
  <c r="D58" i="11"/>
  <c r="D55" i="11"/>
  <c r="D52" i="11"/>
  <c r="F53" i="11"/>
  <c r="D30" i="11"/>
  <c r="D27" i="11"/>
  <c r="D22" i="11"/>
  <c r="E11" i="11"/>
  <c r="D6" i="11"/>
  <c r="D119" i="9"/>
  <c r="G104" i="9"/>
  <c r="H101" i="9"/>
  <c r="D99" i="9"/>
  <c r="E92" i="9"/>
  <c r="D88" i="9"/>
  <c r="G86" i="9"/>
  <c r="H83" i="9"/>
  <c r="F81" i="9"/>
  <c r="G74" i="9"/>
  <c r="D70" i="9"/>
  <c r="D61" i="9"/>
  <c r="E58" i="9"/>
  <c r="H53" i="9"/>
  <c r="E51" i="9"/>
  <c r="H50" i="9"/>
  <c r="E47" i="9"/>
  <c r="H44" i="9"/>
  <c r="H40" i="9"/>
  <c r="D20" i="9"/>
  <c r="E20" i="9"/>
  <c r="E17" i="9"/>
  <c r="H109" i="8"/>
  <c r="D105" i="8"/>
  <c r="D90" i="8"/>
  <c r="G89" i="8"/>
  <c r="G87" i="8"/>
  <c r="H85" i="8"/>
  <c r="F85" i="8"/>
  <c r="F81" i="8"/>
  <c r="D81" i="8"/>
  <c r="G76" i="8"/>
  <c r="H64" i="8"/>
  <c r="H48" i="8"/>
  <c r="E43" i="8"/>
  <c r="G43" i="8"/>
  <c r="F91" i="13"/>
  <c r="H91" i="13"/>
  <c r="F78" i="13"/>
  <c r="H60" i="13"/>
  <c r="G55" i="13"/>
  <c r="G51" i="13"/>
  <c r="D51" i="13"/>
  <c r="F51" i="13"/>
  <c r="E58" i="13"/>
  <c r="G45" i="13"/>
  <c r="D31" i="8"/>
  <c r="D13" i="8"/>
  <c r="E54" i="13"/>
  <c r="D34" i="13"/>
  <c r="E26" i="13"/>
  <c r="F112" i="16"/>
  <c r="D105" i="16"/>
  <c r="H50" i="16"/>
  <c r="D46" i="16"/>
  <c r="G31" i="16"/>
  <c r="D9" i="16"/>
  <c r="E9" i="16"/>
  <c r="E7" i="16"/>
  <c r="F87" i="8"/>
  <c r="F83" i="8"/>
  <c r="G80" i="8"/>
  <c r="D72" i="8"/>
  <c r="G54" i="8"/>
  <c r="D36" i="8"/>
  <c r="H104" i="13"/>
  <c r="J87" i="13"/>
  <c r="G75" i="13"/>
  <c r="G67" i="13"/>
  <c r="D63" i="13"/>
  <c r="D61" i="13"/>
  <c r="E56" i="13"/>
  <c r="D52" i="13"/>
  <c r="H43" i="13"/>
  <c r="D32" i="13"/>
  <c r="E22" i="13"/>
  <c r="D9" i="13"/>
  <c r="G116" i="16"/>
  <c r="G115" i="16"/>
  <c r="D110" i="16"/>
  <c r="G102" i="16"/>
  <c r="E100" i="16"/>
  <c r="E97" i="16"/>
  <c r="G94" i="16"/>
  <c r="F92" i="16"/>
  <c r="G90" i="16"/>
  <c r="F88" i="16"/>
  <c r="D87" i="16"/>
  <c r="E72" i="16"/>
  <c r="G69" i="16"/>
  <c r="G50" i="16"/>
  <c r="G42" i="16"/>
  <c r="H40" i="16"/>
  <c r="G38" i="16"/>
  <c r="E13" i="16"/>
  <c r="D13" i="16"/>
  <c r="E107" i="15"/>
  <c r="G91" i="15"/>
  <c r="H91" i="15"/>
  <c r="E16" i="16"/>
  <c r="D15" i="16"/>
  <c r="H118" i="15"/>
  <c r="E118" i="15"/>
  <c r="D24" i="9"/>
  <c r="D18" i="9"/>
  <c r="D16" i="9"/>
  <c r="D8" i="9"/>
  <c r="G113" i="8"/>
  <c r="G105" i="8"/>
  <c r="E99" i="8"/>
  <c r="F96" i="8"/>
  <c r="G94" i="8"/>
  <c r="D92" i="8"/>
  <c r="G72" i="8"/>
  <c r="E69" i="8"/>
  <c r="G67" i="8"/>
  <c r="E60" i="8"/>
  <c r="F57" i="8"/>
  <c r="G47" i="8"/>
  <c r="F40" i="8"/>
  <c r="G32" i="8"/>
  <c r="D7" i="8"/>
  <c r="E118" i="13"/>
  <c r="G107" i="13"/>
  <c r="F104" i="13"/>
  <c r="F95" i="13"/>
  <c r="E90" i="13"/>
  <c r="E82" i="13"/>
  <c r="E79" i="13"/>
  <c r="D78" i="13"/>
  <c r="G73" i="13"/>
  <c r="D55" i="13"/>
  <c r="J63" i="13"/>
  <c r="G50" i="13"/>
  <c r="F60" i="13"/>
  <c r="D41" i="13"/>
  <c r="D35" i="13"/>
  <c r="F32" i="13"/>
  <c r="F30" i="13"/>
  <c r="D11" i="13"/>
  <c r="D117" i="16"/>
  <c r="D114" i="16"/>
  <c r="D111" i="16"/>
  <c r="G109" i="16"/>
  <c r="G105" i="16"/>
  <c r="D103" i="16"/>
  <c r="D101" i="16"/>
  <c r="D92" i="16"/>
  <c r="D88" i="16"/>
  <c r="G86" i="16"/>
  <c r="D81" i="16"/>
  <c r="G79" i="16"/>
  <c r="F79" i="16"/>
  <c r="F83" i="16"/>
  <c r="F53" i="16"/>
  <c r="G51" i="16"/>
  <c r="D18" i="16"/>
  <c r="E18" i="16"/>
  <c r="D16" i="16"/>
  <c r="G115" i="15"/>
  <c r="H115" i="15"/>
  <c r="F106" i="15"/>
  <c r="E106" i="15"/>
  <c r="H106" i="15"/>
  <c r="F93" i="15"/>
  <c r="D93" i="15"/>
  <c r="G93" i="15"/>
  <c r="H93" i="15"/>
  <c r="D92" i="15"/>
  <c r="D80" i="15"/>
  <c r="G58" i="15"/>
  <c r="G51" i="15"/>
  <c r="G37" i="15"/>
  <c r="G36" i="15"/>
  <c r="E33" i="15"/>
  <c r="E32" i="15"/>
  <c r="E28" i="15"/>
  <c r="F118" i="14"/>
  <c r="G114" i="14"/>
  <c r="D111" i="14"/>
  <c r="E99" i="14"/>
  <c r="E96" i="14"/>
  <c r="G90" i="14"/>
  <c r="F87" i="14"/>
  <c r="F83" i="14"/>
  <c r="G71" i="14"/>
  <c r="G87" i="14"/>
  <c r="G78" i="16"/>
  <c r="E75" i="16"/>
  <c r="E68" i="16"/>
  <c r="G65" i="16"/>
  <c r="G52" i="16"/>
  <c r="G47" i="16"/>
  <c r="G39" i="16"/>
  <c r="J39" i="16"/>
  <c r="E22" i="16"/>
  <c r="D11" i="16"/>
  <c r="G104" i="15"/>
  <c r="D96" i="15"/>
  <c r="G83" i="15"/>
  <c r="F75" i="15"/>
  <c r="G95" i="15"/>
  <c r="E66" i="15"/>
  <c r="H62" i="15"/>
  <c r="D61" i="15"/>
  <c r="F58" i="15"/>
  <c r="D56" i="15"/>
  <c r="G54" i="15"/>
  <c r="E53" i="15"/>
  <c r="F49" i="15"/>
  <c r="D47" i="15"/>
  <c r="D44" i="15"/>
  <c r="F41" i="15"/>
  <c r="E37" i="15"/>
  <c r="F36" i="15"/>
  <c r="F34" i="15"/>
  <c r="D33" i="15"/>
  <c r="F29" i="15"/>
  <c r="D28" i="15"/>
  <c r="D118" i="14"/>
  <c r="D107" i="14"/>
  <c r="E104" i="14"/>
  <c r="E90" i="14"/>
  <c r="D84" i="14"/>
  <c r="G82" i="14"/>
  <c r="D79" i="14"/>
  <c r="E62" i="14"/>
  <c r="D56" i="14"/>
  <c r="F50" i="14"/>
  <c r="G48" i="14"/>
  <c r="G45" i="14"/>
  <c r="D41" i="14"/>
  <c r="D39" i="14"/>
  <c r="G36" i="14"/>
  <c r="G33" i="14"/>
  <c r="D31" i="14"/>
  <c r="F23" i="14"/>
  <c r="D7" i="14"/>
  <c r="D111" i="15"/>
  <c r="F76" i="15"/>
  <c r="G70" i="15"/>
  <c r="E68" i="15"/>
  <c r="D59" i="15"/>
  <c r="F38" i="15"/>
  <c r="D37" i="15"/>
  <c r="E36" i="15"/>
  <c r="D21" i="14"/>
  <c r="D101" i="14"/>
  <c r="D91" i="14"/>
  <c r="D88" i="14"/>
  <c r="F74" i="14"/>
  <c r="E67" i="14"/>
  <c r="F44" i="1"/>
  <c r="D48" i="10"/>
  <c r="G48" i="10"/>
  <c r="F46" i="12"/>
  <c r="H46" i="12"/>
  <c r="G109" i="10"/>
  <c r="F102" i="10"/>
  <c r="G100" i="10"/>
  <c r="F97" i="10"/>
  <c r="H93" i="10"/>
  <c r="F91" i="10"/>
  <c r="G88" i="10"/>
  <c r="G86" i="10"/>
  <c r="G83" i="10"/>
  <c r="E80" i="10"/>
  <c r="G76" i="10"/>
  <c r="D74" i="10"/>
  <c r="F69" i="10"/>
  <c r="G58" i="10"/>
  <c r="D56" i="10"/>
  <c r="E45" i="10"/>
  <c r="F35" i="10"/>
  <c r="D55" i="12"/>
  <c r="D72" i="7"/>
  <c r="E72" i="7"/>
  <c r="F72" i="7"/>
  <c r="H72" i="7"/>
  <c r="G96" i="7"/>
  <c r="G93" i="10"/>
  <c r="F86" i="10"/>
  <c r="H84" i="10"/>
  <c r="D80" i="10"/>
  <c r="E78" i="10"/>
  <c r="E76" i="10"/>
  <c r="H73" i="10"/>
  <c r="D69" i="10"/>
  <c r="D61" i="10"/>
  <c r="E61" i="10"/>
  <c r="E51" i="10"/>
  <c r="G51" i="10"/>
  <c r="H44" i="12"/>
  <c r="E35" i="12"/>
  <c r="F107" i="7"/>
  <c r="H107" i="7"/>
  <c r="H117" i="10"/>
  <c r="E116" i="10"/>
  <c r="G114" i="10"/>
  <c r="H110" i="10"/>
  <c r="E107" i="10"/>
  <c r="G105" i="10"/>
  <c r="D100" i="10"/>
  <c r="F93" i="10"/>
  <c r="H89" i="10"/>
  <c r="E86" i="10"/>
  <c r="G84" i="10"/>
  <c r="G81" i="10"/>
  <c r="G73" i="10"/>
  <c r="E64" i="10"/>
  <c r="D58" i="10"/>
  <c r="D55" i="10"/>
  <c r="G55" i="10"/>
  <c r="D37" i="10"/>
  <c r="D39" i="12"/>
  <c r="F81" i="7"/>
  <c r="G81" i="7"/>
  <c r="H81" i="7"/>
  <c r="G117" i="10"/>
  <c r="G110" i="10"/>
  <c r="H108" i="10"/>
  <c r="G99" i="10"/>
  <c r="G96" i="10"/>
  <c r="G89" i="10"/>
  <c r="F84" i="10"/>
  <c r="H75" i="10"/>
  <c r="F73" i="10"/>
  <c r="D68" i="10"/>
  <c r="G68" i="10"/>
  <c r="H65" i="10"/>
  <c r="G63" i="10"/>
  <c r="G60" i="10"/>
  <c r="E52" i="10"/>
  <c r="D50" i="10"/>
  <c r="D47" i="10"/>
  <c r="E44" i="10"/>
  <c r="F39" i="10"/>
  <c r="F53" i="12"/>
  <c r="H48" i="12"/>
  <c r="F39" i="12"/>
  <c r="G34" i="12"/>
  <c r="E89" i="7"/>
  <c r="D90" i="7"/>
  <c r="D59" i="10"/>
  <c r="G59" i="10"/>
  <c r="F117" i="10"/>
  <c r="G108" i="10"/>
  <c r="G65" i="10"/>
  <c r="F60" i="10"/>
  <c r="D57" i="10"/>
  <c r="E57" i="10"/>
  <c r="D54" i="10"/>
  <c r="G54" i="10"/>
  <c r="D39" i="10"/>
  <c r="F101" i="7"/>
  <c r="H101" i="7"/>
  <c r="D74" i="7"/>
  <c r="E74" i="7"/>
  <c r="G74" i="7"/>
  <c r="D69" i="7"/>
  <c r="E69" i="7"/>
  <c r="G69" i="7"/>
  <c r="G119" i="10"/>
  <c r="E117" i="10"/>
  <c r="F108" i="10"/>
  <c r="G95" i="10"/>
  <c r="G92" i="10"/>
  <c r="H80" i="10"/>
  <c r="G77" i="10"/>
  <c r="G72" i="10"/>
  <c r="D70" i="10"/>
  <c r="F65" i="10"/>
  <c r="G62" i="10"/>
  <c r="G56" i="10"/>
  <c r="D49" i="10"/>
  <c r="E49" i="10"/>
  <c r="G46" i="10"/>
  <c r="G41" i="10"/>
  <c r="F36" i="10"/>
  <c r="H51" i="12"/>
  <c r="J37" i="12"/>
  <c r="D113" i="7"/>
  <c r="E113" i="7"/>
  <c r="H105" i="7"/>
  <c r="E92" i="7"/>
  <c r="G92" i="7"/>
  <c r="E119" i="10"/>
  <c r="F106" i="10"/>
  <c r="F75" i="10"/>
  <c r="D60" i="10"/>
  <c r="F56" i="10"/>
  <c r="G53" i="10"/>
  <c r="H51" i="10"/>
  <c r="E48" i="10"/>
  <c r="E41" i="10"/>
  <c r="E38" i="10"/>
  <c r="E36" i="10"/>
  <c r="D56" i="12"/>
  <c r="E56" i="12"/>
  <c r="G31" i="12"/>
  <c r="D91" i="7"/>
  <c r="E91" i="7"/>
  <c r="D77" i="7"/>
  <c r="G77" i="7"/>
  <c r="F103" i="7"/>
  <c r="G71" i="7"/>
  <c r="F55" i="7"/>
  <c r="F40" i="7"/>
  <c r="D86" i="11"/>
  <c r="G86" i="11"/>
  <c r="J51" i="11"/>
  <c r="D36" i="11"/>
  <c r="G36" i="11"/>
  <c r="F48" i="11"/>
  <c r="D28" i="11"/>
  <c r="G28" i="11"/>
  <c r="D56" i="8"/>
  <c r="E56" i="8"/>
  <c r="G56" i="8"/>
  <c r="E10" i="8"/>
  <c r="G34" i="8"/>
  <c r="H46" i="8"/>
  <c r="D90" i="15"/>
  <c r="D91" i="15"/>
  <c r="G90" i="15"/>
  <c r="H79" i="7"/>
  <c r="H48" i="7"/>
  <c r="F42" i="7"/>
  <c r="D115" i="11"/>
  <c r="E98" i="11"/>
  <c r="H98" i="11"/>
  <c r="E94" i="11"/>
  <c r="E91" i="11"/>
  <c r="D64" i="11"/>
  <c r="E64" i="11"/>
  <c r="J75" i="9"/>
  <c r="D42" i="9"/>
  <c r="G42" i="9"/>
  <c r="D62" i="10"/>
  <c r="D40" i="10"/>
  <c r="F40" i="12"/>
  <c r="D14" i="12"/>
  <c r="H98" i="7"/>
  <c r="E96" i="7"/>
  <c r="E88" i="7"/>
  <c r="D73" i="7"/>
  <c r="G70" i="7"/>
  <c r="E68" i="7"/>
  <c r="D42" i="7"/>
  <c r="D37" i="7"/>
  <c r="G34" i="7"/>
  <c r="D29" i="7"/>
  <c r="E24" i="7"/>
  <c r="D13" i="7"/>
  <c r="E10" i="7"/>
  <c r="G114" i="11"/>
  <c r="D91" i="11"/>
  <c r="E74" i="11"/>
  <c r="E70" i="11"/>
  <c r="G54" i="11"/>
  <c r="D50" i="11"/>
  <c r="H50" i="11"/>
  <c r="E6" i="11"/>
  <c r="D109" i="9"/>
  <c r="G68" i="8"/>
  <c r="D84" i="16"/>
  <c r="E84" i="16"/>
  <c r="G39" i="12"/>
  <c r="E95" i="7"/>
  <c r="H87" i="7"/>
  <c r="G65" i="7"/>
  <c r="G54" i="7"/>
  <c r="D48" i="7"/>
  <c r="H44" i="7"/>
  <c r="D117" i="11"/>
  <c r="F114" i="11"/>
  <c r="H112" i="11"/>
  <c r="D107" i="11"/>
  <c r="H103" i="11"/>
  <c r="G100" i="11"/>
  <c r="D97" i="11"/>
  <c r="F90" i="11"/>
  <c r="D88" i="11"/>
  <c r="E88" i="11"/>
  <c r="G85" i="11"/>
  <c r="H85" i="11"/>
  <c r="F81" i="11"/>
  <c r="G77" i="11"/>
  <c r="G69" i="11"/>
  <c r="F63" i="11"/>
  <c r="H63" i="11"/>
  <c r="D44" i="11"/>
  <c r="F44" i="11"/>
  <c r="H44" i="11"/>
  <c r="D108" i="9"/>
  <c r="G108" i="9"/>
  <c r="D77" i="9"/>
  <c r="F77" i="9"/>
  <c r="H77" i="9"/>
  <c r="G101" i="9"/>
  <c r="F46" i="9"/>
  <c r="D11" i="9"/>
  <c r="E11" i="9"/>
  <c r="G35" i="9"/>
  <c r="F103" i="8"/>
  <c r="G103" i="8"/>
  <c r="D96" i="16"/>
  <c r="E96" i="16"/>
  <c r="F96" i="16"/>
  <c r="H96" i="16"/>
  <c r="D66" i="10"/>
  <c r="D42" i="10"/>
  <c r="G32" i="12"/>
  <c r="D12" i="12"/>
  <c r="D6" i="12"/>
  <c r="D95" i="7"/>
  <c r="D75" i="7"/>
  <c r="D70" i="7"/>
  <c r="D65" i="7"/>
  <c r="D60" i="7"/>
  <c r="D57" i="7"/>
  <c r="D54" i="7"/>
  <c r="G41" i="7"/>
  <c r="D39" i="7"/>
  <c r="G36" i="7"/>
  <c r="D31" i="7"/>
  <c r="G28" i="7"/>
  <c r="D23" i="7"/>
  <c r="D18" i="7"/>
  <c r="D15" i="7"/>
  <c r="E12" i="7"/>
  <c r="D7" i="7"/>
  <c r="G119" i="11"/>
  <c r="G116" i="11"/>
  <c r="F103" i="11"/>
  <c r="D100" i="11"/>
  <c r="G93" i="11"/>
  <c r="H87" i="11"/>
  <c r="D81" i="11"/>
  <c r="D73" i="11"/>
  <c r="E73" i="11"/>
  <c r="G73" i="11"/>
  <c r="E69" i="11"/>
  <c r="G62" i="11"/>
  <c r="G30" i="11"/>
  <c r="E14" i="11"/>
  <c r="D113" i="9"/>
  <c r="G113" i="9"/>
  <c r="D103" i="9"/>
  <c r="G103" i="9"/>
  <c r="H103" i="9"/>
  <c r="E54" i="9"/>
  <c r="D55" i="9"/>
  <c r="G78" i="9"/>
  <c r="F66" i="9"/>
  <c r="E115" i="8"/>
  <c r="G115" i="8"/>
  <c r="D116" i="8"/>
  <c r="E95" i="8"/>
  <c r="G95" i="8"/>
  <c r="G119" i="8"/>
  <c r="D96" i="8"/>
  <c r="D66" i="8"/>
  <c r="E66" i="8"/>
  <c r="G66" i="8"/>
  <c r="G90" i="8"/>
  <c r="D37" i="8"/>
  <c r="G37" i="8"/>
  <c r="D44" i="7"/>
  <c r="D96" i="11"/>
  <c r="E96" i="11"/>
  <c r="E90" i="11"/>
  <c r="H90" i="11"/>
  <c r="D9" i="11"/>
  <c r="E9" i="11"/>
  <c r="D72" i="9"/>
  <c r="E72" i="9"/>
  <c r="G72" i="9"/>
  <c r="E96" i="13"/>
  <c r="G120" i="13"/>
  <c r="F108" i="13"/>
  <c r="F111" i="7"/>
  <c r="G86" i="7"/>
  <c r="D67" i="7"/>
  <c r="H64" i="7"/>
  <c r="D53" i="7"/>
  <c r="D50" i="7"/>
  <c r="H46" i="7"/>
  <c r="G38" i="7"/>
  <c r="D33" i="7"/>
  <c r="G30" i="7"/>
  <c r="D27" i="7"/>
  <c r="D22" i="7"/>
  <c r="E14" i="7"/>
  <c r="D9" i="7"/>
  <c r="E6" i="7"/>
  <c r="D109" i="11"/>
  <c r="H105" i="11"/>
  <c r="D99" i="11"/>
  <c r="D95" i="11"/>
  <c r="E95" i="11"/>
  <c r="G92" i="11"/>
  <c r="D80" i="11"/>
  <c r="E68" i="11"/>
  <c r="E56" i="11"/>
  <c r="F42" i="11"/>
  <c r="G33" i="11"/>
  <c r="D116" i="9"/>
  <c r="F116" i="9"/>
  <c r="H116" i="9"/>
  <c r="F112" i="9"/>
  <c r="G66" i="9"/>
  <c r="H98" i="8"/>
  <c r="D63" i="8"/>
  <c r="D53" i="8"/>
  <c r="F53" i="8"/>
  <c r="J51" i="8"/>
  <c r="D83" i="11"/>
  <c r="G83" i="11"/>
  <c r="F72" i="11"/>
  <c r="H72" i="11"/>
  <c r="D41" i="11"/>
  <c r="G41" i="11"/>
  <c r="D12" i="11"/>
  <c r="E12" i="11"/>
  <c r="H48" i="11"/>
  <c r="D111" i="9"/>
  <c r="G111" i="9"/>
  <c r="H111" i="9"/>
  <c r="D97" i="9"/>
  <c r="E97" i="9"/>
  <c r="F109" i="9"/>
  <c r="E34" i="9"/>
  <c r="G34" i="9"/>
  <c r="D62" i="8"/>
  <c r="G62" i="8"/>
  <c r="D44" i="8"/>
  <c r="F44" i="8"/>
  <c r="H44" i="8"/>
  <c r="J51" i="9"/>
  <c r="J63" i="8"/>
  <c r="D119" i="16"/>
  <c r="E119" i="16"/>
  <c r="G119" i="16"/>
  <c r="D95" i="16"/>
  <c r="G95" i="16"/>
  <c r="J87" i="11"/>
  <c r="H68" i="11"/>
  <c r="D62" i="11"/>
  <c r="F55" i="11"/>
  <c r="G52" i="11"/>
  <c r="D46" i="11"/>
  <c r="H42" i="11"/>
  <c r="F40" i="11"/>
  <c r="G32" i="11"/>
  <c r="D26" i="11"/>
  <c r="E16" i="11"/>
  <c r="E8" i="11"/>
  <c r="H112" i="9"/>
  <c r="D110" i="9"/>
  <c r="G107" i="9"/>
  <c r="D102" i="9"/>
  <c r="G99" i="9"/>
  <c r="F96" i="9"/>
  <c r="D94" i="9"/>
  <c r="G91" i="9"/>
  <c r="E87" i="9"/>
  <c r="H81" i="9"/>
  <c r="D79" i="9"/>
  <c r="G76" i="9"/>
  <c r="G68" i="9"/>
  <c r="D64" i="9"/>
  <c r="E61" i="9"/>
  <c r="F44" i="9"/>
  <c r="E36" i="9"/>
  <c r="G33" i="9"/>
  <c r="E28" i="9"/>
  <c r="D13" i="9"/>
  <c r="E10" i="9"/>
  <c r="D112" i="8"/>
  <c r="H101" i="8"/>
  <c r="D98" i="8"/>
  <c r="H92" i="8"/>
  <c r="E89" i="8"/>
  <c r="G86" i="8"/>
  <c r="G83" i="8"/>
  <c r="D77" i="8"/>
  <c r="G74" i="8"/>
  <c r="F72" i="8"/>
  <c r="D70" i="8"/>
  <c r="D68" i="8"/>
  <c r="G65" i="8"/>
  <c r="D61" i="8"/>
  <c r="G58" i="8"/>
  <c r="G52" i="8"/>
  <c r="G36" i="8"/>
  <c r="D29" i="8"/>
  <c r="G29" i="8"/>
  <c r="D28" i="13"/>
  <c r="E28" i="13"/>
  <c r="D118" i="16"/>
  <c r="E118" i="16"/>
  <c r="G112" i="16"/>
  <c r="H112" i="16"/>
  <c r="D112" i="16"/>
  <c r="D108" i="16"/>
  <c r="G108" i="16"/>
  <c r="D83" i="16"/>
  <c r="E74" i="16"/>
  <c r="F74" i="16"/>
  <c r="H101" i="11"/>
  <c r="D84" i="11"/>
  <c r="G81" i="11"/>
  <c r="D71" i="11"/>
  <c r="F68" i="11"/>
  <c r="D66" i="11"/>
  <c r="F61" i="11"/>
  <c r="G58" i="11"/>
  <c r="D20" i="11"/>
  <c r="E5" i="11"/>
  <c r="G109" i="9"/>
  <c r="E96" i="9"/>
  <c r="H88" i="9"/>
  <c r="D71" i="9"/>
  <c r="E68" i="9"/>
  <c r="G63" i="9"/>
  <c r="D58" i="9"/>
  <c r="G38" i="9"/>
  <c r="G30" i="9"/>
  <c r="F114" i="8"/>
  <c r="G111" i="8"/>
  <c r="G108" i="8"/>
  <c r="E80" i="8"/>
  <c r="E112" i="13"/>
  <c r="D113" i="13"/>
  <c r="D15" i="13"/>
  <c r="E18" i="13"/>
  <c r="D90" i="16"/>
  <c r="E90" i="16"/>
  <c r="D82" i="16"/>
  <c r="G82" i="16"/>
  <c r="F57" i="16"/>
  <c r="G81" i="16"/>
  <c r="D42" i="11"/>
  <c r="D37" i="11"/>
  <c r="D29" i="11"/>
  <c r="D13" i="11"/>
  <c r="D112" i="9"/>
  <c r="D104" i="9"/>
  <c r="D96" i="9"/>
  <c r="D93" i="9"/>
  <c r="F88" i="9"/>
  <c r="D81" i="9"/>
  <c r="G75" i="9"/>
  <c r="H70" i="9"/>
  <c r="E63" i="9"/>
  <c r="H57" i="9"/>
  <c r="G47" i="9"/>
  <c r="D15" i="9"/>
  <c r="D7" i="9"/>
  <c r="F101" i="8"/>
  <c r="G99" i="8"/>
  <c r="D94" i="8"/>
  <c r="F92" i="8"/>
  <c r="J87" i="8"/>
  <c r="D74" i="8"/>
  <c r="F63" i="8"/>
  <c r="G51" i="8"/>
  <c r="D46" i="8"/>
  <c r="D42" i="8"/>
  <c r="F42" i="8"/>
  <c r="H42" i="8"/>
  <c r="F89" i="13"/>
  <c r="H89" i="13"/>
  <c r="G70" i="13"/>
  <c r="D20" i="13"/>
  <c r="D93" i="16"/>
  <c r="E93" i="16"/>
  <c r="G93" i="16"/>
  <c r="D6" i="16"/>
  <c r="D5" i="16"/>
  <c r="E5" i="16"/>
  <c r="G29" i="16"/>
  <c r="D37" i="14"/>
  <c r="G37" i="14"/>
  <c r="D93" i="11"/>
  <c r="E60" i="11"/>
  <c r="D48" i="11"/>
  <c r="D34" i="11"/>
  <c r="D24" i="11"/>
  <c r="D10" i="11"/>
  <c r="D114" i="9"/>
  <c r="G106" i="9"/>
  <c r="H92" i="9"/>
  <c r="E88" i="9"/>
  <c r="G80" i="9"/>
  <c r="D73" i="9"/>
  <c r="F70" i="9"/>
  <c r="D63" i="9"/>
  <c r="F57" i="9"/>
  <c r="E43" i="9"/>
  <c r="E35" i="9"/>
  <c r="D12" i="9"/>
  <c r="G104" i="8"/>
  <c r="H81" i="8"/>
  <c r="D69" i="8"/>
  <c r="D67" i="8"/>
  <c r="D60" i="8"/>
  <c r="D57" i="8"/>
  <c r="E45" i="8"/>
  <c r="G45" i="8"/>
  <c r="G31" i="8"/>
  <c r="D28" i="8"/>
  <c r="D47" i="13"/>
  <c r="F47" i="13"/>
  <c r="G47" i="13"/>
  <c r="H47" i="13"/>
  <c r="D19" i="13"/>
  <c r="G43" i="13"/>
  <c r="D98" i="16"/>
  <c r="E98" i="16"/>
  <c r="G98" i="16"/>
  <c r="G77" i="16"/>
  <c r="H77" i="16"/>
  <c r="D77" i="16"/>
  <c r="D78" i="11"/>
  <c r="D75" i="11"/>
  <c r="D70" i="11"/>
  <c r="D65" i="11"/>
  <c r="D57" i="11"/>
  <c r="D54" i="11"/>
  <c r="D39" i="11"/>
  <c r="D31" i="11"/>
  <c r="D23" i="11"/>
  <c r="D18" i="11"/>
  <c r="D15" i="11"/>
  <c r="D7" i="11"/>
  <c r="G119" i="9"/>
  <c r="D98" i="9"/>
  <c r="G95" i="9"/>
  <c r="F92" i="9"/>
  <c r="D90" i="9"/>
  <c r="D86" i="9"/>
  <c r="D83" i="9"/>
  <c r="D75" i="9"/>
  <c r="D67" i="9"/>
  <c r="E62" i="9"/>
  <c r="D60" i="9"/>
  <c r="G49" i="9"/>
  <c r="D46" i="9"/>
  <c r="D40" i="9"/>
  <c r="G37" i="9"/>
  <c r="E32" i="9"/>
  <c r="G29" i="9"/>
  <c r="D22" i="9"/>
  <c r="E14" i="9"/>
  <c r="D9" i="9"/>
  <c r="E6" i="9"/>
  <c r="G118" i="8"/>
  <c r="F107" i="8"/>
  <c r="E97" i="8"/>
  <c r="E88" i="8"/>
  <c r="D85" i="8"/>
  <c r="G81" i="8"/>
  <c r="E76" i="8"/>
  <c r="G71" i="8"/>
  <c r="H68" i="8"/>
  <c r="H59" i="8"/>
  <c r="D54" i="8"/>
  <c r="D114" i="13"/>
  <c r="G114" i="13"/>
  <c r="G101" i="13"/>
  <c r="D46" i="13"/>
  <c r="G46" i="13"/>
  <c r="D25" i="13"/>
  <c r="F25" i="13"/>
  <c r="D95" i="14"/>
  <c r="E95" i="14"/>
  <c r="G95" i="14"/>
  <c r="J99" i="9"/>
  <c r="G85" i="9"/>
  <c r="G59" i="9"/>
  <c r="J111" i="8"/>
  <c r="D88" i="8"/>
  <c r="D73" i="8"/>
  <c r="D71" i="8"/>
  <c r="H50" i="8"/>
  <c r="D34" i="8"/>
  <c r="H113" i="13"/>
  <c r="H82" i="13"/>
  <c r="F17" i="13"/>
  <c r="G106" i="16"/>
  <c r="D24" i="16"/>
  <c r="E24" i="16"/>
  <c r="D86" i="15"/>
  <c r="G86" i="15"/>
  <c r="E86" i="15"/>
  <c r="D25" i="16"/>
  <c r="D105" i="14"/>
  <c r="F105" i="14"/>
  <c r="H105" i="14"/>
  <c r="D57" i="14"/>
  <c r="F57" i="14"/>
  <c r="G57" i="14"/>
  <c r="H57" i="14"/>
  <c r="G81" i="14"/>
  <c r="D29" i="14"/>
  <c r="G29" i="14"/>
  <c r="D58" i="13"/>
  <c r="D49" i="13"/>
  <c r="D24" i="13"/>
  <c r="F105" i="16"/>
  <c r="H83" i="16"/>
  <c r="J75" i="16"/>
  <c r="G43" i="16"/>
  <c r="E32" i="16"/>
  <c r="G32" i="16"/>
  <c r="D97" i="15"/>
  <c r="F97" i="15"/>
  <c r="D39" i="15"/>
  <c r="E39" i="15"/>
  <c r="F39" i="15"/>
  <c r="G39" i="15"/>
  <c r="E43" i="15"/>
  <c r="E51" i="14"/>
  <c r="G51" i="14"/>
  <c r="H87" i="14"/>
  <c r="G75" i="14"/>
  <c r="D42" i="14"/>
  <c r="F42" i="14"/>
  <c r="H42" i="14"/>
  <c r="G66" i="14"/>
  <c r="D48" i="13"/>
  <c r="D97" i="16"/>
  <c r="F70" i="16"/>
  <c r="D12" i="16"/>
  <c r="D103" i="15"/>
  <c r="E103" i="15"/>
  <c r="D82" i="15"/>
  <c r="E82" i="15"/>
  <c r="G76" i="15"/>
  <c r="H76" i="15"/>
  <c r="D42" i="15"/>
  <c r="E42" i="15"/>
  <c r="G42" i="15"/>
  <c r="D20" i="15"/>
  <c r="E20" i="15"/>
  <c r="F32" i="15"/>
  <c r="H40" i="8"/>
  <c r="D38" i="8"/>
  <c r="D30" i="8"/>
  <c r="D9" i="8"/>
  <c r="G118" i="13"/>
  <c r="G115" i="13"/>
  <c r="E110" i="13"/>
  <c r="H100" i="13"/>
  <c r="G81" i="13"/>
  <c r="E78" i="13"/>
  <c r="G71" i="13"/>
  <c r="D62" i="13"/>
  <c r="H56" i="13"/>
  <c r="G54" i="13"/>
  <c r="F52" i="13"/>
  <c r="D40" i="13"/>
  <c r="F34" i="13"/>
  <c r="G117" i="16"/>
  <c r="D113" i="16"/>
  <c r="G111" i="16"/>
  <c r="F109" i="16"/>
  <c r="H101" i="16"/>
  <c r="H87" i="16"/>
  <c r="G85" i="16"/>
  <c r="E83" i="16"/>
  <c r="E70" i="16"/>
  <c r="H66" i="16"/>
  <c r="D64" i="16"/>
  <c r="G60" i="16"/>
  <c r="G56" i="16"/>
  <c r="G49" i="16"/>
  <c r="D42" i="16"/>
  <c r="E31" i="16"/>
  <c r="D28" i="16"/>
  <c r="H120" i="15"/>
  <c r="G113" i="15"/>
  <c r="E110" i="15"/>
  <c r="H102" i="15"/>
  <c r="G89" i="15"/>
  <c r="H89" i="15"/>
  <c r="D67" i="15"/>
  <c r="F67" i="15"/>
  <c r="H67" i="15"/>
  <c r="D63" i="15"/>
  <c r="E63" i="15"/>
  <c r="G63" i="15"/>
  <c r="D57" i="15"/>
  <c r="F69" i="15"/>
  <c r="G57" i="15"/>
  <c r="E50" i="15"/>
  <c r="D35" i="15"/>
  <c r="E35" i="15"/>
  <c r="F35" i="15"/>
  <c r="G35" i="15"/>
  <c r="G59" i="15"/>
  <c r="D94" i="14"/>
  <c r="E89" i="14"/>
  <c r="G89" i="14"/>
  <c r="D90" i="14"/>
  <c r="F101" i="14"/>
  <c r="G113" i="14"/>
  <c r="D85" i="14"/>
  <c r="F85" i="14"/>
  <c r="G85" i="14"/>
  <c r="H85" i="14"/>
  <c r="G109" i="14"/>
  <c r="D80" i="14"/>
  <c r="G80" i="14"/>
  <c r="D48" i="8"/>
  <c r="D35" i="8"/>
  <c r="D15" i="8"/>
  <c r="F100" i="13"/>
  <c r="D87" i="13"/>
  <c r="G80" i="13"/>
  <c r="J75" i="13"/>
  <c r="E61" i="13"/>
  <c r="G56" i="13"/>
  <c r="E52" i="13"/>
  <c r="D45" i="13"/>
  <c r="G39" i="13"/>
  <c r="D37" i="13"/>
  <c r="E34" i="13"/>
  <c r="D13" i="13"/>
  <c r="D120" i="16"/>
  <c r="F117" i="16"/>
  <c r="F111" i="16"/>
  <c r="D104" i="16"/>
  <c r="G101" i="16"/>
  <c r="D99" i="16"/>
  <c r="D94" i="16"/>
  <c r="D89" i="16"/>
  <c r="G87" i="16"/>
  <c r="D80" i="16"/>
  <c r="D78" i="16"/>
  <c r="D76" i="16"/>
  <c r="H72" i="16"/>
  <c r="F66" i="16"/>
  <c r="H55" i="16"/>
  <c r="G45" i="16"/>
  <c r="D22" i="16"/>
  <c r="D14" i="16"/>
  <c r="E11" i="16"/>
  <c r="E116" i="15"/>
  <c r="D110" i="15"/>
  <c r="J99" i="15"/>
  <c r="D78" i="15"/>
  <c r="G78" i="15"/>
  <c r="D75" i="15"/>
  <c r="E81" i="15"/>
  <c r="H75" i="15"/>
  <c r="D71" i="15"/>
  <c r="F71" i="15"/>
  <c r="H71" i="15"/>
  <c r="E46" i="15"/>
  <c r="D32" i="15"/>
  <c r="D25" i="15"/>
  <c r="G49" i="15"/>
  <c r="D98" i="14"/>
  <c r="E98" i="14"/>
  <c r="F98" i="14"/>
  <c r="G98" i="14"/>
  <c r="H98" i="14"/>
  <c r="D93" i="14"/>
  <c r="G93" i="14"/>
  <c r="G53" i="14"/>
  <c r="D40" i="8"/>
  <c r="D32" i="8"/>
  <c r="D118" i="13"/>
  <c r="D109" i="13"/>
  <c r="F97" i="13"/>
  <c r="H93" i="13"/>
  <c r="H86" i="13"/>
  <c r="D59" i="13"/>
  <c r="F56" i="13"/>
  <c r="D54" i="13"/>
  <c r="D50" i="13"/>
  <c r="E44" i="13"/>
  <c r="D42" i="13"/>
  <c r="F36" i="13"/>
  <c r="D29" i="13"/>
  <c r="D17" i="13"/>
  <c r="D7" i="13"/>
  <c r="D115" i="16"/>
  <c r="D106" i="16"/>
  <c r="H103" i="16"/>
  <c r="F87" i="16"/>
  <c r="D85" i="16"/>
  <c r="H79" i="16"/>
  <c r="F72" i="16"/>
  <c r="G33" i="16"/>
  <c r="E26" i="16"/>
  <c r="D21" i="16"/>
  <c r="D120" i="15"/>
  <c r="E120" i="15"/>
  <c r="D106" i="15"/>
  <c r="E102" i="15"/>
  <c r="F102" i="15"/>
  <c r="H80" i="15"/>
  <c r="D31" i="15"/>
  <c r="E31" i="15"/>
  <c r="F31" i="15"/>
  <c r="G31" i="15"/>
  <c r="D17" i="15"/>
  <c r="D59" i="14"/>
  <c r="E59" i="14"/>
  <c r="G59" i="14"/>
  <c r="G83" i="14"/>
  <c r="D11" i="8"/>
  <c r="D105" i="13"/>
  <c r="E102" i="13"/>
  <c r="D83" i="13"/>
  <c r="G58" i="13"/>
  <c r="G49" i="13"/>
  <c r="G41" i="13"/>
  <c r="D39" i="13"/>
  <c r="D31" i="13"/>
  <c r="D21" i="13"/>
  <c r="G114" i="16"/>
  <c r="D91" i="16"/>
  <c r="H68" i="16"/>
  <c r="F48" i="16"/>
  <c r="G44" i="16"/>
  <c r="D30" i="16"/>
  <c r="D20" i="16"/>
  <c r="E20" i="16"/>
  <c r="H97" i="15"/>
  <c r="D94" i="15"/>
  <c r="G94" i="15"/>
  <c r="D84" i="15"/>
  <c r="G80" i="15"/>
  <c r="D77" i="15"/>
  <c r="G77" i="15"/>
  <c r="E49" i="15"/>
  <c r="D45" i="15"/>
  <c r="E45" i="15"/>
  <c r="F45" i="15"/>
  <c r="G45" i="15"/>
  <c r="G40" i="15"/>
  <c r="E64" i="14"/>
  <c r="G64" i="14"/>
  <c r="G88" i="14"/>
  <c r="E58" i="14"/>
  <c r="D26" i="16"/>
  <c r="D85" i="15"/>
  <c r="D73" i="15"/>
  <c r="D65" i="15"/>
  <c r="D60" i="15"/>
  <c r="D55" i="15"/>
  <c r="D51" i="15"/>
  <c r="D49" i="15"/>
  <c r="G44" i="15"/>
  <c r="H41" i="15"/>
  <c r="F120" i="14"/>
  <c r="E117" i="14"/>
  <c r="F112" i="14"/>
  <c r="F107" i="14"/>
  <c r="G104" i="14"/>
  <c r="G97" i="14"/>
  <c r="H94" i="14"/>
  <c r="G92" i="14"/>
  <c r="F90" i="14"/>
  <c r="G84" i="14"/>
  <c r="D82" i="14"/>
  <c r="G79" i="14"/>
  <c r="D74" i="14"/>
  <c r="D71" i="14"/>
  <c r="G63" i="14"/>
  <c r="F61" i="14"/>
  <c r="G58" i="14"/>
  <c r="H56" i="14"/>
  <c r="D53" i="14"/>
  <c r="G50" i="14"/>
  <c r="E47" i="14"/>
  <c r="G39" i="14"/>
  <c r="D34" i="14"/>
  <c r="G31" i="14"/>
  <c r="E18" i="14"/>
  <c r="E25" i="1"/>
  <c r="H54" i="15"/>
  <c r="D46" i="15"/>
  <c r="G41" i="15"/>
  <c r="D40" i="15"/>
  <c r="G38" i="15"/>
  <c r="G34" i="15"/>
  <c r="G30" i="15"/>
  <c r="D24" i="15"/>
  <c r="D19" i="15"/>
  <c r="G119" i="14"/>
  <c r="G116" i="14"/>
  <c r="D112" i="14"/>
  <c r="D99" i="14"/>
  <c r="G94" i="14"/>
  <c r="E92" i="14"/>
  <c r="H81" i="14"/>
  <c r="E63" i="14"/>
  <c r="D61" i="14"/>
  <c r="F56" i="14"/>
  <c r="G46" i="14"/>
  <c r="G41" i="14"/>
  <c r="D86" i="14"/>
  <c r="D58" i="14"/>
  <c r="G49" i="14"/>
  <c r="D36" i="14"/>
  <c r="D17" i="14"/>
  <c r="E28" i="1"/>
  <c r="F28" i="1"/>
  <c r="G92" i="15"/>
  <c r="D87" i="15"/>
  <c r="D79" i="15"/>
  <c r="G74" i="15"/>
  <c r="G66" i="15"/>
  <c r="D64" i="15"/>
  <c r="G56" i="15"/>
  <c r="F54" i="15"/>
  <c r="G52" i="15"/>
  <c r="D50" i="15"/>
  <c r="D48" i="15"/>
  <c r="E41" i="15"/>
  <c r="E38" i="15"/>
  <c r="E34" i="15"/>
  <c r="E30" i="15"/>
  <c r="D27" i="15"/>
  <c r="F17" i="15"/>
  <c r="D6" i="15"/>
  <c r="E113" i="14"/>
  <c r="H111" i="14"/>
  <c r="E106" i="14"/>
  <c r="H103" i="14"/>
  <c r="E94" i="14"/>
  <c r="G91" i="14"/>
  <c r="F81" i="14"/>
  <c r="E75" i="14"/>
  <c r="F70" i="14"/>
  <c r="E65" i="14"/>
  <c r="G62" i="14"/>
  <c r="G52" i="14"/>
  <c r="E43" i="14"/>
  <c r="D27" i="14"/>
  <c r="D9" i="14"/>
  <c r="H110" i="15"/>
  <c r="D81" i="15"/>
  <c r="D69" i="15"/>
  <c r="G61" i="15"/>
  <c r="E56" i="15"/>
  <c r="E52" i="15"/>
  <c r="G47" i="15"/>
  <c r="D43" i="15"/>
  <c r="D22" i="15"/>
  <c r="E5" i="15"/>
  <c r="F111" i="14"/>
  <c r="F103" i="14"/>
  <c r="D96" i="14"/>
  <c r="E91" i="14"/>
  <c r="D75" i="14"/>
  <c r="H44" i="14"/>
  <c r="D38" i="14"/>
  <c r="G35" i="14"/>
  <c r="D30" i="14"/>
  <c r="D13" i="1"/>
  <c r="E47" i="15"/>
  <c r="D21" i="15"/>
  <c r="D62" i="14"/>
  <c r="D26" i="14"/>
  <c r="J51" i="15"/>
  <c r="D26" i="15"/>
  <c r="G110" i="14"/>
  <c r="D100" i="14"/>
  <c r="F66" i="14"/>
  <c r="D40" i="14"/>
  <c r="D32" i="14"/>
  <c r="D11" i="14"/>
  <c r="E29" i="1"/>
  <c r="D45" i="1"/>
  <c r="D19" i="1"/>
  <c r="D24" i="1"/>
  <c r="D30" i="1"/>
  <c r="F34" i="1"/>
  <c r="E27" i="1"/>
  <c r="D41" i="1"/>
  <c r="E33" i="1"/>
  <c r="E11" i="1"/>
  <c r="F37" i="1"/>
  <c r="D35" i="1"/>
  <c r="E41" i="1"/>
  <c r="E43" i="1"/>
  <c r="F35" i="1"/>
  <c r="F26" i="1"/>
  <c r="E45" i="1"/>
  <c r="E44" i="1"/>
  <c r="E39" i="1"/>
  <c r="F33" i="1"/>
  <c r="F30" i="1"/>
  <c r="D34" i="1"/>
  <c r="E38" i="1"/>
  <c r="F45" i="1"/>
  <c r="F38" i="1"/>
  <c r="D42" i="1"/>
  <c r="F25" i="1"/>
  <c r="D25" i="1"/>
  <c r="E40" i="1"/>
  <c r="E35" i="1"/>
  <c r="D33" i="1"/>
  <c r="E34" i="1"/>
  <c r="D16" i="1"/>
  <c r="F43" i="1"/>
  <c r="D39" i="1"/>
  <c r="E31" i="1"/>
  <c r="E26" i="1"/>
  <c r="D46" i="1"/>
  <c r="D26" i="1"/>
  <c r="F46" i="1"/>
  <c r="F39" i="1"/>
  <c r="E37" i="1"/>
  <c r="F29" i="1"/>
  <c r="F24" i="1"/>
  <c r="E46" i="1"/>
  <c r="D44" i="1"/>
  <c r="D37" i="1"/>
  <c r="F31" i="1"/>
  <c r="E24" i="1"/>
  <c r="D18" i="1"/>
  <c r="D43" i="1"/>
  <c r="F40" i="1"/>
  <c r="F32" i="1"/>
  <c r="E30" i="1"/>
  <c r="D28" i="1"/>
  <c r="E21" i="1"/>
  <c r="F42" i="1"/>
  <c r="D38" i="1"/>
  <c r="E32" i="1"/>
  <c r="D29" i="1"/>
  <c r="D22" i="1"/>
  <c r="D27" i="1"/>
  <c r="E42" i="1"/>
  <c r="D40" i="1"/>
  <c r="D32" i="1"/>
  <c r="D31" i="1"/>
  <c r="D20" i="1"/>
  <c r="F27" i="1"/>
  <c r="E22" i="1"/>
  <c r="D15" i="1"/>
  <c r="E13" i="1"/>
  <c r="E18" i="1"/>
  <c r="D11" i="1"/>
  <c r="E14" i="1"/>
  <c r="F9" i="1"/>
  <c r="E20" i="1"/>
  <c r="D12" i="1"/>
  <c r="F22" i="1"/>
  <c r="E15" i="1"/>
  <c r="E215" i="2"/>
  <c r="E121" i="2"/>
  <c r="E97" i="2"/>
  <c r="E213" i="2"/>
  <c r="E214" i="2"/>
  <c r="E52" i="2"/>
  <c r="E133" i="2"/>
  <c r="E105" i="2"/>
  <c r="E60" i="2"/>
  <c r="E75" i="2"/>
  <c r="E123" i="2"/>
  <c r="E67" i="2"/>
  <c r="E58" i="2"/>
  <c r="E49" i="2"/>
  <c r="E69" i="2"/>
  <c r="E93" i="2"/>
  <c r="E31" i="2"/>
  <c r="E101" i="2"/>
  <c r="E211" i="2"/>
  <c r="E212" i="2"/>
  <c r="E209" i="2"/>
  <c r="E210" i="2"/>
  <c r="E207" i="2"/>
  <c r="E208" i="2"/>
  <c r="E120" i="2"/>
  <c r="E118" i="2"/>
  <c r="E116" i="2"/>
  <c r="E114" i="2"/>
  <c r="E112" i="2"/>
  <c r="E110" i="2"/>
  <c r="D26" i="10"/>
  <c r="E26" i="10"/>
  <c r="D22" i="10"/>
  <c r="E22" i="10"/>
  <c r="D18" i="10"/>
  <c r="E18" i="10"/>
  <c r="D57" i="12"/>
  <c r="H57" i="12"/>
  <c r="D54" i="12"/>
  <c r="E54" i="12"/>
  <c r="D53" i="12"/>
  <c r="H53" i="12"/>
  <c r="D50" i="12"/>
  <c r="E50" i="12"/>
  <c r="D46" i="12"/>
  <c r="G46" i="12"/>
  <c r="D42" i="12"/>
  <c r="G42" i="12"/>
  <c r="D38" i="12"/>
  <c r="G38" i="12"/>
  <c r="D36" i="12"/>
  <c r="E36" i="12"/>
  <c r="D30" i="12"/>
  <c r="E30" i="12"/>
  <c r="D28" i="12"/>
  <c r="E28" i="12"/>
  <c r="G52" i="12"/>
  <c r="D26" i="12"/>
  <c r="E26" i="12"/>
  <c r="D23" i="12"/>
  <c r="E23" i="12"/>
  <c r="G47" i="12"/>
  <c r="D22" i="12"/>
  <c r="F22" i="12"/>
  <c r="D19" i="12"/>
  <c r="E19" i="12"/>
  <c r="G43" i="12"/>
  <c r="D18" i="12"/>
  <c r="F18" i="12"/>
  <c r="D15" i="12"/>
  <c r="F27" i="12"/>
  <c r="E14" i="12"/>
  <c r="D13" i="12"/>
  <c r="G37" i="12"/>
  <c r="D10" i="12"/>
  <c r="D5" i="12"/>
  <c r="G29" i="12"/>
  <c r="D118" i="7"/>
  <c r="D116" i="7"/>
  <c r="D109" i="7"/>
  <c r="G109" i="7"/>
  <c r="D105" i="7"/>
  <c r="G105" i="7"/>
  <c r="D101" i="7"/>
  <c r="G101" i="7"/>
  <c r="D97" i="7"/>
  <c r="E97" i="7"/>
  <c r="D93" i="7"/>
  <c r="E93" i="7"/>
  <c r="D87" i="7"/>
  <c r="D84" i="7"/>
  <c r="E84" i="7"/>
  <c r="G108" i="7"/>
  <c r="D82" i="7"/>
  <c r="E82" i="7"/>
  <c r="G106" i="7"/>
  <c r="H118" i="7"/>
  <c r="D81" i="7"/>
  <c r="D79" i="7"/>
  <c r="E43" i="2"/>
  <c r="E41" i="2"/>
  <c r="H119" i="10"/>
  <c r="F119" i="10"/>
  <c r="E115" i="10"/>
  <c r="E113" i="10"/>
  <c r="E110" i="10"/>
  <c r="E108" i="10"/>
  <c r="E106" i="10"/>
  <c r="E104" i="10"/>
  <c r="E102" i="10"/>
  <c r="H100" i="10"/>
  <c r="F100" i="10"/>
  <c r="H99" i="10"/>
  <c r="H95" i="10"/>
  <c r="H91" i="10"/>
  <c r="H76" i="10"/>
  <c r="F76" i="10"/>
  <c r="E74" i="10"/>
  <c r="E72" i="10"/>
  <c r="E70" i="10"/>
  <c r="E68" i="10"/>
  <c r="E66" i="10"/>
  <c r="D64" i="10"/>
  <c r="E63" i="10"/>
  <c r="H62" i="10"/>
  <c r="F62" i="10"/>
  <c r="E59" i="10"/>
  <c r="H58" i="10"/>
  <c r="F58" i="10"/>
  <c r="E55" i="10"/>
  <c r="H54" i="10"/>
  <c r="F54" i="10"/>
  <c r="E53" i="10"/>
  <c r="E50" i="10"/>
  <c r="H49" i="10"/>
  <c r="F49" i="10"/>
  <c r="E46" i="10"/>
  <c r="H45" i="10"/>
  <c r="F45" i="10"/>
  <c r="E42" i="10"/>
  <c r="H41" i="10"/>
  <c r="F41" i="10"/>
  <c r="E40" i="10"/>
  <c r="F38" i="10"/>
  <c r="D34" i="10"/>
  <c r="F34" i="10"/>
  <c r="D32" i="10"/>
  <c r="F32" i="10"/>
  <c r="D30" i="10"/>
  <c r="F30" i="10"/>
  <c r="D27" i="10"/>
  <c r="E28" i="10"/>
  <c r="E29" i="10"/>
  <c r="E31" i="10"/>
  <c r="E33" i="10"/>
  <c r="E35" i="10"/>
  <c r="D23" i="10"/>
  <c r="D19" i="10"/>
  <c r="D16" i="10"/>
  <c r="E16" i="10"/>
  <c r="D14" i="10"/>
  <c r="E14" i="10"/>
  <c r="D12" i="10"/>
  <c r="E12" i="10"/>
  <c r="D10" i="10"/>
  <c r="E10" i="10"/>
  <c r="D8" i="10"/>
  <c r="E8" i="10"/>
  <c r="D6" i="10"/>
  <c r="E6" i="10"/>
  <c r="D51" i="12"/>
  <c r="G51" i="12"/>
  <c r="D48" i="12"/>
  <c r="G48" i="12"/>
  <c r="D44" i="12"/>
  <c r="G44" i="12"/>
  <c r="D40" i="12"/>
  <c r="G40" i="12"/>
  <c r="D34" i="12"/>
  <c r="E34" i="12"/>
  <c r="D32" i="12"/>
  <c r="E32" i="12"/>
  <c r="G56" i="12"/>
  <c r="D25" i="12"/>
  <c r="E25" i="12"/>
  <c r="G49" i="12"/>
  <c r="D24" i="12"/>
  <c r="F24" i="12"/>
  <c r="D21" i="12"/>
  <c r="E21" i="12"/>
  <c r="G45" i="12"/>
  <c r="D20" i="12"/>
  <c r="F20" i="12"/>
  <c r="D17" i="12"/>
  <c r="E17" i="12"/>
  <c r="G41" i="12"/>
  <c r="D16" i="12"/>
  <c r="F16" i="12"/>
  <c r="D9" i="12"/>
  <c r="G33" i="12"/>
  <c r="D119" i="7"/>
  <c r="E119" i="7"/>
  <c r="D117" i="7"/>
  <c r="E117" i="7"/>
  <c r="D115" i="7"/>
  <c r="E115" i="7"/>
  <c r="D111" i="7"/>
  <c r="G111" i="7"/>
  <c r="D107" i="7"/>
  <c r="G107" i="7"/>
  <c r="D103" i="7"/>
  <c r="G103" i="7"/>
  <c r="D100" i="7"/>
  <c r="E100" i="7"/>
  <c r="F112" i="7"/>
  <c r="D96" i="7"/>
  <c r="F96" i="7"/>
  <c r="H96" i="7"/>
  <c r="D92" i="7"/>
  <c r="F92" i="7"/>
  <c r="H92" i="7"/>
  <c r="D88" i="7"/>
  <c r="F88" i="7"/>
  <c r="H88" i="7"/>
  <c r="D86" i="7"/>
  <c r="E86" i="7"/>
  <c r="G110" i="7"/>
  <c r="D80" i="7"/>
  <c r="E80" i="7"/>
  <c r="G104" i="7"/>
  <c r="H116" i="7"/>
  <c r="D78" i="7"/>
  <c r="E78" i="7"/>
  <c r="G102" i="7"/>
  <c r="H114" i="7"/>
  <c r="J63" i="9"/>
  <c r="D26" i="8"/>
  <c r="F26" i="8"/>
  <c r="D23" i="8"/>
  <c r="E23" i="8"/>
  <c r="D22" i="8"/>
  <c r="F22" i="8"/>
  <c r="D19" i="8"/>
  <c r="E19" i="8"/>
  <c r="D18" i="8"/>
  <c r="F18" i="8"/>
  <c r="D119" i="13"/>
  <c r="F119" i="13"/>
  <c r="H119" i="13"/>
  <c r="D115" i="13"/>
  <c r="F115" i="13"/>
  <c r="H115" i="13"/>
  <c r="D111" i="13"/>
  <c r="E111" i="13"/>
  <c r="D108" i="13"/>
  <c r="D106" i="13"/>
  <c r="F106" i="13"/>
  <c r="H106" i="13"/>
  <c r="D103" i="13"/>
  <c r="E103" i="13"/>
  <c r="D101" i="13"/>
  <c r="E101" i="13"/>
  <c r="D99" i="13"/>
  <c r="G99" i="13"/>
  <c r="E100" i="13"/>
  <c r="E104" i="13"/>
  <c r="E108" i="13"/>
  <c r="E113" i="13"/>
  <c r="E117" i="13"/>
  <c r="D95" i="13"/>
  <c r="G95" i="13"/>
  <c r="D91" i="13"/>
  <c r="G91" i="13"/>
  <c r="D88" i="13"/>
  <c r="E88" i="13"/>
  <c r="G112" i="13"/>
  <c r="D86" i="13"/>
  <c r="D84" i="13"/>
  <c r="F84" i="13"/>
  <c r="H84" i="13"/>
  <c r="G108" i="13"/>
  <c r="D82" i="13"/>
  <c r="D80" i="13"/>
  <c r="F80" i="13"/>
  <c r="H80" i="13"/>
  <c r="G104" i="13"/>
  <c r="D76" i="13"/>
  <c r="F76" i="13"/>
  <c r="H76" i="13"/>
  <c r="G100" i="13"/>
  <c r="D75" i="13"/>
  <c r="D73" i="13"/>
  <c r="D70" i="13"/>
  <c r="E70" i="13"/>
  <c r="G94" i="13"/>
  <c r="D68" i="13"/>
  <c r="E68" i="13"/>
  <c r="G92" i="13"/>
  <c r="D67" i="13"/>
  <c r="D24" i="10"/>
  <c r="D20" i="10"/>
  <c r="D15" i="10"/>
  <c r="D13" i="10"/>
  <c r="D11" i="10"/>
  <c r="D9" i="10"/>
  <c r="D7" i="10"/>
  <c r="D52" i="12"/>
  <c r="J57" i="12"/>
  <c r="D49" i="12"/>
  <c r="D47" i="12"/>
  <c r="D45" i="12"/>
  <c r="D43" i="12"/>
  <c r="D41" i="12"/>
  <c r="D37" i="12"/>
  <c r="D35" i="12"/>
  <c r="D33" i="12"/>
  <c r="D31" i="12"/>
  <c r="D29" i="12"/>
  <c r="D110" i="7"/>
  <c r="D108" i="7"/>
  <c r="D106" i="7"/>
  <c r="D104" i="7"/>
  <c r="D102" i="7"/>
  <c r="G99" i="7"/>
  <c r="G98" i="7"/>
  <c r="G95" i="7"/>
  <c r="G94" i="7"/>
  <c r="G91" i="7"/>
  <c r="G90" i="7"/>
  <c r="G89" i="7"/>
  <c r="D89" i="7"/>
  <c r="F87" i="7"/>
  <c r="F83" i="7"/>
  <c r="F79" i="7"/>
  <c r="H77" i="7"/>
  <c r="F77" i="7"/>
  <c r="G76" i="7"/>
  <c r="D76" i="7"/>
  <c r="E75" i="7"/>
  <c r="H74" i="7"/>
  <c r="F74" i="7"/>
  <c r="G72" i="7"/>
  <c r="E71" i="7"/>
  <c r="H70" i="7"/>
  <c r="F70" i="7"/>
  <c r="G68" i="7"/>
  <c r="E67" i="7"/>
  <c r="H66" i="7"/>
  <c r="F66" i="7"/>
  <c r="E65" i="7"/>
  <c r="G64" i="7"/>
  <c r="E62" i="7"/>
  <c r="H61" i="7"/>
  <c r="G60" i="7"/>
  <c r="E58" i="7"/>
  <c r="H57" i="7"/>
  <c r="G56" i="7"/>
  <c r="E54" i="7"/>
  <c r="H53" i="7"/>
  <c r="E52" i="7"/>
  <c r="G51" i="7"/>
  <c r="D51" i="7"/>
  <c r="G50" i="7"/>
  <c r="G49" i="7"/>
  <c r="D49" i="7"/>
  <c r="G48" i="7"/>
  <c r="G47" i="7"/>
  <c r="D47" i="7"/>
  <c r="G46" i="7"/>
  <c r="G45" i="7"/>
  <c r="D45" i="7"/>
  <c r="G44" i="7"/>
  <c r="G43" i="7"/>
  <c r="D43" i="7"/>
  <c r="G42" i="7"/>
  <c r="E41" i="7"/>
  <c r="G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F26" i="7"/>
  <c r="E25" i="7"/>
  <c r="F24" i="7"/>
  <c r="E23" i="7"/>
  <c r="F22" i="7"/>
  <c r="E21" i="7"/>
  <c r="F20" i="7"/>
  <c r="E19" i="7"/>
  <c r="F18" i="7"/>
  <c r="D17" i="7"/>
  <c r="F16" i="7"/>
  <c r="E119" i="11"/>
  <c r="H118" i="11"/>
  <c r="E117" i="11"/>
  <c r="H116" i="11"/>
  <c r="E115" i="11"/>
  <c r="H114" i="11"/>
  <c r="F112" i="11"/>
  <c r="G111" i="11"/>
  <c r="G110" i="11"/>
  <c r="D110" i="11"/>
  <c r="G109" i="11"/>
  <c r="G108" i="11"/>
  <c r="D108" i="11"/>
  <c r="G107" i="11"/>
  <c r="G106" i="11"/>
  <c r="D106" i="11"/>
  <c r="G105" i="11"/>
  <c r="G104" i="11"/>
  <c r="D104" i="11"/>
  <c r="G103" i="11"/>
  <c r="G102" i="11"/>
  <c r="D102" i="11"/>
  <c r="G101" i="11"/>
  <c r="E100" i="11"/>
  <c r="G99" i="11"/>
  <c r="G98" i="11"/>
  <c r="E97" i="11"/>
  <c r="H96" i="11"/>
  <c r="F96" i="11"/>
  <c r="G95" i="11"/>
  <c r="G94" i="11"/>
  <c r="E93" i="11"/>
  <c r="H92" i="11"/>
  <c r="F92" i="11"/>
  <c r="G91" i="11"/>
  <c r="G90" i="11"/>
  <c r="G89" i="11"/>
  <c r="D89" i="11"/>
  <c r="H88" i="11"/>
  <c r="F88" i="11"/>
  <c r="F87" i="11"/>
  <c r="E86" i="11"/>
  <c r="E84" i="11"/>
  <c r="F83" i="11"/>
  <c r="E82" i="11"/>
  <c r="E80" i="11"/>
  <c r="F79" i="11"/>
  <c r="E78" i="11"/>
  <c r="H77" i="11"/>
  <c r="F77" i="11"/>
  <c r="G76" i="11"/>
  <c r="D76" i="11"/>
  <c r="E75" i="11"/>
  <c r="H74" i="11"/>
  <c r="F74" i="11"/>
  <c r="G72" i="11"/>
  <c r="E71" i="11"/>
  <c r="H70" i="11"/>
  <c r="F70" i="11"/>
  <c r="G68" i="11"/>
  <c r="E67" i="11"/>
  <c r="H66" i="11"/>
  <c r="F66" i="11"/>
  <c r="E65" i="11"/>
  <c r="G64" i="11"/>
  <c r="E62" i="11"/>
  <c r="H61" i="11"/>
  <c r="G60" i="11"/>
  <c r="E58" i="11"/>
  <c r="H57" i="11"/>
  <c r="G56" i="11"/>
  <c r="E54" i="11"/>
  <c r="H53" i="11"/>
  <c r="E52" i="11"/>
  <c r="G51" i="11"/>
  <c r="D51" i="11"/>
  <c r="G50" i="11"/>
  <c r="G49" i="11"/>
  <c r="D49" i="11"/>
  <c r="G48" i="11"/>
  <c r="G47" i="11"/>
  <c r="D47" i="11"/>
  <c r="G46" i="11"/>
  <c r="G45" i="11"/>
  <c r="D45" i="11"/>
  <c r="G44" i="11"/>
  <c r="G43" i="11"/>
  <c r="D43" i="11"/>
  <c r="G42" i="11"/>
  <c r="E41" i="11"/>
  <c r="G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F26" i="11"/>
  <c r="E25" i="11"/>
  <c r="F24" i="11"/>
  <c r="E23" i="11"/>
  <c r="F22" i="11"/>
  <c r="E21" i="11"/>
  <c r="F20" i="11"/>
  <c r="E19" i="11"/>
  <c r="F18" i="11"/>
  <c r="D17" i="11"/>
  <c r="F16" i="11"/>
  <c r="E119" i="9"/>
  <c r="H118" i="9"/>
  <c r="F118" i="9"/>
  <c r="D117" i="9"/>
  <c r="G116" i="9"/>
  <c r="G115" i="9"/>
  <c r="D115" i="9"/>
  <c r="G114" i="9"/>
  <c r="E113" i="9"/>
  <c r="G112" i="9"/>
  <c r="F111" i="9"/>
  <c r="E110" i="9"/>
  <c r="H109" i="9"/>
  <c r="E108" i="9"/>
  <c r="F107" i="9"/>
  <c r="E106" i="9"/>
  <c r="H105" i="9"/>
  <c r="E104" i="9"/>
  <c r="F103" i="9"/>
  <c r="E102" i="9"/>
  <c r="F101" i="9"/>
  <c r="G100" i="9"/>
  <c r="D100" i="9"/>
  <c r="E99" i="9"/>
  <c r="H98" i="9"/>
  <c r="F98" i="9"/>
  <c r="G97" i="9"/>
  <c r="G96" i="9"/>
  <c r="E95" i="9"/>
  <c r="H94" i="9"/>
  <c r="F94" i="9"/>
  <c r="G93" i="9"/>
  <c r="G92" i="9"/>
  <c r="E91" i="9"/>
  <c r="H90" i="9"/>
  <c r="F90" i="9"/>
  <c r="E89" i="9"/>
  <c r="G88" i="9"/>
  <c r="G87" i="9"/>
  <c r="E86" i="9"/>
  <c r="H85" i="9"/>
  <c r="F85" i="9"/>
  <c r="G84" i="9"/>
  <c r="D84" i="9"/>
  <c r="G83" i="9"/>
  <c r="D82" i="9"/>
  <c r="G81" i="9"/>
  <c r="D80" i="9"/>
  <c r="G79" i="9"/>
  <c r="D78" i="9"/>
  <c r="G77" i="9"/>
  <c r="E76" i="9"/>
  <c r="E74" i="9"/>
  <c r="E73" i="9"/>
  <c r="H72" i="9"/>
  <c r="F72" i="9"/>
  <c r="G70" i="9"/>
  <c r="E70" i="9"/>
  <c r="E69" i="9"/>
  <c r="H68" i="9"/>
  <c r="F68" i="9"/>
  <c r="G67" i="9"/>
  <c r="E66" i="9"/>
  <c r="G65" i="9"/>
  <c r="D65" i="9"/>
  <c r="H64" i="9"/>
  <c r="F64" i="9"/>
  <c r="H63" i="9"/>
  <c r="F63" i="9"/>
  <c r="G62" i="9"/>
  <c r="G61" i="9"/>
  <c r="E60" i="9"/>
  <c r="H59" i="9"/>
  <c r="F59" i="9"/>
  <c r="G58" i="9"/>
  <c r="G56" i="9"/>
  <c r="F55" i="9"/>
  <c r="G54" i="9"/>
  <c r="F53" i="9"/>
  <c r="G52" i="9"/>
  <c r="H48" i="9"/>
  <c r="F48" i="9"/>
  <c r="G46" i="9"/>
  <c r="G44" i="9"/>
  <c r="H42" i="9"/>
  <c r="F42" i="9"/>
  <c r="G40" i="9"/>
  <c r="E26" i="9"/>
  <c r="E24" i="9"/>
  <c r="F22" i="9"/>
  <c r="F20" i="9"/>
  <c r="F18" i="9"/>
  <c r="F16" i="9"/>
  <c r="H118" i="8"/>
  <c r="F116" i="8"/>
  <c r="G112" i="8"/>
  <c r="H111" i="8"/>
  <c r="H107" i="8"/>
  <c r="H103" i="8"/>
  <c r="E98" i="8"/>
  <c r="E96" i="8"/>
  <c r="E94" i="8"/>
  <c r="E92" i="8"/>
  <c r="E90" i="8"/>
  <c r="H88" i="8"/>
  <c r="F88" i="8"/>
  <c r="H87" i="8"/>
  <c r="H83" i="8"/>
  <c r="H79" i="8"/>
  <c r="D76" i="8"/>
  <c r="E75" i="8"/>
  <c r="H74" i="8"/>
  <c r="F74" i="8"/>
  <c r="E71" i="8"/>
  <c r="H70" i="8"/>
  <c r="F70" i="8"/>
  <c r="E67" i="8"/>
  <c r="H66" i="8"/>
  <c r="F66" i="8"/>
  <c r="E65" i="8"/>
  <c r="E62" i="8"/>
  <c r="H61" i="8"/>
  <c r="E58" i="8"/>
  <c r="H57" i="8"/>
  <c r="E54" i="8"/>
  <c r="H53" i="8"/>
  <c r="E52" i="8"/>
  <c r="D51" i="8"/>
  <c r="G50" i="8"/>
  <c r="D49" i="8"/>
  <c r="G48" i="8"/>
  <c r="D47" i="8"/>
  <c r="G46" i="8"/>
  <c r="D45" i="8"/>
  <c r="G44" i="8"/>
  <c r="D43" i="8"/>
  <c r="G42" i="8"/>
  <c r="E41" i="8"/>
  <c r="G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D25" i="8"/>
  <c r="E25" i="8"/>
  <c r="D24" i="8"/>
  <c r="F24" i="8"/>
  <c r="E22" i="8"/>
  <c r="D21" i="8"/>
  <c r="E21" i="8"/>
  <c r="D20" i="8"/>
  <c r="F20" i="8"/>
  <c r="E18" i="8"/>
  <c r="D16" i="8"/>
  <c r="F16" i="8"/>
  <c r="E15" i="8"/>
  <c r="D14" i="8"/>
  <c r="E13" i="8"/>
  <c r="D12" i="8"/>
  <c r="E11" i="8"/>
  <c r="D10" i="8"/>
  <c r="E9" i="8"/>
  <c r="D8" i="8"/>
  <c r="E7" i="8"/>
  <c r="D6" i="8"/>
  <c r="E5" i="8"/>
  <c r="D120" i="13"/>
  <c r="E120" i="13"/>
  <c r="E119" i="13"/>
  <c r="D116" i="13"/>
  <c r="E116" i="13"/>
  <c r="D110" i="13"/>
  <c r="F110" i="13"/>
  <c r="H110" i="13"/>
  <c r="D107" i="13"/>
  <c r="E107" i="13"/>
  <c r="D102" i="13"/>
  <c r="F102" i="13"/>
  <c r="H102" i="13"/>
  <c r="D97" i="13"/>
  <c r="G97" i="13"/>
  <c r="D93" i="13"/>
  <c r="G93" i="13"/>
  <c r="G117" i="13"/>
  <c r="D89" i="13"/>
  <c r="G89" i="13"/>
  <c r="G113" i="13"/>
  <c r="D85" i="13"/>
  <c r="E85" i="13"/>
  <c r="G109" i="13"/>
  <c r="D81" i="13"/>
  <c r="E81" i="13"/>
  <c r="G105" i="13"/>
  <c r="D74" i="13"/>
  <c r="E74" i="13"/>
  <c r="G98" i="13"/>
  <c r="D72" i="13"/>
  <c r="E72" i="13"/>
  <c r="G96" i="13"/>
  <c r="D66" i="13"/>
  <c r="E66" i="13"/>
  <c r="G90" i="13"/>
  <c r="J87" i="16"/>
  <c r="D17" i="16"/>
  <c r="E17" i="16"/>
  <c r="D117" i="15"/>
  <c r="E117" i="15"/>
  <c r="D114" i="15"/>
  <c r="E114" i="15"/>
  <c r="D112" i="15"/>
  <c r="E112" i="15"/>
  <c r="D108" i="15"/>
  <c r="F108" i="15"/>
  <c r="H108" i="15"/>
  <c r="D104" i="15"/>
  <c r="F104" i="15"/>
  <c r="H104" i="15"/>
  <c r="D100" i="15"/>
  <c r="F100" i="15"/>
  <c r="H100" i="15"/>
  <c r="D98" i="15"/>
  <c r="E98" i="15"/>
  <c r="D17" i="8"/>
  <c r="D112" i="13"/>
  <c r="D98" i="13"/>
  <c r="D96" i="13"/>
  <c r="D94" i="13"/>
  <c r="D92" i="13"/>
  <c r="D90" i="13"/>
  <c r="G87" i="13"/>
  <c r="G86" i="13"/>
  <c r="G83" i="13"/>
  <c r="G82" i="13"/>
  <c r="G79" i="13"/>
  <c r="G78" i="13"/>
  <c r="G77" i="13"/>
  <c r="D77" i="13"/>
  <c r="H75" i="13"/>
  <c r="F75" i="13"/>
  <c r="H73" i="13"/>
  <c r="H71" i="13"/>
  <c r="F71" i="13"/>
  <c r="H69" i="13"/>
  <c r="H67" i="13"/>
  <c r="F67" i="13"/>
  <c r="H65" i="13"/>
  <c r="F65" i="13"/>
  <c r="G64" i="13"/>
  <c r="D64" i="13"/>
  <c r="E63" i="13"/>
  <c r="H62" i="13"/>
  <c r="F62" i="13"/>
  <c r="G61" i="13"/>
  <c r="E59" i="13"/>
  <c r="H58" i="13"/>
  <c r="F58" i="13"/>
  <c r="G57" i="13"/>
  <c r="E55" i="13"/>
  <c r="H54" i="13"/>
  <c r="F54" i="13"/>
  <c r="E53" i="13"/>
  <c r="G52" i="13"/>
  <c r="E51" i="13"/>
  <c r="E50" i="13"/>
  <c r="H49" i="13"/>
  <c r="F49" i="13"/>
  <c r="G48" i="13"/>
  <c r="E47" i="13"/>
  <c r="E46" i="13"/>
  <c r="H45" i="13"/>
  <c r="F45" i="13"/>
  <c r="G44" i="13"/>
  <c r="E43" i="13"/>
  <c r="E42" i="13"/>
  <c r="H41" i="13"/>
  <c r="F41" i="13"/>
  <c r="J51" i="13"/>
  <c r="E40" i="13"/>
  <c r="F39" i="13"/>
  <c r="F37" i="13"/>
  <c r="F35" i="13"/>
  <c r="F33" i="13"/>
  <c r="F31" i="13"/>
  <c r="F29" i="13"/>
  <c r="F28" i="13"/>
  <c r="F27" i="13"/>
  <c r="D26" i="13"/>
  <c r="E24" i="13"/>
  <c r="F23" i="13"/>
  <c r="D22" i="13"/>
  <c r="E20" i="13"/>
  <c r="F19" i="13"/>
  <c r="D18" i="13"/>
  <c r="J27" i="13"/>
  <c r="D16" i="13"/>
  <c r="E15" i="13"/>
  <c r="D14" i="13"/>
  <c r="E13" i="13"/>
  <c r="D12" i="13"/>
  <c r="E11" i="13"/>
  <c r="D10" i="13"/>
  <c r="E9" i="13"/>
  <c r="D8" i="13"/>
  <c r="E7" i="13"/>
  <c r="D6" i="13"/>
  <c r="E5" i="13"/>
  <c r="E120" i="16"/>
  <c r="H119" i="16"/>
  <c r="F119" i="16"/>
  <c r="G118" i="16"/>
  <c r="E117" i="16"/>
  <c r="E116" i="16"/>
  <c r="E115" i="16"/>
  <c r="H114" i="16"/>
  <c r="F114" i="16"/>
  <c r="E113" i="16"/>
  <c r="E112" i="16"/>
  <c r="E111" i="16"/>
  <c r="E110" i="16"/>
  <c r="E108" i="16"/>
  <c r="F107" i="16"/>
  <c r="E106" i="16"/>
  <c r="E104" i="16"/>
  <c r="F103" i="16"/>
  <c r="E102" i="16"/>
  <c r="F101" i="16"/>
  <c r="D100" i="16"/>
  <c r="E99" i="16"/>
  <c r="H98" i="16"/>
  <c r="F98" i="16"/>
  <c r="G96" i="16"/>
  <c r="E95" i="16"/>
  <c r="H94" i="16"/>
  <c r="F94" i="16"/>
  <c r="G92" i="16"/>
  <c r="E91" i="16"/>
  <c r="H90" i="16"/>
  <c r="F90" i="16"/>
  <c r="E89" i="16"/>
  <c r="G88" i="16"/>
  <c r="E86" i="16"/>
  <c r="H85" i="16"/>
  <c r="F85" i="16"/>
  <c r="G84" i="16"/>
  <c r="E82" i="16"/>
  <c r="H81" i="16"/>
  <c r="F81" i="16"/>
  <c r="G80" i="16"/>
  <c r="E78" i="16"/>
  <c r="G76" i="16"/>
  <c r="G75" i="16"/>
  <c r="D75" i="16"/>
  <c r="G74" i="16"/>
  <c r="G72" i="16"/>
  <c r="G70" i="16"/>
  <c r="G68" i="16"/>
  <c r="G66" i="16"/>
  <c r="H64" i="16"/>
  <c r="F64" i="16"/>
  <c r="H63" i="16"/>
  <c r="H61" i="16"/>
  <c r="H59" i="16"/>
  <c r="H57" i="16"/>
  <c r="F50" i="16"/>
  <c r="H48" i="16"/>
  <c r="F46" i="16"/>
  <c r="H44" i="16"/>
  <c r="F42" i="16"/>
  <c r="G41" i="16"/>
  <c r="F40" i="16"/>
  <c r="E30" i="16"/>
  <c r="E29" i="16"/>
  <c r="E28" i="16"/>
  <c r="E27" i="16"/>
  <c r="F26" i="16"/>
  <c r="E25" i="16"/>
  <c r="F24" i="16"/>
  <c r="E23" i="16"/>
  <c r="F22" i="16"/>
  <c r="E21" i="16"/>
  <c r="F20" i="16"/>
  <c r="E19" i="16"/>
  <c r="F18" i="16"/>
  <c r="J27" i="16"/>
  <c r="D119" i="15"/>
  <c r="E119" i="15"/>
  <c r="D118" i="15"/>
  <c r="G117" i="15"/>
  <c r="D115" i="15"/>
  <c r="G114" i="15"/>
  <c r="D113" i="15"/>
  <c r="F113" i="15"/>
  <c r="H113" i="15"/>
  <c r="G112" i="15"/>
  <c r="D109" i="15"/>
  <c r="E109" i="15"/>
  <c r="E108" i="15"/>
  <c r="D105" i="15"/>
  <c r="E105" i="15"/>
  <c r="E104" i="15"/>
  <c r="E100" i="15"/>
  <c r="D99" i="15"/>
  <c r="G98" i="15"/>
  <c r="J39" i="15"/>
  <c r="D77" i="14"/>
  <c r="G77" i="14"/>
  <c r="D72" i="14"/>
  <c r="F72" i="14"/>
  <c r="H72" i="14"/>
  <c r="D69" i="14"/>
  <c r="E69" i="14"/>
  <c r="D63" i="14"/>
  <c r="F63" i="14"/>
  <c r="H63" i="14"/>
  <c r="E66" i="14"/>
  <c r="E70" i="14"/>
  <c r="E74" i="14"/>
  <c r="D60" i="14"/>
  <c r="E60" i="14"/>
  <c r="G116" i="15"/>
  <c r="G111" i="15"/>
  <c r="G110" i="15"/>
  <c r="G107" i="15"/>
  <c r="G106" i="15"/>
  <c r="G103" i="15"/>
  <c r="G102" i="15"/>
  <c r="G101" i="15"/>
  <c r="D101" i="15"/>
  <c r="F99" i="15"/>
  <c r="E96" i="15"/>
  <c r="F95" i="15"/>
  <c r="E94" i="15"/>
  <c r="E92" i="15"/>
  <c r="F91" i="15"/>
  <c r="E90" i="15"/>
  <c r="F89" i="15"/>
  <c r="G88" i="15"/>
  <c r="D88" i="15"/>
  <c r="E87" i="15"/>
  <c r="H86" i="15"/>
  <c r="F86" i="15"/>
  <c r="G85" i="15"/>
  <c r="G84" i="15"/>
  <c r="E84" i="15"/>
  <c r="E83" i="15"/>
  <c r="H82" i="15"/>
  <c r="F82" i="15"/>
  <c r="E80" i="15"/>
  <c r="E79" i="15"/>
  <c r="H78" i="15"/>
  <c r="F78" i="15"/>
  <c r="E77" i="15"/>
  <c r="E76" i="15"/>
  <c r="G75" i="15"/>
  <c r="D74" i="15"/>
  <c r="G73" i="15"/>
  <c r="D72" i="15"/>
  <c r="G71" i="15"/>
  <c r="D70" i="15"/>
  <c r="G69" i="15"/>
  <c r="D68" i="15"/>
  <c r="G67" i="15"/>
  <c r="D66" i="15"/>
  <c r="G65" i="15"/>
  <c r="J75" i="15"/>
  <c r="E64" i="15"/>
  <c r="E62" i="15"/>
  <c r="E61" i="15"/>
  <c r="H60" i="15"/>
  <c r="F60" i="15"/>
  <c r="E58" i="15"/>
  <c r="E57" i="15"/>
  <c r="H56" i="15"/>
  <c r="F56" i="15"/>
  <c r="E54" i="15"/>
  <c r="D53" i="15"/>
  <c r="H52" i="15"/>
  <c r="F52" i="15"/>
  <c r="H51" i="15"/>
  <c r="F51" i="15"/>
  <c r="E48" i="15"/>
  <c r="H47" i="15"/>
  <c r="F47" i="15"/>
  <c r="E44" i="15"/>
  <c r="H43" i="15"/>
  <c r="F43" i="15"/>
  <c r="E27" i="15"/>
  <c r="E25" i="15"/>
  <c r="F24" i="15"/>
  <c r="E23" i="15"/>
  <c r="F22" i="15"/>
  <c r="E21" i="15"/>
  <c r="F20" i="15"/>
  <c r="D12" i="15"/>
  <c r="D8" i="15"/>
  <c r="H120" i="14"/>
  <c r="H116" i="14"/>
  <c r="G111" i="14"/>
  <c r="G107" i="14"/>
  <c r="G105" i="14"/>
  <c r="D104" i="14"/>
  <c r="G103" i="14"/>
  <c r="D102" i="14"/>
  <c r="G101" i="14"/>
  <c r="E100" i="14"/>
  <c r="E97" i="14"/>
  <c r="H96" i="14"/>
  <c r="F96" i="14"/>
  <c r="E93" i="14"/>
  <c r="H92" i="14"/>
  <c r="F92" i="14"/>
  <c r="D89" i="14"/>
  <c r="H88" i="14"/>
  <c r="F88" i="14"/>
  <c r="E86" i="14"/>
  <c r="E84" i="14"/>
  <c r="E82" i="14"/>
  <c r="E80" i="14"/>
  <c r="H79" i="14"/>
  <c r="F79" i="14"/>
  <c r="F77" i="14"/>
  <c r="D76" i="14"/>
  <c r="E76" i="14"/>
  <c r="D73" i="14"/>
  <c r="E73" i="14"/>
  <c r="E72" i="14"/>
  <c r="D70" i="14"/>
  <c r="G69" i="14"/>
  <c r="D68" i="14"/>
  <c r="F68" i="14"/>
  <c r="H68" i="14"/>
  <c r="D64" i="14"/>
  <c r="F64" i="14"/>
  <c r="H64" i="14"/>
  <c r="D78" i="14"/>
  <c r="D65" i="14"/>
  <c r="E61" i="14"/>
  <c r="H59" i="14"/>
  <c r="F59" i="14"/>
  <c r="E57" i="14"/>
  <c r="G56" i="14"/>
  <c r="E56" i="14"/>
  <c r="H55" i="14"/>
  <c r="F53" i="14"/>
  <c r="H50" i="14"/>
  <c r="F48" i="14"/>
  <c r="H46" i="14"/>
  <c r="G42" i="14"/>
  <c r="E41" i="14"/>
  <c r="G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F26" i="14"/>
  <c r="D25" i="14"/>
  <c r="D13" i="14"/>
  <c r="D21" i="1"/>
  <c r="E19" i="1"/>
  <c r="D17" i="1"/>
  <c r="E16" i="1"/>
  <c r="D14" i="1"/>
  <c r="E12" i="1"/>
  <c r="E205" i="2"/>
  <c r="E206" i="2"/>
  <c r="E202" i="2"/>
  <c r="E203" i="2"/>
  <c r="E204" i="2"/>
  <c r="E200" i="2"/>
  <c r="E201" i="2"/>
  <c r="E198" i="2"/>
  <c r="E199" i="2"/>
  <c r="E84" i="2"/>
  <c r="E82" i="2"/>
  <c r="E80" i="2"/>
  <c r="E78" i="2"/>
  <c r="E135" i="2"/>
  <c r="E131" i="2"/>
  <c r="E107" i="2"/>
  <c r="E103" i="2"/>
  <c r="E99" i="2"/>
  <c r="E95" i="2"/>
  <c r="E91" i="2"/>
  <c r="D183" i="2"/>
  <c r="D179" i="2"/>
  <c r="D175" i="2"/>
  <c r="D171" i="2"/>
  <c r="E171" i="2" s="1"/>
  <c r="D167" i="2"/>
  <c r="D163" i="2"/>
  <c r="D159" i="2"/>
  <c r="D155" i="2"/>
  <c r="E155" i="2" s="1"/>
  <c r="D153" i="2"/>
  <c r="E153" i="2" s="1"/>
  <c r="D151" i="2"/>
  <c r="E151" i="2" s="1"/>
  <c r="D149" i="2"/>
  <c r="E149" i="2" s="1"/>
  <c r="D147" i="2"/>
  <c r="E147" i="2" s="1"/>
  <c r="D145" i="2"/>
  <c r="E145" i="2" s="1"/>
  <c r="D143" i="2"/>
  <c r="E143" i="2" s="1"/>
  <c r="D141" i="2"/>
  <c r="D139" i="2"/>
  <c r="E139" i="2" s="1"/>
  <c r="D137" i="2"/>
  <c r="E196" i="2"/>
  <c r="E197" i="2"/>
  <c r="E194" i="2"/>
  <c r="E195" i="2"/>
  <c r="E193" i="2"/>
  <c r="E192" i="2"/>
  <c r="E190" i="2"/>
  <c r="E191" i="2"/>
  <c r="I91" i="4"/>
  <c r="E134" i="2"/>
  <c r="E132" i="2"/>
  <c r="E128" i="2"/>
  <c r="E126" i="2"/>
  <c r="E124" i="2"/>
  <c r="E122" i="2"/>
  <c r="E108" i="2"/>
  <c r="D184" i="2"/>
  <c r="D182" i="2"/>
  <c r="E182" i="2" s="1"/>
  <c r="D180" i="2"/>
  <c r="E180" i="2" s="1"/>
  <c r="D178" i="2"/>
  <c r="E178" i="2" s="1"/>
  <c r="D176" i="2"/>
  <c r="D174" i="2"/>
  <c r="D172" i="2"/>
  <c r="E172" i="2" s="1"/>
  <c r="D170" i="2"/>
  <c r="E170" i="2" s="1"/>
  <c r="D168" i="2"/>
  <c r="D166" i="2"/>
  <c r="D164" i="2"/>
  <c r="E164" i="2" s="1"/>
  <c r="D162" i="2"/>
  <c r="E162" i="2" s="1"/>
  <c r="D160" i="2"/>
  <c r="D158" i="2"/>
  <c r="E158" i="2" s="1"/>
  <c r="D154" i="2"/>
  <c r="D150" i="2"/>
  <c r="E150" i="2" s="1"/>
  <c r="D146" i="2"/>
  <c r="D142" i="2"/>
  <c r="E142" i="2" s="1"/>
  <c r="D138" i="2"/>
  <c r="E138" i="2" s="1"/>
  <c r="D136" i="2"/>
  <c r="E136" i="2" s="1"/>
  <c r="D130" i="2"/>
  <c r="E130" i="2" s="1"/>
  <c r="E119" i="2"/>
  <c r="E117" i="2"/>
  <c r="E115" i="2"/>
  <c r="E73" i="2"/>
  <c r="E71" i="2"/>
  <c r="E65" i="2"/>
  <c r="E62" i="2"/>
  <c r="E56" i="2"/>
  <c r="E54" i="2"/>
  <c r="E47" i="2"/>
  <c r="E45" i="2"/>
  <c r="E39" i="2"/>
  <c r="E36" i="2"/>
  <c r="E32" i="2"/>
  <c r="E28" i="2"/>
  <c r="E23" i="2"/>
  <c r="E19" i="2"/>
  <c r="E15" i="2"/>
  <c r="D186" i="2"/>
  <c r="E186" i="2" s="1"/>
  <c r="E188" i="2"/>
  <c r="E189" i="2"/>
  <c r="E187" i="2"/>
  <c r="E10" i="2"/>
  <c r="E127" i="2"/>
  <c r="E125" i="2"/>
  <c r="E85" i="2"/>
  <c r="E87" i="2"/>
  <c r="E113" i="2"/>
  <c r="E111" i="2"/>
  <c r="E109" i="2"/>
  <c r="E88" i="2"/>
  <c r="E86" i="2"/>
  <c r="E22" i="2"/>
  <c r="E18" i="2"/>
  <c r="E14" i="2"/>
  <c r="E106" i="2"/>
  <c r="E104" i="2"/>
  <c r="E102" i="2"/>
  <c r="E100" i="2"/>
  <c r="E98" i="2"/>
  <c r="E96" i="2"/>
  <c r="E94" i="2"/>
  <c r="E92" i="2"/>
  <c r="E90" i="2"/>
  <c r="E83" i="2"/>
  <c r="E81" i="2"/>
  <c r="E79" i="2"/>
  <c r="E77" i="2"/>
  <c r="E74" i="2"/>
  <c r="E72" i="2"/>
  <c r="E70" i="2"/>
  <c r="E68" i="2"/>
  <c r="E66" i="2"/>
  <c r="E64" i="2"/>
  <c r="E61" i="2"/>
  <c r="E59" i="2"/>
  <c r="E57" i="2"/>
  <c r="E55" i="2"/>
  <c r="E53" i="2"/>
  <c r="E51" i="2"/>
  <c r="E48" i="2"/>
  <c r="E46" i="2"/>
  <c r="E44" i="2"/>
  <c r="E42" i="2"/>
  <c r="E40" i="2"/>
  <c r="E38" i="2"/>
  <c r="E34" i="2"/>
  <c r="F35" i="2" s="1"/>
  <c r="E33" i="2"/>
  <c r="E30" i="2"/>
  <c r="E29" i="2"/>
  <c r="E26" i="2"/>
  <c r="E25" i="2"/>
  <c r="E21" i="2"/>
  <c r="E20" i="2"/>
  <c r="E17" i="2"/>
  <c r="E16" i="2"/>
  <c r="E13" i="2"/>
  <c r="E12" i="2"/>
  <c r="D129" i="2"/>
  <c r="D185" i="2"/>
  <c r="D181" i="2"/>
  <c r="D177" i="2"/>
  <c r="E177" i="2" s="1"/>
  <c r="D173" i="2"/>
  <c r="D169" i="2"/>
  <c r="D165" i="2"/>
  <c r="E165" i="2" s="1"/>
  <c r="D161" i="2"/>
  <c r="D157" i="2"/>
  <c r="D156" i="2"/>
  <c r="E156" i="2" s="1"/>
  <c r="D152" i="2"/>
  <c r="D148" i="2"/>
  <c r="D144" i="2"/>
  <c r="D140" i="2"/>
  <c r="B13" i="6"/>
  <c r="J99" i="10"/>
  <c r="B14" i="6"/>
  <c r="J111" i="10"/>
  <c r="D98" i="10"/>
  <c r="F98" i="10"/>
  <c r="H98" i="10"/>
  <c r="D94" i="10"/>
  <c r="F94" i="10"/>
  <c r="H94" i="10"/>
  <c r="D90" i="10"/>
  <c r="F90" i="10"/>
  <c r="H90" i="10"/>
  <c r="B12" i="6"/>
  <c r="J87" i="10"/>
  <c r="B11" i="6"/>
  <c r="J75" i="10"/>
  <c r="B7" i="6"/>
  <c r="J27" i="10"/>
  <c r="B24" i="5"/>
  <c r="J119" i="7"/>
  <c r="B22" i="5"/>
  <c r="J99" i="7"/>
  <c r="B21" i="5"/>
  <c r="J87" i="7"/>
  <c r="J119" i="10"/>
  <c r="G118" i="10"/>
  <c r="D118" i="10"/>
  <c r="F118" i="10"/>
  <c r="H118" i="10"/>
  <c r="D116" i="10"/>
  <c r="F116" i="10"/>
  <c r="H116" i="10"/>
  <c r="D114" i="10"/>
  <c r="F114" i="10"/>
  <c r="H114" i="10"/>
  <c r="D112" i="10"/>
  <c r="F112" i="10"/>
  <c r="H112" i="10"/>
  <c r="D111" i="10"/>
  <c r="F111" i="10"/>
  <c r="H111" i="10"/>
  <c r="D109" i="10"/>
  <c r="F109" i="10"/>
  <c r="H109" i="10"/>
  <c r="D107" i="10"/>
  <c r="F107" i="10"/>
  <c r="H107" i="10"/>
  <c r="D105" i="10"/>
  <c r="F105" i="10"/>
  <c r="H105" i="10"/>
  <c r="D103" i="10"/>
  <c r="F103" i="10"/>
  <c r="H103" i="10"/>
  <c r="D101" i="10"/>
  <c r="F101" i="10"/>
  <c r="H101" i="10"/>
  <c r="D99" i="10"/>
  <c r="E98" i="10"/>
  <c r="D96" i="10"/>
  <c r="F96" i="10"/>
  <c r="H96" i="10"/>
  <c r="D95" i="10"/>
  <c r="E94" i="10"/>
  <c r="D92" i="10"/>
  <c r="F92" i="10"/>
  <c r="H92" i="10"/>
  <c r="D91" i="10"/>
  <c r="E90" i="10"/>
  <c r="D88" i="10"/>
  <c r="F88" i="10"/>
  <c r="H88" i="10"/>
  <c r="D87" i="10"/>
  <c r="F87" i="10"/>
  <c r="H87" i="10"/>
  <c r="E89" i="10"/>
  <c r="E91" i="10"/>
  <c r="E93" i="10"/>
  <c r="E95" i="10"/>
  <c r="E97" i="10"/>
  <c r="E99" i="10"/>
  <c r="D85" i="10"/>
  <c r="F85" i="10"/>
  <c r="H85" i="10"/>
  <c r="D83" i="10"/>
  <c r="F83" i="10"/>
  <c r="H83" i="10"/>
  <c r="D81" i="10"/>
  <c r="F81" i="10"/>
  <c r="H81" i="10"/>
  <c r="D79" i="10"/>
  <c r="F79" i="10"/>
  <c r="H79" i="10"/>
  <c r="D77" i="10"/>
  <c r="F77" i="10"/>
  <c r="H77" i="10"/>
  <c r="B10" i="6"/>
  <c r="J63" i="10"/>
  <c r="B9" i="6"/>
  <c r="J51" i="10"/>
  <c r="J49" i="12"/>
  <c r="B23" i="5"/>
  <c r="J111" i="7"/>
  <c r="B20" i="5"/>
  <c r="J75" i="7"/>
  <c r="B19" i="5"/>
  <c r="J63" i="7"/>
  <c r="B18" i="5"/>
  <c r="J51" i="7"/>
  <c r="B16" i="5"/>
  <c r="J27" i="7"/>
  <c r="J39" i="7"/>
  <c r="J111" i="11"/>
  <c r="J27" i="11"/>
  <c r="J39" i="11"/>
  <c r="J119" i="9"/>
  <c r="J87" i="9"/>
  <c r="J27" i="9"/>
  <c r="J39" i="9"/>
  <c r="D8" i="6"/>
  <c r="E8" i="6"/>
  <c r="G8" i="6"/>
  <c r="E15" i="5"/>
  <c r="G15" i="5"/>
  <c r="D15" i="5"/>
  <c r="F15" i="5"/>
  <c r="D49" i="9"/>
  <c r="F49" i="9"/>
  <c r="H49" i="9"/>
  <c r="D45" i="9"/>
  <c r="F45" i="9"/>
  <c r="H45" i="9"/>
  <c r="D41" i="9"/>
  <c r="F41" i="9"/>
  <c r="H41" i="9"/>
  <c r="D27" i="9"/>
  <c r="F27" i="9"/>
  <c r="D23" i="9"/>
  <c r="F23" i="9"/>
  <c r="D19" i="9"/>
  <c r="F19" i="9"/>
  <c r="D117" i="8"/>
  <c r="F117" i="8"/>
  <c r="H117" i="8"/>
  <c r="D113" i="8"/>
  <c r="F113" i="8"/>
  <c r="H113" i="8"/>
  <c r="D110" i="8"/>
  <c r="F110" i="8"/>
  <c r="H110" i="8"/>
  <c r="D106" i="8"/>
  <c r="F106" i="8"/>
  <c r="H106" i="8"/>
  <c r="D102" i="8"/>
  <c r="F102" i="8"/>
  <c r="H102" i="8"/>
  <c r="J99" i="8"/>
  <c r="D86" i="8"/>
  <c r="F86" i="8"/>
  <c r="H86" i="8"/>
  <c r="D82" i="8"/>
  <c r="F82" i="8"/>
  <c r="H82" i="8"/>
  <c r="D78" i="8"/>
  <c r="F78" i="8"/>
  <c r="H78" i="8"/>
  <c r="C24" i="5"/>
  <c r="F24" i="5" s="1"/>
  <c r="I120" i="13"/>
  <c r="J120" i="13" s="1"/>
  <c r="J51" i="16"/>
  <c r="J63" i="16"/>
  <c r="E75" i="10"/>
  <c r="H74" i="10"/>
  <c r="F74" i="10"/>
  <c r="E73" i="10"/>
  <c r="H72" i="10"/>
  <c r="F72" i="10"/>
  <c r="E71" i="10"/>
  <c r="H70" i="10"/>
  <c r="F70" i="10"/>
  <c r="E69" i="10"/>
  <c r="H68" i="10"/>
  <c r="F68" i="10"/>
  <c r="E67" i="10"/>
  <c r="H66" i="10"/>
  <c r="F66" i="10"/>
  <c r="E65" i="10"/>
  <c r="H64" i="10"/>
  <c r="F64" i="10"/>
  <c r="H63" i="10"/>
  <c r="F63" i="10"/>
  <c r="H61" i="10"/>
  <c r="F61" i="10"/>
  <c r="H59" i="10"/>
  <c r="F59" i="10"/>
  <c r="H57" i="10"/>
  <c r="F57" i="10"/>
  <c r="H55" i="10"/>
  <c r="F55" i="10"/>
  <c r="H53" i="10"/>
  <c r="F53" i="10"/>
  <c r="H50" i="10"/>
  <c r="F50" i="10"/>
  <c r="H48" i="10"/>
  <c r="F48" i="10"/>
  <c r="H46" i="10"/>
  <c r="F46" i="10"/>
  <c r="H44" i="10"/>
  <c r="F44" i="10"/>
  <c r="H42" i="10"/>
  <c r="F42" i="10"/>
  <c r="H40" i="10"/>
  <c r="F40" i="10"/>
  <c r="J39" i="10"/>
  <c r="G39" i="10"/>
  <c r="G38" i="10"/>
  <c r="G37" i="10"/>
  <c r="G36" i="10"/>
  <c r="G35" i="10"/>
  <c r="G34" i="10"/>
  <c r="G33" i="10"/>
  <c r="G32" i="10"/>
  <c r="G31" i="10"/>
  <c r="G30" i="10"/>
  <c r="G29" i="10"/>
  <c r="E27" i="10"/>
  <c r="F26" i="10"/>
  <c r="E25" i="10"/>
  <c r="F24" i="10"/>
  <c r="E23" i="10"/>
  <c r="F22" i="10"/>
  <c r="E21" i="10"/>
  <c r="F20" i="10"/>
  <c r="E19" i="10"/>
  <c r="F18" i="10"/>
  <c r="E17" i="10"/>
  <c r="F16" i="10"/>
  <c r="D6" i="6"/>
  <c r="E6" i="6"/>
  <c r="G6" i="6"/>
  <c r="G57" i="12"/>
  <c r="E57" i="12"/>
  <c r="H56" i="12"/>
  <c r="F56" i="12"/>
  <c r="G55" i="12"/>
  <c r="E55" i="12"/>
  <c r="H54" i="12"/>
  <c r="F54" i="12"/>
  <c r="G53" i="12"/>
  <c r="E53" i="12"/>
  <c r="H52" i="12"/>
  <c r="F52" i="12"/>
  <c r="E51" i="12"/>
  <c r="H50" i="12"/>
  <c r="F50" i="12"/>
  <c r="H49" i="12"/>
  <c r="F49" i="12"/>
  <c r="E48" i="12"/>
  <c r="H47" i="12"/>
  <c r="F47" i="12"/>
  <c r="E46" i="12"/>
  <c r="H45" i="12"/>
  <c r="F45" i="12"/>
  <c r="E44" i="12"/>
  <c r="H43" i="12"/>
  <c r="F43" i="12"/>
  <c r="E42" i="12"/>
  <c r="H41" i="12"/>
  <c r="F41" i="12"/>
  <c r="E40" i="12"/>
  <c r="E39" i="12"/>
  <c r="E38" i="12"/>
  <c r="F37" i="12"/>
  <c r="F36" i="12"/>
  <c r="F35" i="12"/>
  <c r="F34" i="12"/>
  <c r="F33" i="12"/>
  <c r="F32" i="12"/>
  <c r="F31" i="12"/>
  <c r="F30" i="12"/>
  <c r="F29" i="12"/>
  <c r="F28" i="12"/>
  <c r="E27" i="12"/>
  <c r="F26" i="12"/>
  <c r="F25" i="12"/>
  <c r="F23" i="12"/>
  <c r="F21" i="12"/>
  <c r="F19" i="12"/>
  <c r="F17" i="12"/>
  <c r="H119" i="7"/>
  <c r="F119" i="7"/>
  <c r="E118" i="7"/>
  <c r="H117" i="7"/>
  <c r="F117" i="7"/>
  <c r="E116" i="7"/>
  <c r="H115" i="7"/>
  <c r="F115" i="7"/>
  <c r="E114" i="7"/>
  <c r="H113" i="7"/>
  <c r="F113" i="7"/>
  <c r="E112" i="7"/>
  <c r="E111" i="7"/>
  <c r="H110" i="7"/>
  <c r="F110" i="7"/>
  <c r="E109" i="7"/>
  <c r="H108" i="7"/>
  <c r="F108" i="7"/>
  <c r="E107" i="7"/>
  <c r="H106" i="7"/>
  <c r="F106" i="7"/>
  <c r="E105" i="7"/>
  <c r="H104" i="7"/>
  <c r="F104" i="7"/>
  <c r="E103" i="7"/>
  <c r="H102" i="7"/>
  <c r="F102" i="7"/>
  <c r="E101" i="7"/>
  <c r="H100" i="7"/>
  <c r="F100" i="7"/>
  <c r="H99" i="7"/>
  <c r="F99" i="7"/>
  <c r="H97" i="7"/>
  <c r="F97" i="7"/>
  <c r="H95" i="7"/>
  <c r="F95" i="7"/>
  <c r="H93" i="7"/>
  <c r="F93" i="7"/>
  <c r="H91" i="7"/>
  <c r="F91" i="7"/>
  <c r="H89" i="7"/>
  <c r="F89" i="7"/>
  <c r="E87" i="7"/>
  <c r="H86" i="7"/>
  <c r="F86" i="7"/>
  <c r="E85" i="7"/>
  <c r="H84" i="7"/>
  <c r="F84" i="7"/>
  <c r="E83" i="7"/>
  <c r="H82" i="7"/>
  <c r="F82" i="7"/>
  <c r="E81" i="7"/>
  <c r="H80" i="7"/>
  <c r="F80" i="7"/>
  <c r="E79" i="7"/>
  <c r="H78" i="7"/>
  <c r="F78" i="7"/>
  <c r="E77" i="7"/>
  <c r="H76" i="7"/>
  <c r="F76" i="7"/>
  <c r="H75" i="7"/>
  <c r="F75" i="7"/>
  <c r="H73" i="7"/>
  <c r="F73" i="7"/>
  <c r="H71" i="7"/>
  <c r="F71" i="7"/>
  <c r="H69" i="7"/>
  <c r="F69" i="7"/>
  <c r="H67" i="7"/>
  <c r="F67" i="7"/>
  <c r="H65" i="7"/>
  <c r="F65" i="7"/>
  <c r="G63" i="7"/>
  <c r="E63" i="7"/>
  <c r="H62" i="7"/>
  <c r="F62" i="7"/>
  <c r="G61" i="7"/>
  <c r="E61" i="7"/>
  <c r="H60" i="7"/>
  <c r="F60" i="7"/>
  <c r="G59" i="7"/>
  <c r="E59" i="7"/>
  <c r="H58" i="7"/>
  <c r="F58" i="7"/>
  <c r="G57" i="7"/>
  <c r="E57" i="7"/>
  <c r="H56" i="7"/>
  <c r="F56" i="7"/>
  <c r="G55" i="7"/>
  <c r="E55" i="7"/>
  <c r="H54" i="7"/>
  <c r="F54" i="7"/>
  <c r="G53" i="7"/>
  <c r="E53" i="7"/>
  <c r="H52" i="7"/>
  <c r="F52" i="7"/>
  <c r="H51" i="7"/>
  <c r="F51" i="7"/>
  <c r="E50" i="7"/>
  <c r="H49" i="7"/>
  <c r="F49" i="7"/>
  <c r="E48" i="7"/>
  <c r="H47" i="7"/>
  <c r="F47" i="7"/>
  <c r="E46" i="7"/>
  <c r="H45" i="7"/>
  <c r="F45" i="7"/>
  <c r="E44" i="7"/>
  <c r="H43" i="7"/>
  <c r="F43" i="7"/>
  <c r="E42" i="7"/>
  <c r="H41" i="7"/>
  <c r="F41" i="7"/>
  <c r="E40" i="7"/>
  <c r="E17" i="5"/>
  <c r="G17" i="5"/>
  <c r="D17" i="5"/>
  <c r="F17" i="5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5" i="7"/>
  <c r="F23" i="7"/>
  <c r="F21" i="7"/>
  <c r="F19" i="7"/>
  <c r="F17" i="7"/>
  <c r="H119" i="11"/>
  <c r="F119" i="11"/>
  <c r="E118" i="11"/>
  <c r="H117" i="11"/>
  <c r="F117" i="11"/>
  <c r="E116" i="11"/>
  <c r="H115" i="11"/>
  <c r="F115" i="11"/>
  <c r="E114" i="11"/>
  <c r="H113" i="11"/>
  <c r="F113" i="11"/>
  <c r="E112" i="11"/>
  <c r="E111" i="11"/>
  <c r="H110" i="11"/>
  <c r="F110" i="11"/>
  <c r="E109" i="11"/>
  <c r="H108" i="11"/>
  <c r="F108" i="11"/>
  <c r="E107" i="11"/>
  <c r="H106" i="11"/>
  <c r="F106" i="11"/>
  <c r="E105" i="11"/>
  <c r="H104" i="11"/>
  <c r="F104" i="11"/>
  <c r="E103" i="11"/>
  <c r="H102" i="11"/>
  <c r="F102" i="11"/>
  <c r="E101" i="11"/>
  <c r="H100" i="11"/>
  <c r="F100" i="11"/>
  <c r="H99" i="11"/>
  <c r="F99" i="11"/>
  <c r="H97" i="11"/>
  <c r="F97" i="11"/>
  <c r="H95" i="11"/>
  <c r="F95" i="11"/>
  <c r="H93" i="11"/>
  <c r="F93" i="11"/>
  <c r="H91" i="11"/>
  <c r="F91" i="11"/>
  <c r="H89" i="11"/>
  <c r="F89" i="11"/>
  <c r="E87" i="11"/>
  <c r="H86" i="11"/>
  <c r="F86" i="11"/>
  <c r="E85" i="11"/>
  <c r="H84" i="11"/>
  <c r="F84" i="11"/>
  <c r="E83" i="11"/>
  <c r="H82" i="11"/>
  <c r="F82" i="11"/>
  <c r="E81" i="11"/>
  <c r="H80" i="11"/>
  <c r="F80" i="11"/>
  <c r="E79" i="11"/>
  <c r="H78" i="11"/>
  <c r="F78" i="11"/>
  <c r="E77" i="11"/>
  <c r="H76" i="11"/>
  <c r="F76" i="11"/>
  <c r="H75" i="11"/>
  <c r="F75" i="11"/>
  <c r="H73" i="11"/>
  <c r="F73" i="11"/>
  <c r="H71" i="11"/>
  <c r="F71" i="11"/>
  <c r="H69" i="11"/>
  <c r="F69" i="11"/>
  <c r="H67" i="11"/>
  <c r="F67" i="11"/>
  <c r="H65" i="11"/>
  <c r="F65" i="11"/>
  <c r="G63" i="11"/>
  <c r="E63" i="11"/>
  <c r="H62" i="11"/>
  <c r="F62" i="11"/>
  <c r="G61" i="11"/>
  <c r="E61" i="11"/>
  <c r="H60" i="11"/>
  <c r="F60" i="11"/>
  <c r="G59" i="11"/>
  <c r="E59" i="11"/>
  <c r="H58" i="11"/>
  <c r="F58" i="11"/>
  <c r="G57" i="11"/>
  <c r="E57" i="11"/>
  <c r="H56" i="11"/>
  <c r="F56" i="11"/>
  <c r="G55" i="11"/>
  <c r="E55" i="11"/>
  <c r="H54" i="11"/>
  <c r="F54" i="11"/>
  <c r="G53" i="11"/>
  <c r="E53" i="11"/>
  <c r="H52" i="11"/>
  <c r="F52" i="11"/>
  <c r="H51" i="11"/>
  <c r="F51" i="11"/>
  <c r="E50" i="11"/>
  <c r="H49" i="11"/>
  <c r="F49" i="11"/>
  <c r="E48" i="11"/>
  <c r="H47" i="11"/>
  <c r="F47" i="11"/>
  <c r="E46" i="11"/>
  <c r="H45" i="11"/>
  <c r="F45" i="11"/>
  <c r="E44" i="11"/>
  <c r="H43" i="11"/>
  <c r="F43" i="11"/>
  <c r="E42" i="11"/>
  <c r="H41" i="11"/>
  <c r="F41" i="11"/>
  <c r="E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5" i="11"/>
  <c r="F23" i="11"/>
  <c r="F21" i="11"/>
  <c r="F19" i="11"/>
  <c r="F17" i="11"/>
  <c r="H119" i="9"/>
  <c r="F119" i="9"/>
  <c r="H117" i="9"/>
  <c r="F117" i="9"/>
  <c r="E116" i="9"/>
  <c r="H115" i="9"/>
  <c r="F115" i="9"/>
  <c r="E114" i="9"/>
  <c r="H113" i="9"/>
  <c r="F113" i="9"/>
  <c r="E112" i="9"/>
  <c r="E111" i="9"/>
  <c r="H110" i="9"/>
  <c r="F110" i="9"/>
  <c r="E109" i="9"/>
  <c r="H108" i="9"/>
  <c r="F108" i="9"/>
  <c r="E107" i="9"/>
  <c r="H106" i="9"/>
  <c r="F106" i="9"/>
  <c r="E105" i="9"/>
  <c r="H104" i="9"/>
  <c r="F104" i="9"/>
  <c r="E103" i="9"/>
  <c r="H102" i="9"/>
  <c r="F102" i="9"/>
  <c r="E101" i="9"/>
  <c r="H100" i="9"/>
  <c r="F100" i="9"/>
  <c r="H99" i="9"/>
  <c r="F99" i="9"/>
  <c r="H97" i="9"/>
  <c r="F97" i="9"/>
  <c r="H95" i="9"/>
  <c r="F95" i="9"/>
  <c r="H93" i="9"/>
  <c r="F93" i="9"/>
  <c r="H91" i="9"/>
  <c r="F91" i="9"/>
  <c r="H89" i="9"/>
  <c r="F89" i="9"/>
  <c r="H86" i="9"/>
  <c r="F86" i="9"/>
  <c r="H84" i="9"/>
  <c r="F84" i="9"/>
  <c r="E83" i="9"/>
  <c r="H82" i="9"/>
  <c r="F82" i="9"/>
  <c r="E81" i="9"/>
  <c r="H80" i="9"/>
  <c r="F80" i="9"/>
  <c r="E79" i="9"/>
  <c r="H78" i="9"/>
  <c r="F78" i="9"/>
  <c r="E77" i="9"/>
  <c r="H76" i="9"/>
  <c r="F76" i="9"/>
  <c r="H75" i="9"/>
  <c r="F75" i="9"/>
  <c r="H73" i="9"/>
  <c r="F73" i="9"/>
  <c r="H71" i="9"/>
  <c r="F71" i="9"/>
  <c r="H69" i="9"/>
  <c r="F69" i="9"/>
  <c r="H67" i="9"/>
  <c r="F67" i="9"/>
  <c r="H65" i="9"/>
  <c r="F65" i="9"/>
  <c r="H62" i="9"/>
  <c r="F62" i="9"/>
  <c r="H60" i="9"/>
  <c r="F60" i="9"/>
  <c r="H58" i="9"/>
  <c r="F58" i="9"/>
  <c r="D56" i="9"/>
  <c r="F56" i="9"/>
  <c r="H56" i="9"/>
  <c r="D54" i="9"/>
  <c r="F54" i="9"/>
  <c r="H54" i="9"/>
  <c r="D52" i="9"/>
  <c r="F52" i="9"/>
  <c r="H52" i="9"/>
  <c r="D51" i="9"/>
  <c r="F51" i="9"/>
  <c r="H51" i="9"/>
  <c r="E53" i="9"/>
  <c r="E55" i="9"/>
  <c r="E57" i="9"/>
  <c r="D50" i="9"/>
  <c r="E49" i="9"/>
  <c r="D47" i="9"/>
  <c r="F47" i="9"/>
  <c r="H47" i="9"/>
  <c r="E45" i="9"/>
  <c r="D43" i="9"/>
  <c r="F43" i="9"/>
  <c r="H43" i="9"/>
  <c r="E41" i="9"/>
  <c r="D39" i="9"/>
  <c r="F39" i="9"/>
  <c r="E40" i="9"/>
  <c r="E42" i="9"/>
  <c r="E44" i="9"/>
  <c r="E46" i="9"/>
  <c r="E48" i="9"/>
  <c r="E50" i="9"/>
  <c r="D38" i="9"/>
  <c r="F38" i="9"/>
  <c r="D37" i="9"/>
  <c r="F37" i="9"/>
  <c r="D36" i="9"/>
  <c r="F36" i="9"/>
  <c r="D35" i="9"/>
  <c r="F35" i="9"/>
  <c r="D34" i="9"/>
  <c r="F34" i="9"/>
  <c r="D33" i="9"/>
  <c r="F33" i="9"/>
  <c r="G57" i="9"/>
  <c r="D32" i="9"/>
  <c r="F32" i="9"/>
  <c r="D31" i="9"/>
  <c r="F31" i="9"/>
  <c r="G55" i="9"/>
  <c r="D30" i="9"/>
  <c r="F30" i="9"/>
  <c r="D29" i="9"/>
  <c r="F29" i="9"/>
  <c r="G53" i="9"/>
  <c r="D28" i="9"/>
  <c r="F28" i="9"/>
  <c r="E27" i="9"/>
  <c r="D25" i="9"/>
  <c r="F25" i="9"/>
  <c r="E23" i="9"/>
  <c r="D21" i="9"/>
  <c r="F21" i="9"/>
  <c r="E19" i="9"/>
  <c r="D17" i="9"/>
  <c r="F17" i="9"/>
  <c r="D119" i="8"/>
  <c r="F119" i="8"/>
  <c r="H119" i="8"/>
  <c r="D118" i="8"/>
  <c r="E117" i="8"/>
  <c r="D115" i="8"/>
  <c r="F115" i="8"/>
  <c r="H115" i="8"/>
  <c r="D114" i="8"/>
  <c r="E113" i="8"/>
  <c r="D111" i="8"/>
  <c r="E110" i="8"/>
  <c r="D108" i="8"/>
  <c r="F108" i="8"/>
  <c r="H108" i="8"/>
  <c r="D107" i="8"/>
  <c r="E106" i="8"/>
  <c r="D104" i="8"/>
  <c r="F104" i="8"/>
  <c r="H104" i="8"/>
  <c r="D103" i="8"/>
  <c r="E102" i="8"/>
  <c r="D100" i="8"/>
  <c r="F100" i="8"/>
  <c r="H100" i="8"/>
  <c r="D99" i="8"/>
  <c r="F99" i="8"/>
  <c r="H99" i="8"/>
  <c r="E101" i="8"/>
  <c r="E103" i="8"/>
  <c r="E105" i="8"/>
  <c r="E107" i="8"/>
  <c r="E109" i="8"/>
  <c r="E111" i="8"/>
  <c r="E112" i="8"/>
  <c r="E114" i="8"/>
  <c r="E116" i="8"/>
  <c r="E118" i="8"/>
  <c r="D97" i="8"/>
  <c r="F97" i="8"/>
  <c r="H97" i="8"/>
  <c r="D95" i="8"/>
  <c r="F95" i="8"/>
  <c r="H95" i="8"/>
  <c r="D93" i="8"/>
  <c r="F93" i="8"/>
  <c r="H93" i="8"/>
  <c r="D91" i="8"/>
  <c r="F91" i="8"/>
  <c r="H91" i="8"/>
  <c r="D89" i="8"/>
  <c r="F89" i="8"/>
  <c r="H89" i="8"/>
  <c r="D87" i="8"/>
  <c r="E86" i="8"/>
  <c r="D84" i="8"/>
  <c r="F84" i="8"/>
  <c r="H84" i="8"/>
  <c r="D83" i="8"/>
  <c r="E82" i="8"/>
  <c r="D80" i="8"/>
  <c r="F80" i="8"/>
  <c r="H80" i="8"/>
  <c r="D79" i="8"/>
  <c r="E78" i="8"/>
  <c r="J27" i="8"/>
  <c r="J39" i="8"/>
  <c r="C23" i="5"/>
  <c r="F23" i="5" s="1"/>
  <c r="J111" i="13"/>
  <c r="J99" i="13"/>
  <c r="I117" i="16"/>
  <c r="I118" i="16" s="1"/>
  <c r="I119" i="16" s="1"/>
  <c r="I120" i="16" s="1"/>
  <c r="J116" i="16"/>
  <c r="J99" i="16"/>
  <c r="D73" i="16"/>
  <c r="F73" i="16"/>
  <c r="H73" i="16"/>
  <c r="D71" i="16"/>
  <c r="F71" i="16"/>
  <c r="H71" i="16"/>
  <c r="D69" i="16"/>
  <c r="F69" i="16"/>
  <c r="H69" i="16"/>
  <c r="D67" i="16"/>
  <c r="F67" i="16"/>
  <c r="H67" i="16"/>
  <c r="D65" i="16"/>
  <c r="F65" i="16"/>
  <c r="H65" i="16"/>
  <c r="D62" i="16"/>
  <c r="F62" i="16"/>
  <c r="H62" i="16"/>
  <c r="D60" i="16"/>
  <c r="F60" i="16"/>
  <c r="H60" i="16"/>
  <c r="D58" i="16"/>
  <c r="F58" i="16"/>
  <c r="H58" i="16"/>
  <c r="D56" i="16"/>
  <c r="F56" i="16"/>
  <c r="H56" i="16"/>
  <c r="D54" i="16"/>
  <c r="F54" i="16"/>
  <c r="H54" i="16"/>
  <c r="D52" i="16"/>
  <c r="F52" i="16"/>
  <c r="H52" i="16"/>
  <c r="D51" i="16"/>
  <c r="F51" i="16"/>
  <c r="H51" i="16"/>
  <c r="E53" i="16"/>
  <c r="E55" i="16"/>
  <c r="E57" i="16"/>
  <c r="E59" i="16"/>
  <c r="E61" i="16"/>
  <c r="E63" i="16"/>
  <c r="D47" i="16"/>
  <c r="F47" i="16"/>
  <c r="H47" i="16"/>
  <c r="D43" i="16"/>
  <c r="F43" i="16"/>
  <c r="H43" i="16"/>
  <c r="D39" i="16"/>
  <c r="F39" i="16"/>
  <c r="E40" i="16"/>
  <c r="E42" i="16"/>
  <c r="E44" i="16"/>
  <c r="E46" i="16"/>
  <c r="E48" i="16"/>
  <c r="E50" i="16"/>
  <c r="G63" i="16"/>
  <c r="D38" i="16"/>
  <c r="F38" i="16"/>
  <c r="D37" i="16"/>
  <c r="F37" i="16"/>
  <c r="G61" i="16"/>
  <c r="D36" i="16"/>
  <c r="F36" i="16"/>
  <c r="D35" i="16"/>
  <c r="F35" i="16"/>
  <c r="G59" i="16"/>
  <c r="D34" i="16"/>
  <c r="F34" i="16"/>
  <c r="D33" i="16"/>
  <c r="F33" i="16"/>
  <c r="G57" i="16"/>
  <c r="D32" i="16"/>
  <c r="F32" i="16"/>
  <c r="D31" i="16"/>
  <c r="F31" i="16"/>
  <c r="G55" i="16"/>
  <c r="J116" i="15"/>
  <c r="I117" i="15"/>
  <c r="I118" i="15" s="1"/>
  <c r="I119" i="15" s="1"/>
  <c r="I120" i="15" s="1"/>
  <c r="C14" i="6"/>
  <c r="J111" i="14"/>
  <c r="E87" i="8"/>
  <c r="E85" i="8"/>
  <c r="E83" i="8"/>
  <c r="E81" i="8"/>
  <c r="E79" i="8"/>
  <c r="E77" i="8"/>
  <c r="H76" i="8"/>
  <c r="F76" i="8"/>
  <c r="H75" i="8"/>
  <c r="F75" i="8"/>
  <c r="H73" i="8"/>
  <c r="F73" i="8"/>
  <c r="H71" i="8"/>
  <c r="F71" i="8"/>
  <c r="H69" i="8"/>
  <c r="F69" i="8"/>
  <c r="H67" i="8"/>
  <c r="F67" i="8"/>
  <c r="H65" i="8"/>
  <c r="F65" i="8"/>
  <c r="G63" i="8"/>
  <c r="E63" i="8"/>
  <c r="H62" i="8"/>
  <c r="F62" i="8"/>
  <c r="G61" i="8"/>
  <c r="E61" i="8"/>
  <c r="H60" i="8"/>
  <c r="F60" i="8"/>
  <c r="G59" i="8"/>
  <c r="E59" i="8"/>
  <c r="H58" i="8"/>
  <c r="F58" i="8"/>
  <c r="G57" i="8"/>
  <c r="E57" i="8"/>
  <c r="H56" i="8"/>
  <c r="F56" i="8"/>
  <c r="G55" i="8"/>
  <c r="E55" i="8"/>
  <c r="H54" i="8"/>
  <c r="F54" i="8"/>
  <c r="G53" i="8"/>
  <c r="E53" i="8"/>
  <c r="H52" i="8"/>
  <c r="F52" i="8"/>
  <c r="H51" i="8"/>
  <c r="F51" i="8"/>
  <c r="E50" i="8"/>
  <c r="H49" i="8"/>
  <c r="F49" i="8"/>
  <c r="E48" i="8"/>
  <c r="H47" i="8"/>
  <c r="F47" i="8"/>
  <c r="E46" i="8"/>
  <c r="H45" i="8"/>
  <c r="F45" i="8"/>
  <c r="E44" i="8"/>
  <c r="H43" i="8"/>
  <c r="F43" i="8"/>
  <c r="E42" i="8"/>
  <c r="H41" i="8"/>
  <c r="F41" i="8"/>
  <c r="E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5" i="8"/>
  <c r="F23" i="8"/>
  <c r="F21" i="8"/>
  <c r="F19" i="8"/>
  <c r="F17" i="8"/>
  <c r="H120" i="13"/>
  <c r="F120" i="13"/>
  <c r="H118" i="13"/>
  <c r="F118" i="13"/>
  <c r="H116" i="13"/>
  <c r="F116" i="13"/>
  <c r="H114" i="13"/>
  <c r="F114" i="13"/>
  <c r="H112" i="13"/>
  <c r="F112" i="13"/>
  <c r="H111" i="13"/>
  <c r="F111" i="13"/>
  <c r="H109" i="13"/>
  <c r="F109" i="13"/>
  <c r="H107" i="13"/>
  <c r="F107" i="13"/>
  <c r="H105" i="13"/>
  <c r="F105" i="13"/>
  <c r="H103" i="13"/>
  <c r="F103" i="13"/>
  <c r="H101" i="13"/>
  <c r="F101" i="13"/>
  <c r="E99" i="13"/>
  <c r="H98" i="13"/>
  <c r="F98" i="13"/>
  <c r="E97" i="13"/>
  <c r="H96" i="13"/>
  <c r="F96" i="13"/>
  <c r="E95" i="13"/>
  <c r="H94" i="13"/>
  <c r="F94" i="13"/>
  <c r="E93" i="13"/>
  <c r="H92" i="13"/>
  <c r="F92" i="13"/>
  <c r="E91" i="13"/>
  <c r="H90" i="13"/>
  <c r="F90" i="13"/>
  <c r="E89" i="13"/>
  <c r="H88" i="13"/>
  <c r="F88" i="13"/>
  <c r="H87" i="13"/>
  <c r="F87" i="13"/>
  <c r="H85" i="13"/>
  <c r="F85" i="13"/>
  <c r="H83" i="13"/>
  <c r="F83" i="13"/>
  <c r="H81" i="13"/>
  <c r="F81" i="13"/>
  <c r="H79" i="13"/>
  <c r="F79" i="13"/>
  <c r="H77" i="13"/>
  <c r="F77" i="13"/>
  <c r="E75" i="13"/>
  <c r="H74" i="13"/>
  <c r="F74" i="13"/>
  <c r="E73" i="13"/>
  <c r="H72" i="13"/>
  <c r="F72" i="13"/>
  <c r="E71" i="13"/>
  <c r="H70" i="13"/>
  <c r="F70" i="13"/>
  <c r="E69" i="13"/>
  <c r="H68" i="13"/>
  <c r="F68" i="13"/>
  <c r="E67" i="13"/>
  <c r="H66" i="13"/>
  <c r="F66" i="13"/>
  <c r="E65" i="13"/>
  <c r="H64" i="13"/>
  <c r="F64" i="13"/>
  <c r="H63" i="13"/>
  <c r="F63" i="13"/>
  <c r="H61" i="13"/>
  <c r="F61" i="13"/>
  <c r="H59" i="13"/>
  <c r="F59" i="13"/>
  <c r="H57" i="13"/>
  <c r="F57" i="13"/>
  <c r="H55" i="13"/>
  <c r="F55" i="13"/>
  <c r="H53" i="13"/>
  <c r="F53" i="13"/>
  <c r="H50" i="13"/>
  <c r="F50" i="13"/>
  <c r="H48" i="13"/>
  <c r="F48" i="13"/>
  <c r="H46" i="13"/>
  <c r="F46" i="13"/>
  <c r="H44" i="13"/>
  <c r="F44" i="13"/>
  <c r="H42" i="13"/>
  <c r="F42" i="13"/>
  <c r="H40" i="13"/>
  <c r="F40" i="13"/>
  <c r="G38" i="13"/>
  <c r="G37" i="13"/>
  <c r="G36" i="13"/>
  <c r="G35" i="13"/>
  <c r="G34" i="13"/>
  <c r="G33" i="13"/>
  <c r="G32" i="13"/>
  <c r="G31" i="13"/>
  <c r="G30" i="13"/>
  <c r="G29" i="13"/>
  <c r="E27" i="13"/>
  <c r="F26" i="13"/>
  <c r="E25" i="13"/>
  <c r="F24" i="13"/>
  <c r="E23" i="13"/>
  <c r="F22" i="13"/>
  <c r="E21" i="13"/>
  <c r="F20" i="13"/>
  <c r="E19" i="13"/>
  <c r="F18" i="13"/>
  <c r="E17" i="13"/>
  <c r="F16" i="13"/>
  <c r="H120" i="16"/>
  <c r="F120" i="16"/>
  <c r="H118" i="16"/>
  <c r="F118" i="16"/>
  <c r="H115" i="16"/>
  <c r="F115" i="16"/>
  <c r="H113" i="16"/>
  <c r="F113" i="16"/>
  <c r="H110" i="16"/>
  <c r="F110" i="16"/>
  <c r="E109" i="16"/>
  <c r="H108" i="16"/>
  <c r="F108" i="16"/>
  <c r="E107" i="16"/>
  <c r="H106" i="16"/>
  <c r="F106" i="16"/>
  <c r="E105" i="16"/>
  <c r="H104" i="16"/>
  <c r="F104" i="16"/>
  <c r="E103" i="16"/>
  <c r="H102" i="16"/>
  <c r="F102" i="16"/>
  <c r="E101" i="16"/>
  <c r="H100" i="16"/>
  <c r="F100" i="16"/>
  <c r="H99" i="16"/>
  <c r="F99" i="16"/>
  <c r="H97" i="16"/>
  <c r="F97" i="16"/>
  <c r="H95" i="16"/>
  <c r="F95" i="16"/>
  <c r="H93" i="16"/>
  <c r="F93" i="16"/>
  <c r="H91" i="16"/>
  <c r="F91" i="16"/>
  <c r="H89" i="16"/>
  <c r="F89" i="16"/>
  <c r="H86" i="16"/>
  <c r="F86" i="16"/>
  <c r="H84" i="16"/>
  <c r="F84" i="16"/>
  <c r="H82" i="16"/>
  <c r="F82" i="16"/>
  <c r="H80" i="16"/>
  <c r="F80" i="16"/>
  <c r="H78" i="16"/>
  <c r="F78" i="16"/>
  <c r="E77" i="16"/>
  <c r="H76" i="16"/>
  <c r="F76" i="16"/>
  <c r="H75" i="16"/>
  <c r="F75" i="16"/>
  <c r="D74" i="16"/>
  <c r="E73" i="16"/>
  <c r="D72" i="16"/>
  <c r="E71" i="16"/>
  <c r="D70" i="16"/>
  <c r="E69" i="16"/>
  <c r="D68" i="16"/>
  <c r="E67" i="16"/>
  <c r="D66" i="16"/>
  <c r="E65" i="16"/>
  <c r="D63" i="16"/>
  <c r="E62" i="16"/>
  <c r="D61" i="16"/>
  <c r="E60" i="16"/>
  <c r="D59" i="16"/>
  <c r="E58" i="16"/>
  <c r="D57" i="16"/>
  <c r="E56" i="16"/>
  <c r="D55" i="16"/>
  <c r="E54" i="16"/>
  <c r="D53" i="16"/>
  <c r="E52" i="16"/>
  <c r="E51" i="16"/>
  <c r="D49" i="16"/>
  <c r="F49" i="16"/>
  <c r="H49" i="16"/>
  <c r="D48" i="16"/>
  <c r="E47" i="16"/>
  <c r="D45" i="16"/>
  <c r="F45" i="16"/>
  <c r="H45" i="16"/>
  <c r="D44" i="16"/>
  <c r="E43" i="16"/>
  <c r="D41" i="16"/>
  <c r="F41" i="16"/>
  <c r="H41" i="16"/>
  <c r="E39" i="16"/>
  <c r="E38" i="16"/>
  <c r="E37" i="16"/>
  <c r="E36" i="16"/>
  <c r="E35" i="16"/>
  <c r="E34" i="16"/>
  <c r="C15" i="6"/>
  <c r="F15" i="6" s="1"/>
  <c r="I120" i="14"/>
  <c r="J120" i="14" s="1"/>
  <c r="D18" i="15"/>
  <c r="F18" i="15"/>
  <c r="D16" i="15"/>
  <c r="F16" i="15"/>
  <c r="D119" i="14"/>
  <c r="F119" i="14"/>
  <c r="H119" i="14"/>
  <c r="D115" i="14"/>
  <c r="F115" i="14"/>
  <c r="H115" i="14"/>
  <c r="D108" i="14"/>
  <c r="F108" i="14"/>
  <c r="H108" i="14"/>
  <c r="C11" i="6"/>
  <c r="J75" i="14"/>
  <c r="C10" i="6"/>
  <c r="J63" i="14"/>
  <c r="C9" i="6"/>
  <c r="F9" i="6" s="1"/>
  <c r="J51" i="14"/>
  <c r="G53" i="16"/>
  <c r="F30" i="16"/>
  <c r="F29" i="16"/>
  <c r="F28" i="16"/>
  <c r="F27" i="16"/>
  <c r="F25" i="16"/>
  <c r="F23" i="16"/>
  <c r="F21" i="16"/>
  <c r="F19" i="16"/>
  <c r="F17" i="16"/>
  <c r="G120" i="15"/>
  <c r="H119" i="15"/>
  <c r="F119" i="15"/>
  <c r="G118" i="15"/>
  <c r="H117" i="15"/>
  <c r="F117" i="15"/>
  <c r="H116" i="15"/>
  <c r="F116" i="15"/>
  <c r="H114" i="15"/>
  <c r="F114" i="15"/>
  <c r="H112" i="15"/>
  <c r="F112" i="15"/>
  <c r="H111" i="15"/>
  <c r="F111" i="15"/>
  <c r="H109" i="15"/>
  <c r="F109" i="15"/>
  <c r="H107" i="15"/>
  <c r="F107" i="15"/>
  <c r="H105" i="15"/>
  <c r="F105" i="15"/>
  <c r="H103" i="15"/>
  <c r="F103" i="15"/>
  <c r="H101" i="15"/>
  <c r="F101" i="15"/>
  <c r="E99" i="15"/>
  <c r="H98" i="15"/>
  <c r="F98" i="15"/>
  <c r="E97" i="15"/>
  <c r="H96" i="15"/>
  <c r="F96" i="15"/>
  <c r="E95" i="15"/>
  <c r="H94" i="15"/>
  <c r="F94" i="15"/>
  <c r="E93" i="15"/>
  <c r="H92" i="15"/>
  <c r="F92" i="15"/>
  <c r="E91" i="15"/>
  <c r="H90" i="15"/>
  <c r="F90" i="15"/>
  <c r="E89" i="15"/>
  <c r="H88" i="15"/>
  <c r="F88" i="15"/>
  <c r="H87" i="15"/>
  <c r="F87" i="15"/>
  <c r="H85" i="15"/>
  <c r="F85" i="15"/>
  <c r="H83" i="15"/>
  <c r="F83" i="15"/>
  <c r="H81" i="15"/>
  <c r="F81" i="15"/>
  <c r="H79" i="15"/>
  <c r="F79" i="15"/>
  <c r="H77" i="15"/>
  <c r="F77" i="15"/>
  <c r="E75" i="15"/>
  <c r="H74" i="15"/>
  <c r="F74" i="15"/>
  <c r="E73" i="15"/>
  <c r="H72" i="15"/>
  <c r="F72" i="15"/>
  <c r="E71" i="15"/>
  <c r="H70" i="15"/>
  <c r="F70" i="15"/>
  <c r="E69" i="15"/>
  <c r="H68" i="15"/>
  <c r="F68" i="15"/>
  <c r="E67" i="15"/>
  <c r="H66" i="15"/>
  <c r="F66" i="15"/>
  <c r="E65" i="15"/>
  <c r="H64" i="15"/>
  <c r="F64" i="15"/>
  <c r="H63" i="15"/>
  <c r="F63" i="15"/>
  <c r="H61" i="15"/>
  <c r="F61" i="15"/>
  <c r="H59" i="15"/>
  <c r="F59" i="15"/>
  <c r="H57" i="15"/>
  <c r="F57" i="15"/>
  <c r="H55" i="15"/>
  <c r="F55" i="15"/>
  <c r="H53" i="15"/>
  <c r="F53" i="15"/>
  <c r="H50" i="15"/>
  <c r="F50" i="15"/>
  <c r="H48" i="15"/>
  <c r="F48" i="15"/>
  <c r="H46" i="15"/>
  <c r="F46" i="15"/>
  <c r="H44" i="15"/>
  <c r="F44" i="15"/>
  <c r="H42" i="15"/>
  <c r="F42" i="15"/>
  <c r="H40" i="15"/>
  <c r="F40" i="15"/>
  <c r="F25" i="15"/>
  <c r="F23" i="15"/>
  <c r="F21" i="15"/>
  <c r="E18" i="15"/>
  <c r="E16" i="15"/>
  <c r="D15" i="15"/>
  <c r="E17" i="15"/>
  <c r="E19" i="15"/>
  <c r="E14" i="15"/>
  <c r="D13" i="15"/>
  <c r="E12" i="15"/>
  <c r="D11" i="15"/>
  <c r="E10" i="15"/>
  <c r="D9" i="15"/>
  <c r="E8" i="15"/>
  <c r="D7" i="15"/>
  <c r="E6" i="15"/>
  <c r="D120" i="14"/>
  <c r="E119" i="14"/>
  <c r="D117" i="14"/>
  <c r="F117" i="14"/>
  <c r="H117" i="14"/>
  <c r="D116" i="14"/>
  <c r="E115" i="14"/>
  <c r="D113" i="14"/>
  <c r="F113" i="14"/>
  <c r="H113" i="14"/>
  <c r="D110" i="14"/>
  <c r="F110" i="14"/>
  <c r="H110" i="14"/>
  <c r="D109" i="14"/>
  <c r="E108" i="14"/>
  <c r="D106" i="14"/>
  <c r="F106" i="14"/>
  <c r="H106" i="14"/>
  <c r="C13" i="6"/>
  <c r="F13" i="6" s="1"/>
  <c r="J99" i="14"/>
  <c r="C12" i="6"/>
  <c r="J87" i="14"/>
  <c r="D54" i="14"/>
  <c r="F54" i="14"/>
  <c r="H54" i="14"/>
  <c r="D49" i="14"/>
  <c r="F49" i="14"/>
  <c r="H49" i="14"/>
  <c r="D45" i="14"/>
  <c r="F45" i="14"/>
  <c r="H45" i="14"/>
  <c r="E120" i="14"/>
  <c r="E118" i="14"/>
  <c r="E116" i="14"/>
  <c r="E114" i="14"/>
  <c r="E112" i="14"/>
  <c r="E111" i="14"/>
  <c r="E109" i="14"/>
  <c r="E107" i="14"/>
  <c r="E105" i="14"/>
  <c r="H104" i="14"/>
  <c r="F104" i="14"/>
  <c r="E103" i="14"/>
  <c r="H102" i="14"/>
  <c r="F102" i="14"/>
  <c r="E101" i="14"/>
  <c r="H100" i="14"/>
  <c r="F100" i="14"/>
  <c r="H99" i="14"/>
  <c r="F99" i="14"/>
  <c r="H97" i="14"/>
  <c r="F97" i="14"/>
  <c r="H95" i="14"/>
  <c r="F95" i="14"/>
  <c r="H93" i="14"/>
  <c r="F93" i="14"/>
  <c r="H91" i="14"/>
  <c r="F91" i="14"/>
  <c r="H89" i="14"/>
  <c r="F89" i="14"/>
  <c r="E87" i="14"/>
  <c r="H86" i="14"/>
  <c r="F86" i="14"/>
  <c r="E85" i="14"/>
  <c r="H84" i="14"/>
  <c r="F84" i="14"/>
  <c r="E83" i="14"/>
  <c r="H82" i="14"/>
  <c r="F82" i="14"/>
  <c r="E81" i="14"/>
  <c r="H80" i="14"/>
  <c r="F80" i="14"/>
  <c r="E79" i="14"/>
  <c r="H78" i="14"/>
  <c r="F78" i="14"/>
  <c r="E77" i="14"/>
  <c r="H76" i="14"/>
  <c r="F76" i="14"/>
  <c r="H75" i="14"/>
  <c r="F75" i="14"/>
  <c r="H73" i="14"/>
  <c r="F73" i="14"/>
  <c r="H71" i="14"/>
  <c r="F71" i="14"/>
  <c r="H69" i="14"/>
  <c r="F69" i="14"/>
  <c r="H67" i="14"/>
  <c r="F67" i="14"/>
  <c r="H65" i="14"/>
  <c r="F65" i="14"/>
  <c r="H62" i="14"/>
  <c r="F62" i="14"/>
  <c r="H60" i="14"/>
  <c r="F60" i="14"/>
  <c r="H58" i="14"/>
  <c r="F58" i="14"/>
  <c r="D55" i="14"/>
  <c r="E54" i="14"/>
  <c r="D52" i="14"/>
  <c r="F52" i="14"/>
  <c r="H52" i="14"/>
  <c r="D51" i="14"/>
  <c r="F51" i="14"/>
  <c r="H51" i="14"/>
  <c r="E53" i="14"/>
  <c r="E55" i="14"/>
  <c r="D50" i="14"/>
  <c r="E49" i="14"/>
  <c r="D47" i="14"/>
  <c r="F47" i="14"/>
  <c r="H47" i="14"/>
  <c r="D46" i="14"/>
  <c r="E45" i="14"/>
  <c r="D43" i="14"/>
  <c r="F43" i="14"/>
  <c r="H43" i="14"/>
  <c r="C7" i="6"/>
  <c r="J39" i="14"/>
  <c r="J27" i="14"/>
  <c r="E50" i="14"/>
  <c r="E48" i="14"/>
  <c r="E46" i="14"/>
  <c r="E44" i="14"/>
  <c r="E42" i="14"/>
  <c r="H41" i="14"/>
  <c r="F41" i="14"/>
  <c r="E40" i="14"/>
  <c r="F8" i="6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5" i="14"/>
  <c r="D24" i="14"/>
  <c r="F24" i="14"/>
  <c r="D22" i="14"/>
  <c r="F22" i="14"/>
  <c r="D20" i="14"/>
  <c r="F20" i="14"/>
  <c r="D18" i="14"/>
  <c r="F18" i="14"/>
  <c r="D16" i="14"/>
  <c r="F16" i="14"/>
  <c r="D14" i="14"/>
  <c r="E13" i="14"/>
  <c r="D12" i="14"/>
  <c r="E11" i="14"/>
  <c r="D10" i="14"/>
  <c r="E9" i="14"/>
  <c r="D8" i="14"/>
  <c r="E7" i="14"/>
  <c r="D6" i="14"/>
  <c r="E5" i="14"/>
  <c r="F6" i="6"/>
  <c r="D15" i="14"/>
  <c r="E17" i="14"/>
  <c r="E19" i="14"/>
  <c r="E21" i="14"/>
  <c r="E23" i="14"/>
  <c r="G330" i="2" l="1"/>
  <c r="F331" i="2"/>
  <c r="G331" i="2"/>
  <c r="F330" i="2"/>
  <c r="F27" i="2"/>
  <c r="G35" i="2"/>
  <c r="F327" i="2"/>
  <c r="F329" i="2"/>
  <c r="F328" i="2"/>
  <c r="F326" i="2"/>
  <c r="F10" i="6"/>
  <c r="F7" i="6"/>
  <c r="F12" i="6"/>
  <c r="F11" i="6"/>
  <c r="F61" i="2"/>
  <c r="F156" i="2"/>
  <c r="G49" i="2"/>
  <c r="H65" i="2"/>
  <c r="F98" i="2"/>
  <c r="H105" i="2"/>
  <c r="G67" i="2"/>
  <c r="H133" i="2"/>
  <c r="F97" i="2"/>
  <c r="G215" i="2"/>
  <c r="F215" i="2"/>
  <c r="H97" i="2"/>
  <c r="H215" i="2"/>
  <c r="F213" i="2"/>
  <c r="H80" i="2"/>
  <c r="G52" i="2"/>
  <c r="G58" i="2"/>
  <c r="F42" i="2"/>
  <c r="H52" i="2"/>
  <c r="F49" i="2"/>
  <c r="F52" i="2"/>
  <c r="F53" i="2"/>
  <c r="H69" i="2"/>
  <c r="F121" i="2"/>
  <c r="G60" i="2"/>
  <c r="F122" i="2"/>
  <c r="H214" i="2"/>
  <c r="G25" i="2"/>
  <c r="F60" i="2"/>
  <c r="H117" i="2"/>
  <c r="G105" i="2"/>
  <c r="F106" i="2"/>
  <c r="F93" i="2"/>
  <c r="H60" i="2"/>
  <c r="G29" i="2"/>
  <c r="H25" i="2"/>
  <c r="G33" i="2"/>
  <c r="F69" i="2"/>
  <c r="F134" i="2"/>
  <c r="F70" i="2"/>
  <c r="H73" i="2"/>
  <c r="G112" i="2"/>
  <c r="F56" i="2"/>
  <c r="H31" i="2"/>
  <c r="F214" i="2"/>
  <c r="E163" i="2"/>
  <c r="F163" i="2" s="1"/>
  <c r="F136" i="2"/>
  <c r="H124" i="2"/>
  <c r="H78" i="2"/>
  <c r="H147" i="2"/>
  <c r="F84" i="2"/>
  <c r="H123" i="2"/>
  <c r="F102" i="2"/>
  <c r="H211" i="2"/>
  <c r="H128" i="2"/>
  <c r="H204" i="2"/>
  <c r="H135" i="2"/>
  <c r="G213" i="2"/>
  <c r="G214" i="2"/>
  <c r="G85" i="2"/>
  <c r="G82" i="2"/>
  <c r="F58" i="2"/>
  <c r="F75" i="2"/>
  <c r="G22" i="2"/>
  <c r="G103" i="2"/>
  <c r="F44" i="2"/>
  <c r="F80" i="2"/>
  <c r="F101" i="2"/>
  <c r="G107" i="2"/>
  <c r="E179" i="2"/>
  <c r="F180" i="2" s="1"/>
  <c r="G80" i="2"/>
  <c r="H82" i="2"/>
  <c r="F209" i="2"/>
  <c r="F31" i="2"/>
  <c r="F67" i="2"/>
  <c r="H93" i="2"/>
  <c r="G75" i="2"/>
  <c r="H132" i="2"/>
  <c r="F16" i="2"/>
  <c r="F113" i="2"/>
  <c r="G78" i="2"/>
  <c r="G110" i="2"/>
  <c r="H182" i="2"/>
  <c r="F126" i="2"/>
  <c r="F135" i="2"/>
  <c r="F151" i="2"/>
  <c r="F202" i="2"/>
  <c r="H213" i="2"/>
  <c r="F207" i="2"/>
  <c r="H203" i="2"/>
  <c r="H212" i="2"/>
  <c r="F86" i="2"/>
  <c r="H119" i="2"/>
  <c r="F108" i="2"/>
  <c r="H202" i="2"/>
  <c r="H207" i="2"/>
  <c r="F88" i="2"/>
  <c r="E137" i="2"/>
  <c r="G139" i="2" s="1"/>
  <c r="E141" i="2"/>
  <c r="H153" i="2" s="1"/>
  <c r="G210" i="2"/>
  <c r="F212" i="2"/>
  <c r="H143" i="2"/>
  <c r="H112" i="2"/>
  <c r="H130" i="2"/>
  <c r="H95" i="2"/>
  <c r="H107" i="2"/>
  <c r="F78" i="2"/>
  <c r="F95" i="2"/>
  <c r="H114" i="2"/>
  <c r="F110" i="2"/>
  <c r="G211" i="2"/>
  <c r="G212" i="2"/>
  <c r="F51" i="2"/>
  <c r="F65" i="2"/>
  <c r="H118" i="2"/>
  <c r="H33" i="2"/>
  <c r="F41" i="2"/>
  <c r="F104" i="2"/>
  <c r="G41" i="2"/>
  <c r="H126" i="2"/>
  <c r="H208" i="2"/>
  <c r="H151" i="2"/>
  <c r="H103" i="2"/>
  <c r="H210" i="2"/>
  <c r="F210" i="2"/>
  <c r="F211" i="2"/>
  <c r="F208" i="2"/>
  <c r="H209" i="2"/>
  <c r="G209" i="2"/>
  <c r="G207" i="2"/>
  <c r="G208" i="2"/>
  <c r="E159" i="2"/>
  <c r="H159" i="2" s="1"/>
  <c r="E167" i="2"/>
  <c r="E175" i="2"/>
  <c r="E183" i="2"/>
  <c r="H195" i="2" s="1"/>
  <c r="H201" i="2"/>
  <c r="H205" i="2"/>
  <c r="H155" i="2"/>
  <c r="F14" i="6"/>
  <c r="H108" i="2"/>
  <c r="F43" i="2"/>
  <c r="F81" i="2"/>
  <c r="F91" i="2"/>
  <c r="F85" i="2"/>
  <c r="G84" i="2"/>
  <c r="H91" i="2"/>
  <c r="H200" i="2"/>
  <c r="F139" i="2"/>
  <c r="H206" i="2"/>
  <c r="F200" i="2"/>
  <c r="F206" i="2"/>
  <c r="G205" i="2"/>
  <c r="G206" i="2"/>
  <c r="F203" i="2"/>
  <c r="F204" i="2"/>
  <c r="F205" i="2"/>
  <c r="F201" i="2"/>
  <c r="G202" i="2"/>
  <c r="G203" i="2"/>
  <c r="G204" i="2"/>
  <c r="G200" i="2"/>
  <c r="G201" i="2"/>
  <c r="F199" i="2"/>
  <c r="G155" i="2"/>
  <c r="H198" i="2"/>
  <c r="F196" i="2"/>
  <c r="F188" i="2"/>
  <c r="H199" i="2"/>
  <c r="H192" i="2"/>
  <c r="F198" i="2"/>
  <c r="G199" i="2"/>
  <c r="G198" i="2"/>
  <c r="G153" i="2"/>
  <c r="F77" i="2"/>
  <c r="F94" i="2"/>
  <c r="G116" i="2"/>
  <c r="H121" i="2"/>
  <c r="H110" i="2"/>
  <c r="F114" i="2"/>
  <c r="G117" i="2"/>
  <c r="G151" i="2"/>
  <c r="E185" i="2"/>
  <c r="G191" i="2" s="1"/>
  <c r="E168" i="2"/>
  <c r="H180" i="2" s="1"/>
  <c r="F118" i="2"/>
  <c r="G158" i="2"/>
  <c r="F197" i="2"/>
  <c r="F195" i="2"/>
  <c r="H194" i="2"/>
  <c r="F194" i="2"/>
  <c r="F21" i="2"/>
  <c r="F193" i="2"/>
  <c r="G32" i="2"/>
  <c r="F47" i="2"/>
  <c r="F32" i="2"/>
  <c r="F39" i="2"/>
  <c r="F59" i="2"/>
  <c r="F68" i="2"/>
  <c r="F73" i="2"/>
  <c r="F82" i="2"/>
  <c r="F99" i="2"/>
  <c r="F107" i="2"/>
  <c r="F117" i="2"/>
  <c r="G120" i="2"/>
  <c r="G125" i="2"/>
  <c r="G123" i="2"/>
  <c r="H113" i="2"/>
  <c r="E169" i="2"/>
  <c r="H29" i="2"/>
  <c r="F18" i="2"/>
  <c r="F15" i="2"/>
  <c r="H87" i="2"/>
  <c r="H56" i="2"/>
  <c r="E184" i="2"/>
  <c r="E146" i="2"/>
  <c r="F146" i="2" s="1"/>
  <c r="F190" i="2"/>
  <c r="H190" i="2"/>
  <c r="F192" i="2"/>
  <c r="H127" i="2"/>
  <c r="F79" i="2"/>
  <c r="F83" i="2"/>
  <c r="G87" i="2"/>
  <c r="F92" i="2"/>
  <c r="F96" i="2"/>
  <c r="F100" i="2"/>
  <c r="F109" i="2"/>
  <c r="G122" i="2"/>
  <c r="G124" i="2"/>
  <c r="F132" i="2"/>
  <c r="G12" i="2"/>
  <c r="G20" i="2"/>
  <c r="F38" i="2"/>
  <c r="F46" i="2"/>
  <c r="F55" i="2"/>
  <c r="F64" i="2"/>
  <c r="F72" i="2"/>
  <c r="F90" i="2"/>
  <c r="H85" i="2"/>
  <c r="H134" i="2"/>
  <c r="F128" i="2"/>
  <c r="F124" i="2"/>
  <c r="F40" i="2"/>
  <c r="F48" i="2"/>
  <c r="F74" i="2"/>
  <c r="H138" i="2"/>
  <c r="G31" i="2"/>
  <c r="F13" i="2"/>
  <c r="F17" i="2"/>
  <c r="F25" i="2"/>
  <c r="F33" i="2"/>
  <c r="F57" i="2"/>
  <c r="F66" i="2"/>
  <c r="F103" i="2"/>
  <c r="G108" i="2"/>
  <c r="G114" i="2"/>
  <c r="G118" i="2"/>
  <c r="H120" i="2"/>
  <c r="H122" i="2"/>
  <c r="F123" i="2"/>
  <c r="F133" i="2"/>
  <c r="G121" i="2"/>
  <c r="G113" i="2"/>
  <c r="E161" i="2"/>
  <c r="G170" i="2" s="1"/>
  <c r="E154" i="2"/>
  <c r="F155" i="2" s="1"/>
  <c r="H139" i="2"/>
  <c r="F26" i="2"/>
  <c r="F30" i="2"/>
  <c r="F34" i="2"/>
  <c r="G23" i="2"/>
  <c r="G56" i="2"/>
  <c r="E160" i="2"/>
  <c r="G160" i="2" s="1"/>
  <c r="E176" i="2"/>
  <c r="F177" i="2" s="1"/>
  <c r="F191" i="2"/>
  <c r="E152" i="2"/>
  <c r="F152" i="2" s="1"/>
  <c r="F187" i="2"/>
  <c r="F87" i="2"/>
  <c r="G19" i="2"/>
  <c r="H23" i="2"/>
  <c r="G16" i="2"/>
  <c r="F12" i="2"/>
  <c r="G18" i="2"/>
  <c r="H32" i="2"/>
  <c r="F20" i="2"/>
  <c r="F19" i="2"/>
  <c r="H41" i="2"/>
  <c r="H28" i="2"/>
  <c r="F28" i="2"/>
  <c r="G47" i="2"/>
  <c r="G39" i="2"/>
  <c r="H49" i="2"/>
  <c r="H36" i="2"/>
  <c r="F36" i="2"/>
  <c r="H58" i="2"/>
  <c r="H45" i="2"/>
  <c r="F45" i="2"/>
  <c r="H67" i="2"/>
  <c r="H54" i="2"/>
  <c r="F54" i="2"/>
  <c r="G73" i="2"/>
  <c r="G69" i="2"/>
  <c r="G65" i="2"/>
  <c r="H75" i="2"/>
  <c r="H62" i="2"/>
  <c r="F62" i="2"/>
  <c r="H84" i="2"/>
  <c r="H71" i="2"/>
  <c r="F71" i="2"/>
  <c r="H115" i="2"/>
  <c r="G115" i="2"/>
  <c r="F120" i="2"/>
  <c r="H131" i="2"/>
  <c r="F119" i="2"/>
  <c r="H136" i="2"/>
  <c r="G136" i="2"/>
  <c r="E174" i="2"/>
  <c r="H174" i="2" s="1"/>
  <c r="F29" i="2"/>
  <c r="H145" i="2"/>
  <c r="G14" i="2"/>
  <c r="G119" i="2"/>
  <c r="F116" i="2"/>
  <c r="F115" i="2"/>
  <c r="E157" i="2"/>
  <c r="H157" i="2" s="1"/>
  <c r="E173" i="2"/>
  <c r="G182" i="2" s="1"/>
  <c r="E181" i="2"/>
  <c r="F182" i="2" s="1"/>
  <c r="G13" i="2"/>
  <c r="G17" i="2"/>
  <c r="G21" i="2"/>
  <c r="H116" i="2"/>
  <c r="F105" i="2"/>
  <c r="F14" i="2"/>
  <c r="H27" i="2"/>
  <c r="F22" i="2"/>
  <c r="H35" i="2"/>
  <c r="F23" i="2"/>
  <c r="F112" i="2"/>
  <c r="F111" i="2"/>
  <c r="G15" i="2"/>
  <c r="G28" i="2"/>
  <c r="G36" i="2"/>
  <c r="G45" i="2"/>
  <c r="G54" i="2"/>
  <c r="G62" i="2"/>
  <c r="G71" i="2"/>
  <c r="G43" i="2"/>
  <c r="F125" i="2"/>
  <c r="H125" i="2"/>
  <c r="E166" i="2"/>
  <c r="H178" i="2" s="1"/>
  <c r="H189" i="2"/>
  <c r="G27" i="2"/>
  <c r="F189" i="2"/>
  <c r="F172" i="2"/>
  <c r="G134" i="2"/>
  <c r="H142" i="2"/>
  <c r="F131" i="2"/>
  <c r="F143" i="2"/>
  <c r="H170" i="2"/>
  <c r="H162" i="2"/>
  <c r="G128" i="2"/>
  <c r="G126" i="2"/>
  <c r="G132" i="2"/>
  <c r="G26" i="2"/>
  <c r="H26" i="2"/>
  <c r="G30" i="2"/>
  <c r="H30" i="2"/>
  <c r="G34" i="2"/>
  <c r="H34" i="2"/>
  <c r="G40" i="2"/>
  <c r="H40" i="2"/>
  <c r="G44" i="2"/>
  <c r="H44" i="2"/>
  <c r="G48" i="2"/>
  <c r="H48" i="2"/>
  <c r="G53" i="2"/>
  <c r="H53" i="2"/>
  <c r="G57" i="2"/>
  <c r="H57" i="2"/>
  <c r="G61" i="2"/>
  <c r="H61" i="2"/>
  <c r="G66" i="2"/>
  <c r="H66" i="2"/>
  <c r="G70" i="2"/>
  <c r="H70" i="2"/>
  <c r="G74" i="2"/>
  <c r="H74" i="2"/>
  <c r="G79" i="2"/>
  <c r="H79" i="2"/>
  <c r="G83" i="2"/>
  <c r="H83" i="2"/>
  <c r="G92" i="2"/>
  <c r="H92" i="2"/>
  <c r="G96" i="2"/>
  <c r="H96" i="2"/>
  <c r="G100" i="2"/>
  <c r="H100" i="2"/>
  <c r="G104" i="2"/>
  <c r="H104" i="2"/>
  <c r="G88" i="2"/>
  <c r="H88" i="2"/>
  <c r="G111" i="2"/>
  <c r="H111" i="2"/>
  <c r="G93" i="2"/>
  <c r="G97" i="2"/>
  <c r="G101" i="2"/>
  <c r="G91" i="2"/>
  <c r="G95" i="2"/>
  <c r="G99" i="2"/>
  <c r="G130" i="2"/>
  <c r="G133" i="2"/>
  <c r="G38" i="2"/>
  <c r="H38" i="2"/>
  <c r="G42" i="2"/>
  <c r="H42" i="2"/>
  <c r="G46" i="2"/>
  <c r="H46" i="2"/>
  <c r="G51" i="2"/>
  <c r="H51" i="2"/>
  <c r="G55" i="2"/>
  <c r="H55" i="2"/>
  <c r="G59" i="2"/>
  <c r="H59" i="2"/>
  <c r="G64" i="2"/>
  <c r="H64" i="2"/>
  <c r="G68" i="2"/>
  <c r="H68" i="2"/>
  <c r="G72" i="2"/>
  <c r="H72" i="2"/>
  <c r="G77" i="2"/>
  <c r="H77" i="2"/>
  <c r="G81" i="2"/>
  <c r="H81" i="2"/>
  <c r="G90" i="2"/>
  <c r="H90" i="2"/>
  <c r="G94" i="2"/>
  <c r="H94" i="2"/>
  <c r="G98" i="2"/>
  <c r="H98" i="2"/>
  <c r="G102" i="2"/>
  <c r="H102" i="2"/>
  <c r="G106" i="2"/>
  <c r="H106" i="2"/>
  <c r="G86" i="2"/>
  <c r="H86" i="2"/>
  <c r="G109" i="2"/>
  <c r="H109" i="2"/>
  <c r="H101" i="2"/>
  <c r="H39" i="2"/>
  <c r="H43" i="2"/>
  <c r="H47" i="2"/>
  <c r="H99" i="2"/>
  <c r="G127" i="2"/>
  <c r="F127" i="2"/>
  <c r="G131" i="2"/>
  <c r="G135" i="2"/>
  <c r="E140" i="2"/>
  <c r="E144" i="2"/>
  <c r="H156" i="2" s="1"/>
  <c r="E148" i="2"/>
  <c r="E129" i="2"/>
  <c r="D16" i="5"/>
  <c r="F16" i="5"/>
  <c r="E16" i="5"/>
  <c r="G16" i="5"/>
  <c r="D18" i="5"/>
  <c r="F18" i="5"/>
  <c r="E18" i="5"/>
  <c r="G18" i="5"/>
  <c r="E19" i="5"/>
  <c r="G19" i="5"/>
  <c r="D19" i="5"/>
  <c r="F19" i="5"/>
  <c r="D20" i="5"/>
  <c r="F20" i="5"/>
  <c r="E20" i="5"/>
  <c r="G20" i="5"/>
  <c r="D23" i="5"/>
  <c r="E23" i="5"/>
  <c r="G23" i="5"/>
  <c r="D14" i="6"/>
  <c r="E14" i="6"/>
  <c r="G14" i="6"/>
  <c r="E15" i="6"/>
  <c r="F165" i="2"/>
  <c r="H165" i="2"/>
  <c r="D13" i="6"/>
  <c r="E13" i="6"/>
  <c r="G13" i="6"/>
  <c r="D9" i="6"/>
  <c r="E9" i="6"/>
  <c r="G9" i="6"/>
  <c r="D10" i="6"/>
  <c r="E10" i="6"/>
  <c r="G10" i="6"/>
  <c r="E21" i="5"/>
  <c r="G21" i="5"/>
  <c r="D21" i="5"/>
  <c r="F21" i="5"/>
  <c r="D22" i="5"/>
  <c r="F22" i="5"/>
  <c r="E22" i="5"/>
  <c r="G22" i="5"/>
  <c r="D24" i="5"/>
  <c r="E24" i="5"/>
  <c r="G24" i="5"/>
  <c r="D7" i="6"/>
  <c r="E7" i="6"/>
  <c r="G7" i="6"/>
  <c r="D11" i="6"/>
  <c r="E11" i="6"/>
  <c r="G11" i="6"/>
  <c r="D12" i="6"/>
  <c r="E12" i="6"/>
  <c r="G12" i="6"/>
  <c r="G15" i="6"/>
  <c r="D15" i="6"/>
  <c r="G156" i="2"/>
  <c r="H177" i="2"/>
  <c r="F150" i="2"/>
  <c r="H150" i="2"/>
  <c r="G150" i="2"/>
  <c r="F171" i="2"/>
  <c r="F178" i="2"/>
  <c r="F164" i="2" l="1"/>
  <c r="H163" i="2"/>
  <c r="H175" i="2"/>
  <c r="F142" i="2"/>
  <c r="H191" i="2"/>
  <c r="F179" i="2"/>
  <c r="G142" i="2"/>
  <c r="H179" i="2"/>
  <c r="G152" i="2"/>
  <c r="F183" i="2"/>
  <c r="F181" i="2"/>
  <c r="G143" i="2"/>
  <c r="F137" i="2"/>
  <c r="F184" i="2"/>
  <c r="H137" i="2"/>
  <c r="G149" i="2"/>
  <c r="G138" i="2"/>
  <c r="G145" i="2"/>
  <c r="G164" i="2"/>
  <c r="G147" i="2"/>
  <c r="H149" i="2"/>
  <c r="F138" i="2"/>
  <c r="G137" i="2"/>
  <c r="F161" i="2"/>
  <c r="F162" i="2"/>
  <c r="F186" i="2"/>
  <c r="F168" i="2"/>
  <c r="H167" i="2"/>
  <c r="G157" i="2"/>
  <c r="G141" i="2"/>
  <c r="H187" i="2"/>
  <c r="F160" i="2"/>
  <c r="H171" i="2"/>
  <c r="G159" i="2"/>
  <c r="F159" i="2"/>
  <c r="H183" i="2"/>
  <c r="F173" i="2"/>
  <c r="F157" i="2"/>
  <c r="H158" i="2"/>
  <c r="H176" i="2"/>
  <c r="G166" i="2"/>
  <c r="G169" i="2"/>
  <c r="G161" i="2"/>
  <c r="G162" i="2"/>
  <c r="H154" i="2"/>
  <c r="G165" i="2"/>
  <c r="H152" i="2"/>
  <c r="H186" i="2"/>
  <c r="F185" i="2"/>
  <c r="F174" i="2"/>
  <c r="F158" i="2"/>
  <c r="H173" i="2"/>
  <c r="H181" i="2"/>
  <c r="G174" i="2"/>
  <c r="F169" i="2"/>
  <c r="F175" i="2"/>
  <c r="H168" i="2"/>
  <c r="F147" i="2"/>
  <c r="G171" i="2"/>
  <c r="G163" i="2"/>
  <c r="F153" i="2"/>
  <c r="H185" i="2"/>
  <c r="G172" i="2"/>
  <c r="H164" i="2"/>
  <c r="H161" i="2"/>
  <c r="G167" i="2"/>
  <c r="F166" i="2"/>
  <c r="G154" i="2"/>
  <c r="F154" i="2"/>
  <c r="G173" i="2"/>
  <c r="H193" i="2"/>
  <c r="G181" i="2"/>
  <c r="H188" i="2"/>
  <c r="G176" i="2"/>
  <c r="G184" i="2"/>
  <c r="G192" i="2"/>
  <c r="G180" i="2"/>
  <c r="G188" i="2"/>
  <c r="G187" i="2"/>
  <c r="G177" i="2"/>
  <c r="G196" i="2"/>
  <c r="G178" i="2"/>
  <c r="G183" i="2"/>
  <c r="G179" i="2"/>
  <c r="H197" i="2"/>
  <c r="G185" i="2"/>
  <c r="G197" i="2"/>
  <c r="G194" i="2"/>
  <c r="G190" i="2"/>
  <c r="G175" i="2"/>
  <c r="G195" i="2"/>
  <c r="G193" i="2"/>
  <c r="G186" i="2"/>
  <c r="G189" i="2"/>
  <c r="H169" i="2"/>
  <c r="F170" i="2"/>
  <c r="H166" i="2"/>
  <c r="F167" i="2"/>
  <c r="G168" i="2"/>
  <c r="F176" i="2"/>
  <c r="G146" i="2"/>
  <c r="H146" i="2"/>
  <c r="H184" i="2"/>
  <c r="H196" i="2"/>
  <c r="H172" i="2"/>
  <c r="H129" i="2"/>
  <c r="G129" i="2"/>
  <c r="F129" i="2"/>
  <c r="H141" i="2"/>
  <c r="F130" i="2"/>
  <c r="F149" i="2"/>
  <c r="H160" i="2"/>
  <c r="H148" i="2"/>
  <c r="F148" i="2"/>
  <c r="G148" i="2"/>
  <c r="F144" i="2"/>
  <c r="G144" i="2"/>
  <c r="H144" i="2"/>
  <c r="F145" i="2"/>
  <c r="F140" i="2"/>
  <c r="G140" i="2"/>
  <c r="H140" i="2"/>
  <c r="F141" i="2"/>
  <c r="D165" i="4" l="1"/>
  <c r="E165" i="4" s="1"/>
  <c r="D134" i="4"/>
  <c r="E134" i="4" s="1"/>
  <c r="D138" i="4"/>
  <c r="E138" i="4" s="1"/>
  <c r="D141" i="4"/>
  <c r="E141" i="4" s="1"/>
  <c r="D144" i="4"/>
  <c r="E144" i="4" s="1"/>
  <c r="D147" i="4"/>
  <c r="E147" i="4" s="1"/>
  <c r="D153" i="4"/>
  <c r="E153" i="4" s="1"/>
  <c r="D154" i="4"/>
  <c r="E154" i="4" s="1"/>
  <c r="D157" i="4"/>
  <c r="E157" i="4" s="1"/>
  <c r="D160" i="4"/>
  <c r="E160" i="4" s="1"/>
  <c r="D161" i="4"/>
  <c r="E161" i="4" s="1"/>
  <c r="D162" i="4"/>
  <c r="E162" i="4" s="1"/>
  <c r="D168" i="4"/>
  <c r="E168" i="4" s="1"/>
  <c r="D172" i="4"/>
  <c r="E172" i="4" s="1"/>
  <c r="D178" i="4"/>
  <c r="E178" i="4" s="1"/>
  <c r="H190" i="4" s="1"/>
  <c r="D179" i="4"/>
  <c r="E179" i="4" s="1"/>
  <c r="H191" i="4" s="1"/>
  <c r="D182" i="4"/>
  <c r="E182" i="4" s="1"/>
  <c r="H194" i="4" s="1"/>
  <c r="D135" i="4"/>
  <c r="E135" i="4" s="1"/>
  <c r="D139" i="4"/>
  <c r="E139" i="4" s="1"/>
  <c r="D142" i="4"/>
  <c r="E142" i="4" s="1"/>
  <c r="D145" i="4"/>
  <c r="E145" i="4" s="1"/>
  <c r="D148" i="4"/>
  <c r="E148" i="4" s="1"/>
  <c r="D149" i="4"/>
  <c r="E149" i="4" s="1"/>
  <c r="D151" i="4"/>
  <c r="E151" i="4" s="1"/>
  <c r="D152" i="4"/>
  <c r="E152" i="4" s="1"/>
  <c r="D155" i="4"/>
  <c r="E155" i="4" s="1"/>
  <c r="D163" i="4"/>
  <c r="E163" i="4" s="1"/>
  <c r="D164" i="4"/>
  <c r="E164" i="4" s="1"/>
  <c r="D166" i="4"/>
  <c r="E166" i="4" s="1"/>
  <c r="D167" i="4"/>
  <c r="E167" i="4" s="1"/>
  <c r="D176" i="4"/>
  <c r="E176" i="4" s="1"/>
  <c r="H188" i="4" s="1"/>
  <c r="D180" i="4"/>
  <c r="E180" i="4" s="1"/>
  <c r="H192" i="4" s="1"/>
  <c r="D181" i="4"/>
  <c r="E181" i="4" s="1"/>
  <c r="H193" i="4" s="1"/>
  <c r="D185" i="4"/>
  <c r="E185" i="4" s="1"/>
  <c r="D137" i="4"/>
  <c r="E137" i="4" s="1"/>
  <c r="D156" i="4"/>
  <c r="E156" i="4" s="1"/>
  <c r="D158" i="4"/>
  <c r="E158" i="4" s="1"/>
  <c r="D159" i="4"/>
  <c r="E159" i="4" s="1"/>
  <c r="D169" i="4"/>
  <c r="E169" i="4" s="1"/>
  <c r="D171" i="4"/>
  <c r="E171" i="4" s="1"/>
  <c r="D175" i="4"/>
  <c r="E175" i="4" s="1"/>
  <c r="D183" i="4"/>
  <c r="E183" i="4" s="1"/>
  <c r="H195" i="4" s="1"/>
  <c r="D136" i="4"/>
  <c r="E136" i="4" s="1"/>
  <c r="D140" i="4"/>
  <c r="E140" i="4" s="1"/>
  <c r="D143" i="4"/>
  <c r="E143" i="4" s="1"/>
  <c r="D146" i="4"/>
  <c r="E146" i="4" s="1"/>
  <c r="D150" i="4"/>
  <c r="E150" i="4" s="1"/>
  <c r="D170" i="4"/>
  <c r="E170" i="4" s="1"/>
  <c r="D173" i="4"/>
  <c r="E173" i="4" s="1"/>
  <c r="D174" i="4"/>
  <c r="E174" i="4" s="1"/>
  <c r="H186" i="4" s="1"/>
  <c r="D177" i="4"/>
  <c r="E177" i="4" s="1"/>
  <c r="H189" i="4" s="1"/>
  <c r="D184" i="4"/>
  <c r="E184" i="4" s="1"/>
  <c r="H196" i="4" s="1"/>
  <c r="F186" i="4" l="1"/>
  <c r="H197" i="4"/>
  <c r="G186" i="4"/>
  <c r="G187" i="4"/>
  <c r="H187" i="4"/>
  <c r="F152" i="4"/>
  <c r="G152" i="4"/>
  <c r="H152" i="4"/>
  <c r="F135" i="4"/>
  <c r="G135" i="4"/>
  <c r="H135" i="4"/>
  <c r="F171" i="4"/>
  <c r="H171" i="4"/>
  <c r="G171" i="4"/>
  <c r="F159" i="4"/>
  <c r="H159" i="4"/>
  <c r="G159" i="4"/>
  <c r="F137" i="4"/>
  <c r="H137" i="4"/>
  <c r="G137" i="4"/>
  <c r="F180" i="4"/>
  <c r="H180" i="4"/>
  <c r="G180" i="4"/>
  <c r="F164" i="4"/>
  <c r="H164" i="4"/>
  <c r="G164" i="4"/>
  <c r="H161" i="4"/>
  <c r="G149" i="4"/>
  <c r="H149" i="4"/>
  <c r="F149" i="4"/>
  <c r="H145" i="4"/>
  <c r="F145" i="4"/>
  <c r="G145" i="4"/>
  <c r="H139" i="4"/>
  <c r="G139" i="4"/>
  <c r="F139" i="4"/>
  <c r="F179" i="4"/>
  <c r="H179" i="4"/>
  <c r="G179" i="4"/>
  <c r="H162" i="4"/>
  <c r="F162" i="4"/>
  <c r="G162" i="4"/>
  <c r="H160" i="4"/>
  <c r="F160" i="4"/>
  <c r="G160" i="4"/>
  <c r="H138" i="4"/>
  <c r="F138" i="4"/>
  <c r="G138" i="4"/>
  <c r="F165" i="4"/>
  <c r="G165" i="4"/>
  <c r="H174" i="4"/>
  <c r="G174" i="4"/>
  <c r="F174" i="4"/>
  <c r="G184" i="4"/>
  <c r="F175" i="4"/>
  <c r="G175" i="4"/>
  <c r="H175" i="4"/>
  <c r="F158" i="4"/>
  <c r="G158" i="4"/>
  <c r="H158" i="4"/>
  <c r="H163" i="4"/>
  <c r="G163" i="4"/>
  <c r="F163" i="4"/>
  <c r="H144" i="4"/>
  <c r="F144" i="4"/>
  <c r="G144" i="4"/>
  <c r="F146" i="4"/>
  <c r="H146" i="4"/>
  <c r="G146" i="4"/>
  <c r="G140" i="4"/>
  <c r="H140" i="4"/>
  <c r="F140" i="4"/>
  <c r="F184" i="4"/>
  <c r="F183" i="4"/>
  <c r="G183" i="4"/>
  <c r="H183" i="4"/>
  <c r="G156" i="4"/>
  <c r="H156" i="4"/>
  <c r="F156" i="4"/>
  <c r="H176" i="4"/>
  <c r="F176" i="4"/>
  <c r="G176" i="4"/>
  <c r="G155" i="4"/>
  <c r="H155" i="4"/>
  <c r="F155" i="4"/>
  <c r="F178" i="4"/>
  <c r="G178" i="4"/>
  <c r="H178" i="4"/>
  <c r="H154" i="4"/>
  <c r="G154" i="4"/>
  <c r="F154" i="4"/>
  <c r="H170" i="4"/>
  <c r="G170" i="4"/>
  <c r="F170" i="4"/>
  <c r="F169" i="4"/>
  <c r="H169" i="4"/>
  <c r="G169" i="4"/>
  <c r="F167" i="4"/>
  <c r="G167" i="4"/>
  <c r="H167" i="4"/>
  <c r="H184" i="4"/>
  <c r="F172" i="4"/>
  <c r="G172" i="4"/>
  <c r="H172" i="4"/>
  <c r="H165" i="4"/>
  <c r="F153" i="4"/>
  <c r="H153" i="4"/>
  <c r="G153" i="4"/>
  <c r="F177" i="4"/>
  <c r="G177" i="4"/>
  <c r="H177" i="4"/>
  <c r="F173" i="4"/>
  <c r="G173" i="4"/>
  <c r="H173" i="4"/>
  <c r="G150" i="4"/>
  <c r="H150" i="4"/>
  <c r="F150" i="4"/>
  <c r="G143" i="4"/>
  <c r="F143" i="4"/>
  <c r="H143" i="4"/>
  <c r="H136" i="4"/>
  <c r="F136" i="4"/>
  <c r="G136" i="4"/>
  <c r="H185" i="4"/>
  <c r="F185" i="4"/>
  <c r="G185" i="4"/>
  <c r="F181" i="4"/>
  <c r="G181" i="4"/>
  <c r="H181" i="4"/>
  <c r="G166" i="4"/>
  <c r="F166" i="4"/>
  <c r="H166" i="4"/>
  <c r="F151" i="4"/>
  <c r="H151" i="4"/>
  <c r="G151" i="4"/>
  <c r="G148" i="4"/>
  <c r="H148" i="4"/>
  <c r="F148" i="4"/>
  <c r="H142" i="4"/>
  <c r="G142" i="4"/>
  <c r="F142" i="4"/>
  <c r="G182" i="4"/>
  <c r="F182" i="4"/>
  <c r="H182" i="4"/>
  <c r="H168" i="4"/>
  <c r="G168" i="4"/>
  <c r="F168" i="4"/>
  <c r="G161" i="4"/>
  <c r="F161" i="4"/>
  <c r="F157" i="4"/>
  <c r="G157" i="4"/>
  <c r="H157" i="4"/>
  <c r="H147" i="4"/>
  <c r="F147" i="4"/>
  <c r="G147" i="4"/>
  <c r="F141" i="4"/>
  <c r="H141" i="4"/>
  <c r="G141" i="4"/>
  <c r="G134" i="4"/>
  <c r="H134" i="4"/>
  <c r="F134" i="4"/>
  <c r="D220" i="4" l="1"/>
  <c r="E220" i="4" s="1"/>
  <c r="D302" i="2"/>
  <c r="E302" i="2" s="1"/>
  <c r="F221" i="4" l="1"/>
  <c r="H232" i="4"/>
  <c r="F303" i="2"/>
  <c r="D219" i="4" l="1"/>
  <c r="E219" i="4" s="1"/>
  <c r="D301" i="2"/>
  <c r="E301" i="2" s="1"/>
  <c r="H231" i="4" l="1"/>
  <c r="F302" i="2"/>
  <c r="F220" i="4"/>
  <c r="D300" i="2" l="1"/>
  <c r="E300" i="2" s="1"/>
  <c r="D218" i="4"/>
  <c r="E218" i="4" s="1"/>
  <c r="H230" i="4" l="1"/>
  <c r="F219" i="4"/>
  <c r="F301" i="2"/>
  <c r="D217" i="4" l="1"/>
  <c r="E217" i="4" s="1"/>
  <c r="D299" i="2"/>
  <c r="E299" i="2" s="1"/>
  <c r="H229" i="4" l="1"/>
  <c r="F300" i="2"/>
  <c r="F218" i="4"/>
  <c r="D298" i="2" l="1"/>
  <c r="E298" i="2" s="1"/>
  <c r="D216" i="4"/>
  <c r="E216" i="4" s="1"/>
  <c r="H228" i="4" l="1"/>
  <c r="F217" i="4"/>
  <c r="F299" i="2"/>
  <c r="D215" i="4" l="1"/>
  <c r="E215" i="4" s="1"/>
  <c r="D297" i="2"/>
  <c r="E297" i="2" s="1"/>
  <c r="H227" i="4" l="1"/>
  <c r="D214" i="4"/>
  <c r="E214" i="4" s="1"/>
  <c r="D296" i="2"/>
  <c r="E296" i="2" s="1"/>
  <c r="H215" i="4"/>
  <c r="F216" i="4"/>
  <c r="F298" i="2"/>
  <c r="F215" i="4" l="1"/>
  <c r="H226" i="4"/>
  <c r="H214" i="4"/>
  <c r="F297" i="2"/>
  <c r="D213" i="4" l="1"/>
  <c r="E213" i="4" s="1"/>
  <c r="D295" i="2"/>
  <c r="E295" i="2" s="1"/>
  <c r="H225" i="4" l="1"/>
  <c r="F296" i="2"/>
  <c r="H213" i="4"/>
  <c r="F214" i="4"/>
  <c r="D212" i="4" l="1"/>
  <c r="E212" i="4" s="1"/>
  <c r="D294" i="2"/>
  <c r="E294" i="2" s="1"/>
  <c r="H224" i="4" l="1"/>
  <c r="H212" i="4"/>
  <c r="F213" i="4"/>
  <c r="D211" i="4"/>
  <c r="E211" i="4" s="1"/>
  <c r="D293" i="2"/>
  <c r="E293" i="2" s="1"/>
  <c r="F295" i="2"/>
  <c r="H223" i="4" l="1"/>
  <c r="G221" i="4"/>
  <c r="G223" i="4"/>
  <c r="G222" i="4"/>
  <c r="G220" i="4"/>
  <c r="G219" i="4"/>
  <c r="G218" i="4"/>
  <c r="G217" i="4"/>
  <c r="G216" i="4"/>
  <c r="G215" i="4"/>
  <c r="G214" i="4"/>
  <c r="G213" i="4"/>
  <c r="G212" i="4"/>
  <c r="G303" i="2"/>
  <c r="G302" i="2"/>
  <c r="G301" i="2"/>
  <c r="G300" i="2"/>
  <c r="G299" i="2"/>
  <c r="G298" i="2"/>
  <c r="G297" i="2"/>
  <c r="G296" i="2"/>
  <c r="G295" i="2"/>
  <c r="G294" i="2"/>
  <c r="G211" i="4"/>
  <c r="H211" i="4"/>
  <c r="F212" i="4"/>
  <c r="F294" i="2"/>
  <c r="D210" i="4" l="1"/>
  <c r="E210" i="4" s="1"/>
  <c r="H222" i="4" s="1"/>
  <c r="D292" i="2"/>
  <c r="E292" i="2" s="1"/>
  <c r="F293" i="2" l="1"/>
  <c r="G210" i="4"/>
  <c r="H210" i="4"/>
  <c r="F211" i="4"/>
  <c r="D209" i="4" l="1"/>
  <c r="E209" i="4" s="1"/>
  <c r="H221" i="4" s="1"/>
  <c r="D291" i="2"/>
  <c r="E291" i="2" s="1"/>
  <c r="H303" i="2" s="1"/>
  <c r="F292" i="2" l="1"/>
  <c r="H209" i="4"/>
  <c r="G209" i="4"/>
  <c r="F210" i="4"/>
  <c r="D208" i="4" l="1"/>
  <c r="E208" i="4" s="1"/>
  <c r="D290" i="2"/>
  <c r="E290" i="2" s="1"/>
  <c r="H302" i="2" l="1"/>
  <c r="F291" i="2"/>
  <c r="H208" i="4"/>
  <c r="G208" i="4"/>
  <c r="H220" i="4"/>
  <c r="F209" i="4"/>
  <c r="D207" i="4" l="1"/>
  <c r="E207" i="4" s="1"/>
  <c r="D289" i="2"/>
  <c r="E289" i="2" s="1"/>
  <c r="H301" i="2" l="1"/>
  <c r="F290" i="2"/>
  <c r="D206" i="4"/>
  <c r="E206" i="4" s="1"/>
  <c r="D288" i="2"/>
  <c r="E288" i="2" s="1"/>
  <c r="G207" i="4"/>
  <c r="H207" i="4"/>
  <c r="H219" i="4"/>
  <c r="F208" i="4"/>
  <c r="H300" i="2" l="1"/>
  <c r="H206" i="4"/>
  <c r="G206" i="4"/>
  <c r="H218" i="4"/>
  <c r="F289" i="2"/>
  <c r="F207" i="4"/>
  <c r="D205" i="4" l="1"/>
  <c r="E205" i="4" s="1"/>
  <c r="H205" i="4" l="1"/>
  <c r="G205" i="4"/>
  <c r="H217" i="4"/>
  <c r="F206" i="4"/>
  <c r="D204" i="4" l="1"/>
  <c r="E204" i="4" s="1"/>
  <c r="F205" i="4" l="1"/>
  <c r="G204" i="4"/>
  <c r="H204" i="4"/>
  <c r="F204" i="4"/>
  <c r="H216" i="4"/>
  <c r="D324" i="2" l="1"/>
  <c r="E324" i="2" s="1"/>
  <c r="F325" i="2" l="1"/>
  <c r="D323" i="2" l="1"/>
  <c r="E323" i="2" s="1"/>
  <c r="D322" i="2" l="1"/>
  <c r="E322" i="2" s="1"/>
  <c r="F324" i="2"/>
  <c r="F323" i="2" l="1"/>
  <c r="D321" i="2"/>
  <c r="E321" i="2" s="1"/>
  <c r="F322" i="2" l="1"/>
  <c r="D320" i="2" l="1"/>
  <c r="E320" i="2" s="1"/>
  <c r="D319" i="2" l="1"/>
  <c r="E319" i="2" s="1"/>
  <c r="F321" i="2"/>
  <c r="F320" i="2" l="1"/>
  <c r="H331" i="2"/>
  <c r="D317" i="2"/>
  <c r="E317" i="2" s="1"/>
  <c r="D318" i="2"/>
  <c r="E318" i="2" s="1"/>
  <c r="H330" i="2" s="1"/>
  <c r="G327" i="2" l="1"/>
  <c r="G326" i="2"/>
  <c r="H329" i="2"/>
  <c r="G329" i="2"/>
  <c r="G328" i="2"/>
  <c r="G318" i="2"/>
  <c r="F318" i="2"/>
  <c r="F319" i="2"/>
  <c r="G325" i="2"/>
  <c r="G324" i="2"/>
  <c r="G323" i="2"/>
  <c r="G322" i="2"/>
  <c r="G321" i="2"/>
  <c r="G320" i="2"/>
  <c r="G319" i="2"/>
  <c r="D316" i="2" l="1"/>
  <c r="E316" i="2" s="1"/>
  <c r="H328" i="2" s="1"/>
  <c r="F317" i="2" l="1"/>
  <c r="D315" i="2" l="1"/>
  <c r="E315" i="2" s="1"/>
  <c r="H327" i="2" s="1"/>
  <c r="D314" i="2" l="1"/>
  <c r="E314" i="2" s="1"/>
  <c r="H315" i="2"/>
  <c r="F316" i="2"/>
  <c r="F315" i="2" l="1"/>
  <c r="H326" i="2"/>
  <c r="H314" i="2"/>
  <c r="D313" i="2" l="1"/>
  <c r="E313" i="2" s="1"/>
  <c r="H325" i="2" l="1"/>
  <c r="H313" i="2"/>
  <c r="F314" i="2"/>
  <c r="D312" i="2" l="1"/>
  <c r="E312" i="2" s="1"/>
  <c r="H312" i="2" l="1"/>
  <c r="H324" i="2"/>
  <c r="F313" i="2"/>
  <c r="D311" i="2" l="1"/>
  <c r="E311" i="2" s="1"/>
  <c r="H311" i="2" l="1"/>
  <c r="H323" i="2"/>
  <c r="F312" i="2"/>
  <c r="D310" i="2" l="1"/>
  <c r="E310" i="2" s="1"/>
  <c r="H310" i="2" l="1"/>
  <c r="H322" i="2"/>
  <c r="F311" i="2"/>
  <c r="D309" i="2" l="1"/>
  <c r="E309" i="2" s="1"/>
  <c r="H309" i="2" l="1"/>
  <c r="H321" i="2"/>
  <c r="F310" i="2"/>
  <c r="D308" i="2" l="1"/>
  <c r="E308" i="2" s="1"/>
  <c r="H308" i="2" l="1"/>
  <c r="H320" i="2"/>
  <c r="F309" i="2"/>
  <c r="D307" i="2" l="1"/>
  <c r="E307" i="2" s="1"/>
  <c r="D306" i="2" l="1"/>
  <c r="E306" i="2" s="1"/>
  <c r="F307" i="2" s="1"/>
  <c r="H307" i="2"/>
  <c r="H319" i="2"/>
  <c r="F308" i="2"/>
  <c r="D305" i="2" l="1"/>
  <c r="E305" i="2" s="1"/>
  <c r="G306" i="2" s="1"/>
  <c r="H306" i="2"/>
  <c r="H318" i="2"/>
  <c r="F306" i="2" l="1"/>
  <c r="H305" i="2"/>
  <c r="G305" i="2"/>
  <c r="H317" i="2"/>
  <c r="G317" i="2"/>
  <c r="G316" i="2"/>
  <c r="G315" i="2"/>
  <c r="G314" i="2"/>
  <c r="G313" i="2"/>
  <c r="G312" i="2"/>
  <c r="G311" i="2"/>
  <c r="G310" i="2"/>
  <c r="G309" i="2"/>
  <c r="G308" i="2"/>
  <c r="G307" i="2"/>
  <c r="D304" i="2" l="1"/>
  <c r="E304" i="2" s="1"/>
  <c r="F304" i="2" l="1"/>
  <c r="G304" i="2"/>
  <c r="H304" i="2"/>
  <c r="H316" i="2"/>
  <c r="F305" i="2"/>
  <c r="D287" i="2" l="1"/>
  <c r="E287" i="2" s="1"/>
  <c r="H299" i="2" l="1"/>
  <c r="F288" i="2"/>
  <c r="D286" i="2" l="1"/>
  <c r="E286" i="2" s="1"/>
  <c r="H298" i="2" l="1"/>
  <c r="F287" i="2"/>
  <c r="D285" i="2" l="1"/>
  <c r="E285" i="2" s="1"/>
  <c r="H297" i="2" l="1"/>
  <c r="F286" i="2"/>
  <c r="D276" i="2" l="1"/>
  <c r="E276" i="2" s="1"/>
  <c r="D216" i="2"/>
  <c r="E216" i="2" s="1"/>
  <c r="D224" i="2"/>
  <c r="E224" i="2" s="1"/>
  <c r="D233" i="2"/>
  <c r="E233" i="2" s="1"/>
  <c r="D254" i="2"/>
  <c r="E254" i="2" s="1"/>
  <c r="D259" i="2"/>
  <c r="E259" i="2" s="1"/>
  <c r="D217" i="2"/>
  <c r="E217" i="2" s="1"/>
  <c r="D225" i="2"/>
  <c r="E225" i="2" s="1"/>
  <c r="D232" i="2"/>
  <c r="E232" i="2" s="1"/>
  <c r="D239" i="2"/>
  <c r="E239" i="2" s="1"/>
  <c r="D242" i="2"/>
  <c r="E242" i="2" s="1"/>
  <c r="D243" i="2"/>
  <c r="E243" i="2" s="1"/>
  <c r="D246" i="2"/>
  <c r="E246" i="2" s="1"/>
  <c r="D247" i="2"/>
  <c r="E247" i="2" s="1"/>
  <c r="D253" i="2"/>
  <c r="E253" i="2" s="1"/>
  <c r="D262" i="2"/>
  <c r="E262" i="2" s="1"/>
  <c r="D274" i="2"/>
  <c r="E274" i="2" s="1"/>
  <c r="D277" i="2"/>
  <c r="E277" i="2" s="1"/>
  <c r="D280" i="2"/>
  <c r="E280" i="2" s="1"/>
  <c r="D284" i="2"/>
  <c r="E284" i="2" s="1"/>
  <c r="D218" i="2"/>
  <c r="E218" i="2" s="1"/>
  <c r="D226" i="2"/>
  <c r="E226" i="2" s="1"/>
  <c r="D237" i="2"/>
  <c r="E237" i="2" s="1"/>
  <c r="D252" i="2"/>
  <c r="E252" i="2" s="1"/>
  <c r="D255" i="2"/>
  <c r="E255" i="2" s="1"/>
  <c r="D257" i="2"/>
  <c r="E257" i="2" s="1"/>
  <c r="D260" i="2"/>
  <c r="E260" i="2" s="1"/>
  <c r="D266" i="2"/>
  <c r="E266" i="2" s="1"/>
  <c r="D268" i="2"/>
  <c r="E268" i="2" s="1"/>
  <c r="D272" i="2"/>
  <c r="E272" i="2" s="1"/>
  <c r="D219" i="2"/>
  <c r="E219" i="2" s="1"/>
  <c r="D227" i="2"/>
  <c r="E227" i="2" s="1"/>
  <c r="D235" i="2"/>
  <c r="E235" i="2" s="1"/>
  <c r="D245" i="2"/>
  <c r="E245" i="2" s="1"/>
  <c r="D248" i="2"/>
  <c r="E248" i="2" s="1"/>
  <c r="D265" i="2"/>
  <c r="E265" i="2" s="1"/>
  <c r="D271" i="2"/>
  <c r="E271" i="2" s="1"/>
  <c r="D273" i="2"/>
  <c r="E273" i="2" s="1"/>
  <c r="D278" i="2"/>
  <c r="E278" i="2" s="1"/>
  <c r="D240" i="2"/>
  <c r="E240" i="2" s="1"/>
  <c r="D270" i="2"/>
  <c r="E270" i="2" s="1"/>
  <c r="D220" i="2"/>
  <c r="E220" i="2" s="1"/>
  <c r="D228" i="2"/>
  <c r="E228" i="2" s="1"/>
  <c r="D234" i="2"/>
  <c r="E234" i="2" s="1"/>
  <c r="D238" i="2"/>
  <c r="E238" i="2" s="1"/>
  <c r="D250" i="2"/>
  <c r="E250" i="2" s="1"/>
  <c r="D261" i="2"/>
  <c r="E261" i="2" s="1"/>
  <c r="D275" i="2"/>
  <c r="E275" i="2" s="1"/>
  <c r="D282" i="2"/>
  <c r="E282" i="2" s="1"/>
  <c r="D283" i="2"/>
  <c r="E283" i="2" s="1"/>
  <c r="D223" i="2"/>
  <c r="E223" i="2" s="1"/>
  <c r="D236" i="2"/>
  <c r="E236" i="2" s="1"/>
  <c r="D249" i="2"/>
  <c r="E249" i="2" s="1"/>
  <c r="D267" i="2"/>
  <c r="E267" i="2" s="1"/>
  <c r="D221" i="2"/>
  <c r="E221" i="2" s="1"/>
  <c r="D229" i="2"/>
  <c r="E229" i="2" s="1"/>
  <c r="D241" i="2"/>
  <c r="E241" i="2" s="1"/>
  <c r="D244" i="2"/>
  <c r="E244" i="2" s="1"/>
  <c r="D251" i="2"/>
  <c r="E251" i="2" s="1"/>
  <c r="D258" i="2"/>
  <c r="E258" i="2" s="1"/>
  <c r="D263" i="2"/>
  <c r="E263" i="2" s="1"/>
  <c r="D269" i="2"/>
  <c r="E269" i="2" s="1"/>
  <c r="D279" i="2"/>
  <c r="E279" i="2" s="1"/>
  <c r="D281" i="2"/>
  <c r="E281" i="2" s="1"/>
  <c r="D222" i="2"/>
  <c r="E222" i="2" s="1"/>
  <c r="D230" i="2"/>
  <c r="E230" i="2" s="1"/>
  <c r="D231" i="2"/>
  <c r="E231" i="2" s="1"/>
  <c r="D256" i="2"/>
  <c r="E256" i="2" s="1"/>
  <c r="D264" i="2"/>
  <c r="E264" i="2" s="1"/>
  <c r="H256" i="2" l="1"/>
  <c r="F256" i="2"/>
  <c r="G256" i="2"/>
  <c r="F281" i="2"/>
  <c r="G281" i="2"/>
  <c r="H281" i="2"/>
  <c r="H293" i="2"/>
  <c r="G293" i="2"/>
  <c r="G292" i="2"/>
  <c r="G291" i="2"/>
  <c r="G290" i="2"/>
  <c r="G289" i="2"/>
  <c r="G288" i="2"/>
  <c r="G287" i="2"/>
  <c r="G286" i="2"/>
  <c r="G285" i="2"/>
  <c r="H270" i="2"/>
  <c r="G258" i="2"/>
  <c r="F258" i="2"/>
  <c r="H258" i="2"/>
  <c r="H229" i="2"/>
  <c r="F229" i="2"/>
  <c r="G229" i="2"/>
  <c r="H236" i="2"/>
  <c r="F236" i="2"/>
  <c r="G236" i="2"/>
  <c r="G275" i="2"/>
  <c r="F275" i="2"/>
  <c r="H287" i="2"/>
  <c r="G234" i="2"/>
  <c r="H234" i="2"/>
  <c r="F234" i="2"/>
  <c r="G240" i="2"/>
  <c r="F240" i="2"/>
  <c r="H240" i="2"/>
  <c r="H277" i="2"/>
  <c r="H265" i="2"/>
  <c r="G265" i="2"/>
  <c r="F265" i="2"/>
  <c r="H227" i="2"/>
  <c r="F227" i="2"/>
  <c r="G227" i="2"/>
  <c r="H266" i="2"/>
  <c r="G266" i="2"/>
  <c r="F266" i="2"/>
  <c r="H252" i="2"/>
  <c r="F252" i="2"/>
  <c r="G252" i="2"/>
  <c r="H284" i="2"/>
  <c r="F284" i="2"/>
  <c r="G284" i="2"/>
  <c r="H296" i="2"/>
  <c r="F285" i="2"/>
  <c r="H274" i="2"/>
  <c r="G262" i="2"/>
  <c r="H262" i="2"/>
  <c r="F262" i="2"/>
  <c r="G243" i="2"/>
  <c r="F243" i="2"/>
  <c r="H243" i="2"/>
  <c r="H225" i="2"/>
  <c r="F225" i="2"/>
  <c r="G225" i="2"/>
  <c r="H233" i="2"/>
  <c r="F233" i="2"/>
  <c r="G233" i="2"/>
  <c r="F231" i="2"/>
  <c r="G231" i="2"/>
  <c r="H231" i="2"/>
  <c r="G279" i="2"/>
  <c r="F279" i="2"/>
  <c r="H279" i="2"/>
  <c r="H291" i="2"/>
  <c r="F251" i="2"/>
  <c r="H251" i="2"/>
  <c r="G251" i="2"/>
  <c r="H221" i="2"/>
  <c r="G221" i="2"/>
  <c r="F221" i="2"/>
  <c r="H223" i="2"/>
  <c r="G223" i="2"/>
  <c r="F223" i="2"/>
  <c r="H273" i="2"/>
  <c r="F261" i="2"/>
  <c r="G261" i="2"/>
  <c r="H261" i="2"/>
  <c r="G228" i="2"/>
  <c r="H228" i="2"/>
  <c r="F228" i="2"/>
  <c r="F278" i="2"/>
  <c r="G278" i="2"/>
  <c r="H278" i="2"/>
  <c r="H290" i="2"/>
  <c r="H248" i="2"/>
  <c r="G248" i="2"/>
  <c r="F248" i="2"/>
  <c r="G219" i="2"/>
  <c r="H219" i="2"/>
  <c r="F219" i="2"/>
  <c r="H272" i="2"/>
  <c r="G260" i="2"/>
  <c r="H260" i="2"/>
  <c r="F260" i="2"/>
  <c r="H237" i="2"/>
  <c r="F237" i="2"/>
  <c r="G237" i="2"/>
  <c r="G280" i="2"/>
  <c r="F280" i="2"/>
  <c r="H280" i="2"/>
  <c r="H292" i="2"/>
  <c r="H253" i="2"/>
  <c r="F253" i="2"/>
  <c r="G253" i="2"/>
  <c r="G242" i="2"/>
  <c r="H242" i="2"/>
  <c r="F242" i="2"/>
  <c r="G217" i="2"/>
  <c r="F217" i="2"/>
  <c r="H217" i="2"/>
  <c r="H224" i="2"/>
  <c r="G224" i="2"/>
  <c r="F224" i="2"/>
  <c r="G230" i="2"/>
  <c r="H230" i="2"/>
  <c r="F230" i="2"/>
  <c r="F269" i="2"/>
  <c r="H269" i="2"/>
  <c r="G269" i="2"/>
  <c r="H244" i="2"/>
  <c r="F244" i="2"/>
  <c r="G244" i="2"/>
  <c r="G267" i="2"/>
  <c r="H267" i="2"/>
  <c r="F267" i="2"/>
  <c r="G283" i="2"/>
  <c r="H283" i="2"/>
  <c r="F283" i="2"/>
  <c r="H295" i="2"/>
  <c r="H250" i="2"/>
  <c r="G250" i="2"/>
  <c r="F250" i="2"/>
  <c r="G220" i="2"/>
  <c r="H220" i="2"/>
  <c r="F220" i="2"/>
  <c r="F273" i="2"/>
  <c r="G273" i="2"/>
  <c r="H285" i="2"/>
  <c r="H245" i="2"/>
  <c r="F245" i="2"/>
  <c r="G245" i="2"/>
  <c r="F272" i="2"/>
  <c r="G272" i="2"/>
  <c r="F257" i="2"/>
  <c r="G257" i="2"/>
  <c r="H257" i="2"/>
  <c r="F226" i="2"/>
  <c r="G226" i="2"/>
  <c r="H226" i="2"/>
  <c r="F277" i="2"/>
  <c r="G277" i="2"/>
  <c r="H289" i="2"/>
  <c r="F247" i="2"/>
  <c r="H247" i="2"/>
  <c r="G247" i="2"/>
  <c r="H239" i="2"/>
  <c r="F239" i="2"/>
  <c r="G239" i="2"/>
  <c r="H271" i="2"/>
  <c r="G259" i="2"/>
  <c r="F259" i="2"/>
  <c r="H259" i="2"/>
  <c r="F216" i="2"/>
  <c r="G216" i="2"/>
  <c r="H216" i="2"/>
  <c r="H276" i="2"/>
  <c r="H264" i="2"/>
  <c r="F264" i="2"/>
  <c r="G264" i="2"/>
  <c r="F222" i="2"/>
  <c r="G222" i="2"/>
  <c r="H222" i="2"/>
  <c r="H275" i="2"/>
  <c r="H263" i="2"/>
  <c r="F263" i="2"/>
  <c r="G263" i="2"/>
  <c r="H241" i="2"/>
  <c r="G241" i="2"/>
  <c r="F241" i="2"/>
  <c r="G249" i="2"/>
  <c r="H249" i="2"/>
  <c r="F249" i="2"/>
  <c r="G282" i="2"/>
  <c r="F282" i="2"/>
  <c r="H282" i="2"/>
  <c r="H294" i="2"/>
  <c r="H238" i="2"/>
  <c r="F238" i="2"/>
  <c r="G238" i="2"/>
  <c r="G270" i="2"/>
  <c r="F270" i="2"/>
  <c r="G271" i="2"/>
  <c r="F271" i="2"/>
  <c r="F235" i="2"/>
  <c r="H235" i="2"/>
  <c r="G235" i="2"/>
  <c r="F268" i="2"/>
  <c r="G268" i="2"/>
  <c r="H268" i="2"/>
  <c r="G255" i="2"/>
  <c r="F255" i="2"/>
  <c r="H255" i="2"/>
  <c r="H218" i="2"/>
  <c r="G218" i="2"/>
  <c r="F218" i="2"/>
  <c r="F274" i="2"/>
  <c r="G274" i="2"/>
  <c r="H286" i="2"/>
  <c r="G246" i="2"/>
  <c r="F246" i="2"/>
  <c r="H246" i="2"/>
  <c r="F232" i="2"/>
  <c r="G232" i="2"/>
  <c r="H232" i="2"/>
  <c r="F254" i="2"/>
  <c r="G254" i="2"/>
  <c r="H254" i="2"/>
  <c r="F276" i="2"/>
  <c r="G276" i="2"/>
  <c r="H288" i="2"/>
</calcChain>
</file>

<file path=xl/sharedStrings.xml><?xml version="1.0" encoding="utf-8"?>
<sst xmlns="http://schemas.openxmlformats.org/spreadsheetml/2006/main" count="1528" uniqueCount="114">
  <si>
    <t>ANO</t>
  </si>
  <si>
    <t>PRODUÇÃO</t>
  </si>
  <si>
    <t>CONSUMO</t>
  </si>
  <si>
    <t>FHC</t>
  </si>
  <si>
    <t>LULA</t>
  </si>
  <si>
    <t>PROD/CONS (%)</t>
  </si>
  <si>
    <t>VARIAÇÃO (%)</t>
  </si>
  <si>
    <t>Mês</t>
  </si>
  <si>
    <t>US$/barril</t>
  </si>
  <si>
    <t>Índice</t>
  </si>
  <si>
    <t>Ano</t>
  </si>
  <si>
    <t xml:space="preserve"> 12 Meses</t>
  </si>
  <si>
    <t>Fonte</t>
  </si>
  <si>
    <t>FSP</t>
  </si>
  <si>
    <t>Conj.</t>
  </si>
  <si>
    <t>FPS</t>
  </si>
  <si>
    <t xml:space="preserve"> </t>
  </si>
  <si>
    <t>R$/US$</t>
  </si>
  <si>
    <t>R$/barril</t>
  </si>
  <si>
    <t>Evolução do preço do petróleo Brent em R$/barril (último dia do mês)</t>
  </si>
  <si>
    <t>GESTÃO</t>
  </si>
  <si>
    <t>PRODUÇÃO VERSUS CONSUMO INTERNO</t>
  </si>
  <si>
    <t>Fonte: http://www.anp.gov.br/doc/dados_estatisticos/Producao_de_Petroleo_m3.xls</t>
  </si>
  <si>
    <t>(bilhões de m³/ano)</t>
  </si>
  <si>
    <t>Fonte: ANP - Boletim Mensal de Produção submetido à ANP.</t>
  </si>
  <si>
    <t>Fonte: http://www.anp.gov.br/doc/dados_estatisticos/Vendas_de_Combustiveis_m3.xls</t>
  </si>
  <si>
    <t>PRODUÇÃO VS. CONSUMO</t>
  </si>
  <si>
    <t>http://www.anp.gov.br/doc/dados_estatisticos/Processamento_de_Petroleo_bep.xls</t>
  </si>
  <si>
    <t>EVOLUÇÃO GRAU DE ALTO-SUFICIÊNCIA</t>
  </si>
  <si>
    <t>CONSUMO VS. PRODUÇÃO</t>
  </si>
  <si>
    <t>Notas: Os dados referentes ao ano de 2003 foram retificados em 09/04.</t>
  </si>
  <si>
    <t>Petróleo: óleo e condensado. Não inclui LGN (GLP e C5+).</t>
  </si>
  <si>
    <t>(m3) = metro cúbico.</t>
  </si>
  <si>
    <t>(n/d) = não disponível.</t>
  </si>
  <si>
    <t>Período</t>
  </si>
  <si>
    <t>Notas: Inclui o LGN que será separado nas UPGNs (Unidades de Processamento de Gás Natural) e nos dutos.</t>
  </si>
  <si>
    <t>LGN: líquido de gás natural (GLP e C5+). Não inclui condensado.</t>
  </si>
  <si>
    <t xml:space="preserve">(m3) = metro cúbico.  </t>
  </si>
  <si>
    <t xml:space="preserve">(n/d) = não disponível.   </t>
  </si>
  <si>
    <t xml:space="preserve">* Dados sobre produção: até abr/08 e consumo: até abr/08 </t>
  </si>
  <si>
    <t>VALOR</t>
  </si>
  <si>
    <t xml:space="preserve">                 (n/d) = não disponível.</t>
  </si>
  <si>
    <t xml:space="preserve">                  As vendas de B2 - mistura de 98% de óleo diesel e 2% de biodiesel puro (B100) nos anos de 2005, 2006 e 2007 que anteriormente eram apresentadas separadamente, foram incluídas nas vendas de óleo diesel.</t>
  </si>
  <si>
    <t xml:space="preserve">                  Até 2006, inclui as vendas e o consumo próprio das distribuidoras.   A partir de 2007, inclui apenas as vendas.</t>
  </si>
  <si>
    <t>Produção Petróleo               (m³)</t>
  </si>
  <si>
    <t>Variação mensal</t>
  </si>
  <si>
    <t>-</t>
  </si>
  <si>
    <t>Variação Acumulada anual</t>
  </si>
  <si>
    <t>Variação acumulada 12 meses</t>
  </si>
  <si>
    <t>Variação acumulada 24 meses</t>
  </si>
  <si>
    <t>Variação acumulada 36 meses</t>
  </si>
  <si>
    <t>ÍNDICE</t>
  </si>
  <si>
    <t>SÉRIE HISTÓRICA DO CONSUMO DE DERIVADOS DE PETRÓLEO (METROS CÚBICOS)</t>
  </si>
  <si>
    <t>Consumo Derivados de Petróleo               (m³)</t>
  </si>
  <si>
    <t>SÉRIE HISTÓRICA DO CONSUMO DE DIESEL (METROS CÚBICOS)</t>
  </si>
  <si>
    <t>Produção Anual Petróleo               (m³)</t>
  </si>
  <si>
    <t xml:space="preserve">Variação </t>
  </si>
  <si>
    <t xml:space="preserve">                   Coque: inclui o utilizado como energético e não energético. </t>
  </si>
  <si>
    <t xml:space="preserve">                   (n/d) = não disponível.</t>
  </si>
  <si>
    <r>
      <t>1</t>
    </r>
    <r>
      <rPr>
        <sz val="10"/>
        <rFont val="Arial"/>
        <family val="2"/>
      </rPr>
      <t xml:space="preserve"> Variação percentual do somatório dos valores desde o mês de janeiro até um determinado mês do ano de 2008, em relação ao somatório do mesmo período do ano de 2007.</t>
    </r>
  </si>
  <si>
    <r>
      <t>Fonte:</t>
    </r>
    <r>
      <rPr>
        <sz val="10"/>
        <rFont val="Arial"/>
        <family val="2"/>
      </rPr>
      <t xml:space="preserve"> Ipiranga, Manguinhos, Petrobras, Refap e Univen. </t>
    </r>
  </si>
  <si>
    <r>
      <t>Notas</t>
    </r>
    <r>
      <rPr>
        <sz val="10"/>
        <rFont val="Arial"/>
        <family val="2"/>
      </rPr>
      <t xml:space="preserve">: As quantidades negativas indicam que a quantidade produzida foi inferior à quantidade do produto que foi transferida para a composição de outros derivados. </t>
    </r>
  </si>
  <si>
    <t xml:space="preserve">                   GLP: inclui a produção das UPGNs de LUBNOR, REDUC I e II, Catu, Candeias e Bahia. </t>
  </si>
  <si>
    <t xml:space="preserve">                   Outros não energéticos: inclui diluentes, resíduos não energéticos, GLP não energético e outros produtos não energéticos.   </t>
  </si>
  <si>
    <r>
      <t xml:space="preserve">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= metro cúbico.   </t>
    </r>
  </si>
  <si>
    <t>SÉRIE HISTÓRICA DA PRODUÇÃO DE DIESEL (METROS CÚBICOS)</t>
  </si>
  <si>
    <t>PRODUÇÃO DE ÓLEO DIESEL PELA PETROBRÁS VERSUS CONSUMO INTERNO</t>
  </si>
  <si>
    <t>Consumo Diesel               (m³)</t>
  </si>
  <si>
    <t>Consumo Anual Diesel               (m³)</t>
  </si>
  <si>
    <t xml:space="preserve">                 As vendas de óleo diesel incluem também as vendas de óleo diesel com mistura de biodiesel puro (B100) superior a 3%, cujo percentual não é obrigatório.</t>
  </si>
  <si>
    <t xml:space="preserve">* Dados sobre produção: até nov/08 e consumo: até nov/08 </t>
  </si>
  <si>
    <t>SÉRIE HISTÓRICA DA PRODUÇÃO NACIONAL DE GÁS - LGN - (METROS CÚBICOS)</t>
  </si>
  <si>
    <t>SÉRIE HISTÓRICA DA PRODUÇÃO NACIONAL DE DERIVADOS DE PETRÓLEO (METROS CÚBICOS)</t>
  </si>
  <si>
    <t>SÉRIE HISTÓRICA DA PRODUÇÃO NACIONAL DE GASES COMBUSTÍVEIS (METROS CÚBICOS)</t>
  </si>
  <si>
    <t>Fonte: Distribuidoras de combustíveis autorizadas pela ANP, conforme Portaria ANP 202/99.</t>
  </si>
  <si>
    <t>Notas: Até 2006, a fonte dos dados foi o Demonstratico de Controle de Produtos - DCP. A partir de 2007 a fonte é o Sistema de Informações de Movimentação de Produtos – SIMP.</t>
  </si>
  <si>
    <t xml:space="preserve">                 (m3) = metro cúbico.   </t>
  </si>
  <si>
    <t xml:space="preserve">                  Entre janeiro e junho de 2008, a mistura de 2% de biodiesel puro (B100) ao óleo diesel passou a ser obrigatória . A partir de julho de 2008, a mistura passou a ser de 3%, exceto o óleo diesel para uso aquaviário, que só deverá conter biodiesel a partir de 01/01/2011, conforme Resolução ANP n. 20 de 09/07/2008.</t>
  </si>
  <si>
    <t xml:space="preserve">                 Dados atualizados em 02 de fevereiro de 2009.</t>
  </si>
  <si>
    <t>1 Essas informações são ainda preliminares e poderão sofrer ajustes nas próximas atualizações, tendo em vista que o SIMP está em fase de consolidação e depuração das informações enviadas pelas distribuidoras.</t>
  </si>
  <si>
    <t xml:space="preserve">2 Variação percentual do somatório dos valores desde o mês de janeiro até um determinado mês do ano de 2008, em relação ao somatório do mesmo período do ano de 2007. </t>
  </si>
  <si>
    <t>DERIVADOS DE PETRÓLEO</t>
  </si>
  <si>
    <t>*</t>
  </si>
  <si>
    <t>Var. (%) Mensal</t>
  </si>
  <si>
    <t>Var. (%) Ano</t>
  </si>
  <si>
    <t>Var. (%) 12 Meses</t>
  </si>
  <si>
    <t>2009*</t>
  </si>
  <si>
    <t xml:space="preserve">* Dados sobre produção: até abril/09 e consumo: até abril/09 </t>
  </si>
  <si>
    <t>SÉRIE HISTÓRICA DA PRODUÇÃO NACIONAL DE PETRÓLEO (METROS CÚBICOS) - TERRA E MAR</t>
  </si>
  <si>
    <t>SÉRIE HISTÓRICA DE PRODUÇÃO DE BIODIESEL - B 100 POR PRODUTOR - (Em m³)</t>
  </si>
  <si>
    <t>SÉRIE HISTÓRICA DO CONSUMO DE GLP (METROS CÚBICOS)</t>
  </si>
  <si>
    <t>SÉRIE HISTÓRICA DO CONSUMO GÁS COMBUSTÍVEL (METROS CÚBICOS)</t>
  </si>
  <si>
    <t>(Milhões de m³/ano)</t>
  </si>
  <si>
    <t>31/9/2009</t>
  </si>
  <si>
    <t>* Dados até agosto/09</t>
  </si>
  <si>
    <t>SÉRIE HISTÓRICA</t>
  </si>
  <si>
    <t>BASE: DEZ/96 = 100</t>
  </si>
  <si>
    <t>PETRÓLEO BRENT COTADO NO ÚLTIMO DIA DO MÊS</t>
  </si>
  <si>
    <t>PETRÓLEO BRENT COTADO NO ÚLTIMO DIA DO MÊS | R$ BARRIL</t>
  </si>
  <si>
    <t>PETRÓLEO W. TEXAS COTADO NO ÚLTIMO DIA DO MÊS</t>
  </si>
  <si>
    <t>BASE: DEZ/2004 = 100</t>
  </si>
  <si>
    <t>PETRÓLEO W. TEXAS COTADO NO ÚLTIMO DIA DO MÊS | R$ BARRIL</t>
  </si>
  <si>
    <t>Fonte: DECOPE|NTC&amp;LOGÍSTICA</t>
  </si>
  <si>
    <t>PERÍODO</t>
  </si>
  <si>
    <t xml:space="preserve">BASE: DEZ/2004 </t>
  </si>
  <si>
    <r>
      <t xml:space="preserve">              </t>
    </r>
    <r>
      <rPr>
        <b/>
        <sz val="13"/>
        <color rgb="FF184782"/>
        <rFont val="Calibri"/>
        <family val="2"/>
        <scheme val="minor"/>
      </rPr>
      <t>EVOLUÇÃO DO PREÇO DO BARRIL DE PETRÓLEO</t>
    </r>
    <r>
      <rPr>
        <b/>
        <sz val="14"/>
        <color rgb="FF184782"/>
        <rFont val="Calibri"/>
        <family val="2"/>
        <scheme val="minor"/>
      </rPr>
      <t xml:space="preserve">  BRENT | REINO UNIDO</t>
    </r>
  </si>
  <si>
    <t xml:space="preserve">                  EVOLUÇÃO DO PREÇO DO BARRIL DE PETRÓLEO  BRENT | REINO UNIDO</t>
  </si>
  <si>
    <t xml:space="preserve">      EVOLUÇÃO DO PREÇO DO BARRIL DE PETRÓLEO  W. TEXAS | EUA</t>
  </si>
  <si>
    <r>
      <t xml:space="preserve">                    </t>
    </r>
    <r>
      <rPr>
        <b/>
        <sz val="17"/>
        <color rgb="FF184782"/>
        <rFont val="Calibri"/>
        <family val="2"/>
        <scheme val="minor"/>
      </rPr>
      <t>EVOLUÇÃO DO PREÇO DO BARRIL DE PETRÓLEO</t>
    </r>
    <r>
      <rPr>
        <b/>
        <sz val="14"/>
        <color rgb="FF184782"/>
        <rFont val="Calibri"/>
        <family val="2"/>
        <scheme val="minor"/>
      </rPr>
      <t xml:space="preserve">  </t>
    </r>
    <r>
      <rPr>
        <b/>
        <sz val="16"/>
        <color rgb="FF184782"/>
        <rFont val="Calibri"/>
        <family val="2"/>
        <scheme val="minor"/>
      </rPr>
      <t>W. TEXAS | EUA</t>
    </r>
  </si>
  <si>
    <t>http://br.investing.com/commodities/brent-oil-historical-data</t>
  </si>
  <si>
    <t>http://br.investing.com/commodities/crude-oil-historical-data</t>
  </si>
  <si>
    <t>*Cotado no dia</t>
  </si>
  <si>
    <t>*15/04/2024</t>
  </si>
  <si>
    <t>*23/04/2024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</si>
</sst>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mmm\-yy"/>
    <numFmt numFmtId="167" formatCode="0.000"/>
    <numFmt numFmtId="168" formatCode="_(* #,##0_);_(* \(#,##0\);_(* &quot;-&quot;??_);_(@_)"/>
    <numFmt numFmtId="169" formatCode="_(* #,##0.0_);_(* \(#,##0.0\);_(* &quot;-&quot;??_);_(@_)"/>
    <numFmt numFmtId="170" formatCode="0.00_);[Red]\(0.00\)"/>
    <numFmt numFmtId="171" formatCode="#,##0.0"/>
    <numFmt numFmtId="172" formatCode="#,##0.0000_);[Red]\(#,##0.0000\)"/>
    <numFmt numFmtId="173" formatCode="0.00_ ;[Red]\-0.00\ "/>
  </numFmts>
  <fonts count="5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sz val="11.5"/>
      <name val="Calibri"/>
      <family val="2"/>
    </font>
    <font>
      <sz val="12"/>
      <name val="Calibri"/>
      <family val="2"/>
      <scheme val="minor"/>
    </font>
    <font>
      <b/>
      <sz val="12"/>
      <color rgb="FF184782"/>
      <name val="Calibri"/>
      <family val="2"/>
      <scheme val="minor"/>
    </font>
    <font>
      <b/>
      <sz val="14"/>
      <color rgb="FF184782"/>
      <name val="Calibri"/>
      <family val="2"/>
      <scheme val="minor"/>
    </font>
    <font>
      <b/>
      <sz val="16"/>
      <color rgb="FF18478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rgb="FF184782"/>
      <name val="Calibri"/>
      <family val="2"/>
      <scheme val="minor"/>
    </font>
    <font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i/>
      <sz val="11.5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1.5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.5"/>
      <color indexed="8"/>
      <name val="Calibri"/>
      <family val="2"/>
    </font>
    <font>
      <b/>
      <sz val="17"/>
      <color rgb="FF184782"/>
      <name val="Calibri"/>
      <family val="2"/>
      <scheme val="minor"/>
    </font>
    <font>
      <b/>
      <sz val="11.5"/>
      <name val="Calibri"/>
      <family val="2"/>
      <scheme val="minor"/>
    </font>
    <font>
      <sz val="10"/>
      <name val="Arial"/>
      <family val="2"/>
    </font>
    <font>
      <b/>
      <sz val="10"/>
      <color rgb="FF184782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u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184782"/>
      </bottom>
      <diagonal/>
    </border>
    <border>
      <left style="medium">
        <color rgb="FF184782"/>
      </left>
      <right style="medium">
        <color theme="0" tint="-0.14996795556505021"/>
      </right>
      <top style="medium">
        <color rgb="FF184782"/>
      </top>
      <bottom style="medium">
        <color theme="0" tint="-0.14996795556505021"/>
      </bottom>
      <diagonal/>
    </border>
    <border>
      <left style="medium">
        <color rgb="FF18478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18478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rgb="FF18478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rgb="FF18478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18478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rgb="FF18478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rgb="FF18478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184782"/>
      </left>
      <right style="medium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rgb="FF184782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rgb="FF18478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184782"/>
      </left>
      <right style="medium">
        <color theme="0" tint="-0.14996795556505021"/>
      </right>
      <top style="thin">
        <color theme="0" tint="-0.14996795556505021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rgb="FF184782"/>
      </right>
      <top style="thin">
        <color theme="0" tint="-0.14996795556505021"/>
      </top>
      <bottom style="medium">
        <color rgb="FF184782"/>
      </bottom>
      <diagonal/>
    </border>
    <border>
      <left style="medium">
        <color rgb="FF184782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6795556505021"/>
      </left>
      <right style="medium">
        <color rgb="FF184782"/>
      </right>
      <top style="thin">
        <color theme="0" tint="-0.14996795556505021"/>
      </top>
      <bottom/>
      <diagonal/>
    </border>
    <border>
      <left style="medium">
        <color rgb="FF184782"/>
      </left>
      <right style="medium">
        <color theme="0" tint="-0.14996795556505021"/>
      </right>
      <top style="medium">
        <color rgb="FF184782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184782"/>
      </top>
      <bottom style="medium">
        <color rgb="FF184782"/>
      </bottom>
      <diagonal/>
    </border>
    <border>
      <left style="medium">
        <color theme="0" tint="-0.14996795556505021"/>
      </left>
      <right style="medium">
        <color rgb="FF184782"/>
      </right>
      <top style="medium">
        <color rgb="FF184782"/>
      </top>
      <bottom style="medium">
        <color rgb="FF184782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52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93">
    <xf numFmtId="0" fontId="0" fillId="0" borderId="0" xfId="0"/>
    <xf numFmtId="0" fontId="2" fillId="24" borderId="0" xfId="0" applyFont="1" applyFill="1"/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165" fontId="0" fillId="24" borderId="14" xfId="0" applyNumberFormat="1" applyFill="1" applyBorder="1" applyAlignment="1">
      <alignment horizontal="center" vertical="center"/>
    </xf>
    <xf numFmtId="40" fontId="2" fillId="24" borderId="14" xfId="0" applyNumberFormat="1" applyFont="1" applyFill="1" applyBorder="1" applyAlignment="1">
      <alignment horizontal="center" vertical="center"/>
    </xf>
    <xf numFmtId="2" fontId="0" fillId="24" borderId="14" xfId="0" applyNumberForma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165" fontId="0" fillId="24" borderId="18" xfId="0" applyNumberFormat="1" applyFill="1" applyBorder="1" applyAlignment="1">
      <alignment horizontal="center" vertical="center"/>
    </xf>
    <xf numFmtId="40" fontId="2" fillId="24" borderId="19" xfId="0" applyNumberFormat="1" applyFont="1" applyFill="1" applyBorder="1" applyAlignment="1">
      <alignment horizontal="center" vertical="center"/>
    </xf>
    <xf numFmtId="2" fontId="0" fillId="24" borderId="18" xfId="0" applyNumberFormat="1" applyFill="1" applyBorder="1" applyAlignment="1">
      <alignment horizontal="center" vertical="center"/>
    </xf>
    <xf numFmtId="2" fontId="0" fillId="24" borderId="20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165" fontId="0" fillId="24" borderId="0" xfId="0" applyNumberForma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horizontal="left" vertical="center"/>
    </xf>
    <xf numFmtId="165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0" fontId="2" fillId="24" borderId="14" xfId="33" applyNumberFormat="1" applyFont="1" applyFill="1" applyBorder="1" applyAlignment="1">
      <alignment horizontal="center" vertical="center"/>
    </xf>
    <xf numFmtId="40" fontId="2" fillId="24" borderId="19" xfId="33" applyNumberFormat="1" applyFont="1" applyFill="1" applyBorder="1" applyAlignment="1">
      <alignment horizontal="center" vertical="center"/>
    </xf>
    <xf numFmtId="0" fontId="0" fillId="24" borderId="0" xfId="0" applyFill="1"/>
    <xf numFmtId="168" fontId="0" fillId="24" borderId="0" xfId="0" applyNumberFormat="1" applyFill="1"/>
    <xf numFmtId="169" fontId="0" fillId="24" borderId="0" xfId="0" applyNumberFormat="1" applyFill="1"/>
    <xf numFmtId="0" fontId="3" fillId="24" borderId="0" xfId="0" applyFont="1" applyFill="1"/>
    <xf numFmtId="0" fontId="27" fillId="24" borderId="0" xfId="0" applyFont="1" applyFill="1"/>
    <xf numFmtId="0" fontId="28" fillId="24" borderId="0" xfId="0" applyFont="1" applyFill="1"/>
    <xf numFmtId="0" fontId="26" fillId="24" borderId="0" xfId="0" applyFont="1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0" fontId="2" fillId="0" borderId="18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39" fontId="2" fillId="0" borderId="18" xfId="0" applyNumberFormat="1" applyFont="1" applyBorder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" fontId="2" fillId="0" borderId="18" xfId="0" applyNumberFormat="1" applyFont="1" applyBorder="1" applyAlignment="1">
      <alignment horizontal="center" vertical="center"/>
    </xf>
    <xf numFmtId="168" fontId="2" fillId="0" borderId="18" xfId="0" applyNumberFormat="1" applyFont="1" applyBorder="1"/>
    <xf numFmtId="164" fontId="2" fillId="0" borderId="18" xfId="0" applyNumberFormat="1" applyFont="1" applyBorder="1"/>
    <xf numFmtId="164" fontId="2" fillId="0" borderId="18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vertical="center"/>
    </xf>
    <xf numFmtId="40" fontId="2" fillId="0" borderId="18" xfId="33" applyNumberFormat="1" applyFont="1" applyBorder="1" applyAlignment="1">
      <alignment horizontal="center" vertical="center"/>
    </xf>
    <xf numFmtId="0" fontId="2" fillId="0" borderId="0" xfId="0" applyFont="1"/>
    <xf numFmtId="0" fontId="2" fillId="24" borderId="17" xfId="0" applyFont="1" applyFill="1" applyBorder="1" applyAlignment="1">
      <alignment horizontal="center" vertical="center"/>
    </xf>
    <xf numFmtId="171" fontId="2" fillId="24" borderId="18" xfId="0" applyNumberFormat="1" applyFont="1" applyFill="1" applyBorder="1" applyAlignment="1">
      <alignment horizontal="center" vertical="center"/>
    </xf>
    <xf numFmtId="2" fontId="2" fillId="24" borderId="20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10" fontId="2" fillId="24" borderId="18" xfId="33" applyNumberFormat="1" applyFont="1" applyFill="1" applyBorder="1" applyAlignment="1">
      <alignment horizontal="center" vertical="center"/>
    </xf>
    <xf numFmtId="10" fontId="25" fillId="24" borderId="19" xfId="33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64" fontId="0" fillId="0" borderId="18" xfId="0" applyNumberFormat="1" applyBorder="1" applyAlignment="1">
      <alignment vertical="center"/>
    </xf>
    <xf numFmtId="164" fontId="2" fillId="25" borderId="18" xfId="0" applyNumberFormat="1" applyFont="1" applyFill="1" applyBorder="1" applyAlignment="1">
      <alignment vertical="center"/>
    </xf>
    <xf numFmtId="168" fontId="2" fillId="0" borderId="22" xfId="0" applyNumberFormat="1" applyFont="1" applyBorder="1"/>
    <xf numFmtId="172" fontId="2" fillId="24" borderId="19" xfId="33" applyNumberFormat="1" applyFont="1" applyFill="1" applyBorder="1" applyAlignment="1">
      <alignment horizontal="center" vertical="center"/>
    </xf>
    <xf numFmtId="168" fontId="0" fillId="0" borderId="18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2" fontId="32" fillId="24" borderId="0" xfId="0" applyNumberFormat="1" applyFont="1" applyFill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165" fontId="0" fillId="24" borderId="24" xfId="0" applyNumberForma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171" fontId="0" fillId="24" borderId="18" xfId="0" applyNumberFormat="1" applyFill="1" applyBorder="1" applyAlignment="1">
      <alignment horizontal="center" vertical="center"/>
    </xf>
    <xf numFmtId="168" fontId="2" fillId="0" borderId="0" xfId="0" applyNumberFormat="1" applyFont="1"/>
    <xf numFmtId="39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40" fontId="2" fillId="0" borderId="0" xfId="33" applyNumberFormat="1" applyFont="1" applyAlignment="1">
      <alignment horizontal="center" vertical="center"/>
    </xf>
    <xf numFmtId="164" fontId="3" fillId="0" borderId="18" xfId="0" applyNumberFormat="1" applyFont="1" applyBorder="1" applyAlignment="1">
      <alignment vertical="center"/>
    </xf>
    <xf numFmtId="0" fontId="2" fillId="24" borderId="23" xfId="0" applyFont="1" applyFill="1" applyBorder="1" applyAlignment="1">
      <alignment horizontal="center" vertical="center"/>
    </xf>
    <xf numFmtId="171" fontId="2" fillId="24" borderId="24" xfId="0" applyNumberFormat="1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68" fontId="2" fillId="0" borderId="25" xfId="0" applyNumberFormat="1" applyFont="1" applyBorder="1"/>
    <xf numFmtId="168" fontId="3" fillId="0" borderId="18" xfId="0" applyNumberFormat="1" applyFont="1" applyBorder="1" applyAlignment="1">
      <alignment vertical="center"/>
    </xf>
    <xf numFmtId="4" fontId="2" fillId="0" borderId="25" xfId="0" applyNumberFormat="1" applyFont="1" applyBorder="1"/>
    <xf numFmtId="4" fontId="2" fillId="0" borderId="18" xfId="0" applyNumberFormat="1" applyFont="1" applyBorder="1" applyAlignment="1">
      <alignment horizontal="center" vertical="center"/>
    </xf>
    <xf numFmtId="17" fontId="2" fillId="0" borderId="24" xfId="0" applyNumberFormat="1" applyFont="1" applyBorder="1" applyAlignment="1">
      <alignment horizontal="center" vertical="center"/>
    </xf>
    <xf numFmtId="40" fontId="2" fillId="0" borderId="24" xfId="33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2" fillId="0" borderId="18" xfId="0" applyNumberFormat="1" applyFont="1" applyBorder="1"/>
    <xf numFmtId="164" fontId="2" fillId="26" borderId="18" xfId="0" applyNumberFormat="1" applyFont="1" applyFill="1" applyBorder="1" applyAlignment="1">
      <alignment vertical="center"/>
    </xf>
    <xf numFmtId="171" fontId="0" fillId="0" borderId="18" xfId="0" applyNumberFormat="1" applyBorder="1" applyAlignment="1">
      <alignment horizontal="center" vertical="center"/>
    </xf>
    <xf numFmtId="0" fontId="0" fillId="27" borderId="0" xfId="0" applyFill="1"/>
    <xf numFmtId="0" fontId="1" fillId="27" borderId="0" xfId="0" applyFont="1" applyFill="1" applyAlignment="1">
      <alignment horizontal="center"/>
    </xf>
    <xf numFmtId="0" fontId="1" fillId="27" borderId="0" xfId="0" applyFont="1" applyFill="1"/>
    <xf numFmtId="0" fontId="35" fillId="0" borderId="0" xfId="0" applyFont="1"/>
    <xf numFmtId="0" fontId="36" fillId="0" borderId="0" xfId="0" applyFont="1" applyAlignment="1">
      <alignment vertical="center"/>
    </xf>
    <xf numFmtId="0" fontId="39" fillId="0" borderId="0" xfId="0" applyFont="1"/>
    <xf numFmtId="4" fontId="40" fillId="0" borderId="0" xfId="0" applyNumberFormat="1" applyFont="1" applyAlignment="1">
      <alignment horizontal="center"/>
    </xf>
    <xf numFmtId="0" fontId="40" fillId="0" borderId="0" xfId="0" applyFont="1"/>
    <xf numFmtId="0" fontId="39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17" fontId="44" fillId="0" borderId="30" xfId="0" applyNumberFormat="1" applyFont="1" applyBorder="1" applyAlignment="1">
      <alignment horizontal="center"/>
    </xf>
    <xf numFmtId="2" fontId="44" fillId="0" borderId="31" xfId="0" applyNumberFormat="1" applyFont="1" applyBorder="1" applyAlignment="1">
      <alignment horizontal="center"/>
    </xf>
    <xf numFmtId="4" fontId="44" fillId="0" borderId="31" xfId="0" applyNumberFormat="1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170" fontId="44" fillId="0" borderId="31" xfId="0" applyNumberFormat="1" applyFont="1" applyBorder="1" applyAlignment="1">
      <alignment horizontal="center"/>
    </xf>
    <xf numFmtId="170" fontId="44" fillId="0" borderId="34" xfId="0" applyNumberFormat="1" applyFont="1" applyBorder="1" applyAlignment="1">
      <alignment horizontal="center"/>
    </xf>
    <xf numFmtId="166" fontId="44" fillId="0" borderId="30" xfId="0" applyNumberFormat="1" applyFont="1" applyBorder="1" applyAlignment="1">
      <alignment horizontal="center"/>
    </xf>
    <xf numFmtId="2" fontId="44" fillId="0" borderId="31" xfId="0" quotePrefix="1" applyNumberFormat="1" applyFont="1" applyBorder="1" applyAlignment="1">
      <alignment horizontal="center"/>
    </xf>
    <xf numFmtId="49" fontId="44" fillId="0" borderId="30" xfId="0" applyNumberFormat="1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2" fontId="43" fillId="0" borderId="31" xfId="0" applyNumberFormat="1" applyFont="1" applyBorder="1" applyAlignment="1">
      <alignment horizontal="center"/>
    </xf>
    <xf numFmtId="17" fontId="48" fillId="28" borderId="30" xfId="0" applyNumberFormat="1" applyFont="1" applyFill="1" applyBorder="1" applyAlignment="1">
      <alignment horizontal="center" vertical="center"/>
    </xf>
    <xf numFmtId="0" fontId="48" fillId="28" borderId="31" xfId="0" applyFont="1" applyFill="1" applyBorder="1" applyAlignment="1">
      <alignment horizontal="center" vertical="center"/>
    </xf>
    <xf numFmtId="0" fontId="48" fillId="28" borderId="34" xfId="0" applyFont="1" applyFill="1" applyBorder="1" applyAlignment="1">
      <alignment horizontal="center" vertical="center"/>
    </xf>
    <xf numFmtId="17" fontId="41" fillId="0" borderId="0" xfId="0" applyNumberFormat="1" applyFont="1" applyAlignment="1">
      <alignment horizontal="right"/>
    </xf>
    <xf numFmtId="2" fontId="41" fillId="0" borderId="0" xfId="0" applyNumberFormat="1" applyFont="1" applyAlignment="1">
      <alignment horizontal="center"/>
    </xf>
    <xf numFmtId="17" fontId="48" fillId="28" borderId="38" xfId="0" applyNumberFormat="1" applyFont="1" applyFill="1" applyBorder="1" applyAlignment="1">
      <alignment horizontal="center" vertical="center"/>
    </xf>
    <xf numFmtId="0" fontId="48" fillId="28" borderId="39" xfId="0" applyFont="1" applyFill="1" applyBorder="1" applyAlignment="1">
      <alignment horizontal="center" vertical="center"/>
    </xf>
    <xf numFmtId="0" fontId="48" fillId="28" borderId="40" xfId="0" applyFont="1" applyFill="1" applyBorder="1" applyAlignment="1">
      <alignment horizontal="center" vertical="center"/>
    </xf>
    <xf numFmtId="2" fontId="34" fillId="0" borderId="31" xfId="0" applyNumberFormat="1" applyFont="1" applyBorder="1" applyAlignment="1">
      <alignment horizontal="center" vertical="center"/>
    </xf>
    <xf numFmtId="167" fontId="34" fillId="0" borderId="31" xfId="0" applyNumberFormat="1" applyFont="1" applyBorder="1" applyAlignment="1">
      <alignment horizontal="center" vertical="center"/>
    </xf>
    <xf numFmtId="170" fontId="34" fillId="0" borderId="31" xfId="0" applyNumberFormat="1" applyFont="1" applyBorder="1" applyAlignment="1">
      <alignment horizontal="center" vertical="center"/>
    </xf>
    <xf numFmtId="170" fontId="34" fillId="0" borderId="34" xfId="0" applyNumberFormat="1" applyFont="1" applyBorder="1" applyAlignment="1">
      <alignment horizontal="center" vertical="center"/>
    </xf>
    <xf numFmtId="2" fontId="34" fillId="0" borderId="31" xfId="0" quotePrefix="1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8" fillId="28" borderId="31" xfId="0" applyFont="1" applyFill="1" applyBorder="1" applyAlignment="1">
      <alignment horizontal="center" vertical="center" wrapText="1"/>
    </xf>
    <xf numFmtId="17" fontId="48" fillId="28" borderId="34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9" fillId="0" borderId="32" xfId="0" applyFont="1" applyBorder="1" applyAlignment="1">
      <alignment horizontal="center"/>
    </xf>
    <xf numFmtId="2" fontId="49" fillId="0" borderId="32" xfId="0" applyNumberFormat="1" applyFont="1" applyBorder="1" applyAlignment="1">
      <alignment horizontal="center"/>
    </xf>
    <xf numFmtId="2" fontId="49" fillId="0" borderId="33" xfId="0" applyNumberFormat="1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2" fontId="49" fillId="0" borderId="31" xfId="0" applyNumberFormat="1" applyFont="1" applyBorder="1" applyAlignment="1">
      <alignment horizontal="center"/>
    </xf>
    <xf numFmtId="170" fontId="49" fillId="0" borderId="31" xfId="0" applyNumberFormat="1" applyFont="1" applyBorder="1" applyAlignment="1">
      <alignment horizontal="center"/>
    </xf>
    <xf numFmtId="2" fontId="49" fillId="0" borderId="34" xfId="0" applyNumberFormat="1" applyFont="1" applyBorder="1" applyAlignment="1">
      <alignment horizontal="center"/>
    </xf>
    <xf numFmtId="2" fontId="34" fillId="0" borderId="31" xfId="0" applyNumberFormat="1" applyFont="1" applyBorder="1" applyAlignment="1">
      <alignment horizontal="center"/>
    </xf>
    <xf numFmtId="170" fontId="34" fillId="0" borderId="31" xfId="0" applyNumberFormat="1" applyFont="1" applyBorder="1" applyAlignment="1">
      <alignment horizontal="center"/>
    </xf>
    <xf numFmtId="2" fontId="34" fillId="0" borderId="34" xfId="0" applyNumberFormat="1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4" fontId="34" fillId="0" borderId="3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7" fontId="43" fillId="0" borderId="31" xfId="0" applyNumberFormat="1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10" fontId="51" fillId="0" borderId="31" xfId="33" applyNumberFormat="1" applyFont="1" applyBorder="1" applyAlignment="1">
      <alignment horizontal="center"/>
    </xf>
    <xf numFmtId="10" fontId="51" fillId="0" borderId="34" xfId="33" applyNumberFormat="1" applyFont="1" applyBorder="1" applyAlignment="1">
      <alignment horizontal="center"/>
    </xf>
    <xf numFmtId="0" fontId="53" fillId="0" borderId="0" xfId="0" applyFont="1" applyAlignment="1">
      <alignment horizontal="left" vertical="center"/>
    </xf>
    <xf numFmtId="17" fontId="43" fillId="0" borderId="30" xfId="0" applyNumberFormat="1" applyFont="1" applyBorder="1" applyAlignment="1">
      <alignment horizontal="center"/>
    </xf>
    <xf numFmtId="173" fontId="43" fillId="0" borderId="31" xfId="0" applyNumberFormat="1" applyFont="1" applyBorder="1" applyAlignment="1">
      <alignment horizontal="center"/>
    </xf>
    <xf numFmtId="170" fontId="43" fillId="0" borderId="31" xfId="43" applyNumberFormat="1" applyFont="1" applyBorder="1" applyAlignment="1">
      <alignment horizontal="center"/>
    </xf>
    <xf numFmtId="170" fontId="43" fillId="0" borderId="34" xfId="43" applyNumberFormat="1" applyFont="1" applyBorder="1" applyAlignment="1">
      <alignment horizontal="center"/>
    </xf>
    <xf numFmtId="0" fontId="54" fillId="29" borderId="37" xfId="0" applyFont="1" applyFill="1" applyBorder="1" applyAlignment="1">
      <alignment horizontal="center" vertical="center" wrapText="1"/>
    </xf>
    <xf numFmtId="0" fontId="54" fillId="29" borderId="42" xfId="0" applyFont="1" applyFill="1" applyBorder="1" applyAlignment="1">
      <alignment horizontal="center" vertical="center" wrapText="1"/>
    </xf>
    <xf numFmtId="17" fontId="55" fillId="0" borderId="0" xfId="44" applyNumberFormat="1" applyAlignment="1">
      <alignment horizontal="left"/>
    </xf>
    <xf numFmtId="0" fontId="55" fillId="0" borderId="0" xfId="44"/>
    <xf numFmtId="17" fontId="44" fillId="0" borderId="43" xfId="0" applyNumberFormat="1" applyFont="1" applyBorder="1" applyAlignment="1">
      <alignment horizontal="center"/>
    </xf>
    <xf numFmtId="2" fontId="44" fillId="0" borderId="44" xfId="0" applyNumberFormat="1" applyFont="1" applyBorder="1" applyAlignment="1">
      <alignment horizontal="center"/>
    </xf>
    <xf numFmtId="4" fontId="44" fillId="0" borderId="44" xfId="0" applyNumberFormat="1" applyFont="1" applyBorder="1" applyAlignment="1">
      <alignment horizontal="center"/>
    </xf>
    <xf numFmtId="170" fontId="44" fillId="0" borderId="44" xfId="0" applyNumberFormat="1" applyFont="1" applyBorder="1" applyAlignment="1">
      <alignment horizontal="center"/>
    </xf>
    <xf numFmtId="170" fontId="44" fillId="0" borderId="45" xfId="0" applyNumberFormat="1" applyFont="1" applyBorder="1" applyAlignment="1">
      <alignment horizontal="center"/>
    </xf>
    <xf numFmtId="17" fontId="44" fillId="0" borderId="46" xfId="0" applyNumberFormat="1" applyFont="1" applyBorder="1" applyAlignment="1">
      <alignment horizontal="center"/>
    </xf>
    <xf numFmtId="2" fontId="44" fillId="0" borderId="47" xfId="0" applyNumberFormat="1" applyFont="1" applyBorder="1" applyAlignment="1">
      <alignment horizontal="center"/>
    </xf>
    <xf numFmtId="4" fontId="44" fillId="0" borderId="47" xfId="0" applyNumberFormat="1" applyFont="1" applyBorder="1" applyAlignment="1">
      <alignment horizontal="center"/>
    </xf>
    <xf numFmtId="170" fontId="44" fillId="0" borderId="47" xfId="0" applyNumberFormat="1" applyFont="1" applyBorder="1" applyAlignment="1">
      <alignment horizontal="center"/>
    </xf>
    <xf numFmtId="170" fontId="44" fillId="0" borderId="48" xfId="0" applyNumberFormat="1" applyFont="1" applyBorder="1" applyAlignment="1">
      <alignment horizontal="center"/>
    </xf>
    <xf numFmtId="2" fontId="43" fillId="0" borderId="47" xfId="0" quotePrefix="1" applyNumberFormat="1" applyFont="1" applyBorder="1" applyAlignment="1">
      <alignment horizontal="center"/>
    </xf>
    <xf numFmtId="2" fontId="43" fillId="0" borderId="47" xfId="0" applyNumberFormat="1" applyFont="1" applyBorder="1" applyAlignment="1">
      <alignment horizontal="center"/>
    </xf>
    <xf numFmtId="17" fontId="44" fillId="0" borderId="49" xfId="0" applyNumberFormat="1" applyFont="1" applyBorder="1" applyAlignment="1">
      <alignment horizontal="center"/>
    </xf>
    <xf numFmtId="2" fontId="43" fillId="0" borderId="50" xfId="0" applyNumberFormat="1" applyFont="1" applyBorder="1" applyAlignment="1">
      <alignment horizontal="center"/>
    </xf>
    <xf numFmtId="4" fontId="44" fillId="0" borderId="50" xfId="0" applyNumberFormat="1" applyFont="1" applyBorder="1" applyAlignment="1">
      <alignment horizontal="center"/>
    </xf>
    <xf numFmtId="170" fontId="44" fillId="0" borderId="50" xfId="0" applyNumberFormat="1" applyFont="1" applyBorder="1" applyAlignment="1">
      <alignment horizontal="center"/>
    </xf>
    <xf numFmtId="170" fontId="44" fillId="0" borderId="51" xfId="0" applyNumberFormat="1" applyFont="1" applyBorder="1" applyAlignment="1">
      <alignment horizontal="center"/>
    </xf>
    <xf numFmtId="2" fontId="34" fillId="0" borderId="44" xfId="0" applyNumberFormat="1" applyFont="1" applyBorder="1" applyAlignment="1">
      <alignment horizontal="center" vertical="center"/>
    </xf>
    <xf numFmtId="167" fontId="34" fillId="0" borderId="44" xfId="0" applyNumberFormat="1" applyFont="1" applyBorder="1" applyAlignment="1">
      <alignment horizontal="center" vertical="center"/>
    </xf>
    <xf numFmtId="170" fontId="34" fillId="0" borderId="44" xfId="0" applyNumberFormat="1" applyFont="1" applyBorder="1" applyAlignment="1">
      <alignment horizontal="center" vertical="center"/>
    </xf>
    <xf numFmtId="170" fontId="34" fillId="0" borderId="45" xfId="0" applyNumberFormat="1" applyFont="1" applyBorder="1" applyAlignment="1">
      <alignment horizontal="center" vertical="center"/>
    </xf>
    <xf numFmtId="2" fontId="34" fillId="0" borderId="47" xfId="0" applyNumberFormat="1" applyFont="1" applyBorder="1" applyAlignment="1">
      <alignment horizontal="center" vertical="center"/>
    </xf>
    <xf numFmtId="167" fontId="34" fillId="0" borderId="47" xfId="0" applyNumberFormat="1" applyFont="1" applyBorder="1" applyAlignment="1">
      <alignment horizontal="center" vertical="center"/>
    </xf>
    <xf numFmtId="170" fontId="34" fillId="0" borderId="47" xfId="0" applyNumberFormat="1" applyFont="1" applyBorder="1" applyAlignment="1">
      <alignment horizontal="center" vertical="center"/>
    </xf>
    <xf numFmtId="170" fontId="34" fillId="0" borderId="48" xfId="0" applyNumberFormat="1" applyFont="1" applyBorder="1" applyAlignment="1">
      <alignment horizontal="center" vertical="center"/>
    </xf>
    <xf numFmtId="2" fontId="34" fillId="0" borderId="50" xfId="0" applyNumberFormat="1" applyFont="1" applyBorder="1" applyAlignment="1">
      <alignment horizontal="center" vertical="center"/>
    </xf>
    <xf numFmtId="167" fontId="34" fillId="0" borderId="50" xfId="0" applyNumberFormat="1" applyFont="1" applyBorder="1" applyAlignment="1">
      <alignment horizontal="center" vertical="center"/>
    </xf>
    <xf numFmtId="170" fontId="34" fillId="0" borderId="50" xfId="0" applyNumberFormat="1" applyFont="1" applyBorder="1" applyAlignment="1">
      <alignment horizontal="center" vertical="center"/>
    </xf>
    <xf numFmtId="170" fontId="34" fillId="0" borderId="51" xfId="0" applyNumberFormat="1" applyFont="1" applyBorder="1" applyAlignment="1">
      <alignment horizontal="center" vertical="center"/>
    </xf>
    <xf numFmtId="4" fontId="34" fillId="0" borderId="44" xfId="0" applyNumberFormat="1" applyFont="1" applyBorder="1" applyAlignment="1">
      <alignment horizontal="center"/>
    </xf>
    <xf numFmtId="2" fontId="34" fillId="0" borderId="44" xfId="0" applyNumberFormat="1" applyFont="1" applyBorder="1" applyAlignment="1">
      <alignment horizontal="center"/>
    </xf>
    <xf numFmtId="170" fontId="49" fillId="0" borderId="44" xfId="0" applyNumberFormat="1" applyFont="1" applyBorder="1" applyAlignment="1">
      <alignment horizontal="center"/>
    </xf>
    <xf numFmtId="170" fontId="34" fillId="0" borderId="44" xfId="0" applyNumberFormat="1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4" fontId="34" fillId="0" borderId="47" xfId="0" applyNumberFormat="1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170" fontId="49" fillId="0" borderId="47" xfId="0" applyNumberFormat="1" applyFont="1" applyBorder="1" applyAlignment="1">
      <alignment horizontal="center"/>
    </xf>
    <xf numFmtId="170" fontId="34" fillId="0" borderId="47" xfId="0" applyNumberFormat="1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170" fontId="49" fillId="0" borderId="50" xfId="0" applyNumberFormat="1" applyFont="1" applyBorder="1" applyAlignment="1">
      <alignment horizontal="center"/>
    </xf>
    <xf numFmtId="17" fontId="43" fillId="0" borderId="43" xfId="0" applyNumberFormat="1" applyFont="1" applyBorder="1" applyAlignment="1">
      <alignment horizontal="center"/>
    </xf>
    <xf numFmtId="173" fontId="43" fillId="0" borderId="44" xfId="0" applyNumberFormat="1" applyFont="1" applyBorder="1" applyAlignment="1">
      <alignment horizontal="center"/>
    </xf>
    <xf numFmtId="167" fontId="43" fillId="0" borderId="44" xfId="0" applyNumberFormat="1" applyFont="1" applyBorder="1" applyAlignment="1">
      <alignment horizontal="center"/>
    </xf>
    <xf numFmtId="2" fontId="43" fillId="0" borderId="44" xfId="0" applyNumberFormat="1" applyFont="1" applyBorder="1" applyAlignment="1">
      <alignment horizontal="center"/>
    </xf>
    <xf numFmtId="170" fontId="43" fillId="0" borderId="44" xfId="43" applyNumberFormat="1" applyFont="1" applyBorder="1" applyAlignment="1">
      <alignment horizontal="center"/>
    </xf>
    <xf numFmtId="170" fontId="43" fillId="0" borderId="45" xfId="43" applyNumberFormat="1" applyFont="1" applyBorder="1" applyAlignment="1">
      <alignment horizontal="center"/>
    </xf>
    <xf numFmtId="17" fontId="43" fillId="0" borderId="46" xfId="0" applyNumberFormat="1" applyFont="1" applyBorder="1" applyAlignment="1">
      <alignment horizontal="center"/>
    </xf>
    <xf numFmtId="173" fontId="43" fillId="0" borderId="47" xfId="0" applyNumberFormat="1" applyFont="1" applyBorder="1" applyAlignment="1">
      <alignment horizontal="center"/>
    </xf>
    <xf numFmtId="167" fontId="43" fillId="0" borderId="47" xfId="0" applyNumberFormat="1" applyFont="1" applyBorder="1" applyAlignment="1">
      <alignment horizontal="center"/>
    </xf>
    <xf numFmtId="170" fontId="43" fillId="0" borderId="47" xfId="43" applyNumberFormat="1" applyFont="1" applyBorder="1" applyAlignment="1">
      <alignment horizontal="center"/>
    </xf>
    <xf numFmtId="170" fontId="43" fillId="0" borderId="48" xfId="43" applyNumberFormat="1" applyFont="1" applyBorder="1" applyAlignment="1">
      <alignment horizontal="center"/>
    </xf>
    <xf numFmtId="17" fontId="43" fillId="0" borderId="49" xfId="0" applyNumberFormat="1" applyFont="1" applyBorder="1" applyAlignment="1">
      <alignment horizontal="center"/>
    </xf>
    <xf numFmtId="173" fontId="43" fillId="0" borderId="50" xfId="0" applyNumberFormat="1" applyFont="1" applyBorder="1" applyAlignment="1">
      <alignment horizontal="center"/>
    </xf>
    <xf numFmtId="167" fontId="43" fillId="0" borderId="50" xfId="0" applyNumberFormat="1" applyFont="1" applyBorder="1" applyAlignment="1">
      <alignment horizontal="center"/>
    </xf>
    <xf numFmtId="170" fontId="43" fillId="0" borderId="50" xfId="43" applyNumberFormat="1" applyFont="1" applyBorder="1" applyAlignment="1">
      <alignment horizontal="center"/>
    </xf>
    <xf numFmtId="170" fontId="43" fillId="0" borderId="51" xfId="43" applyNumberFormat="1" applyFont="1" applyBorder="1" applyAlignment="1">
      <alignment horizontal="center"/>
    </xf>
    <xf numFmtId="17" fontId="44" fillId="0" borderId="52" xfId="0" applyNumberFormat="1" applyFont="1" applyBorder="1" applyAlignment="1">
      <alignment horizontal="center"/>
    </xf>
    <xf numFmtId="2" fontId="34" fillId="0" borderId="53" xfId="0" applyNumberFormat="1" applyFont="1" applyBorder="1" applyAlignment="1">
      <alignment horizontal="center" vertical="center"/>
    </xf>
    <xf numFmtId="167" fontId="34" fillId="0" borderId="53" xfId="0" applyNumberFormat="1" applyFont="1" applyBorder="1" applyAlignment="1">
      <alignment horizontal="center" vertical="center"/>
    </xf>
    <xf numFmtId="170" fontId="34" fillId="0" borderId="53" xfId="0" applyNumberFormat="1" applyFont="1" applyBorder="1" applyAlignment="1">
      <alignment horizontal="center" vertical="center"/>
    </xf>
    <xf numFmtId="170" fontId="34" fillId="0" borderId="54" xfId="0" applyNumberFormat="1" applyFont="1" applyBorder="1" applyAlignment="1">
      <alignment horizontal="center" vertical="center"/>
    </xf>
    <xf numFmtId="2" fontId="43" fillId="0" borderId="53" xfId="0" applyNumberFormat="1" applyFont="1" applyBorder="1" applyAlignment="1">
      <alignment horizontal="center"/>
    </xf>
    <xf numFmtId="4" fontId="44" fillId="0" borderId="53" xfId="0" applyNumberFormat="1" applyFont="1" applyBorder="1" applyAlignment="1">
      <alignment horizontal="center"/>
    </xf>
    <xf numFmtId="170" fontId="44" fillId="0" borderId="53" xfId="0" applyNumberFormat="1" applyFont="1" applyBorder="1" applyAlignment="1">
      <alignment horizontal="center"/>
    </xf>
    <xf numFmtId="170" fontId="44" fillId="0" borderId="54" xfId="0" applyNumberFormat="1" applyFont="1" applyBorder="1" applyAlignment="1">
      <alignment horizontal="center"/>
    </xf>
    <xf numFmtId="170" fontId="49" fillId="0" borderId="53" xfId="0" applyNumberFormat="1" applyFont="1" applyBorder="1" applyAlignment="1">
      <alignment horizontal="center"/>
    </xf>
    <xf numFmtId="17" fontId="43" fillId="0" borderId="52" xfId="0" applyNumberFormat="1" applyFont="1" applyBorder="1" applyAlignment="1">
      <alignment horizontal="center"/>
    </xf>
    <xf numFmtId="173" fontId="43" fillId="0" borderId="53" xfId="0" applyNumberFormat="1" applyFont="1" applyBorder="1" applyAlignment="1">
      <alignment horizontal="center"/>
    </xf>
    <xf numFmtId="167" fontId="43" fillId="0" borderId="53" xfId="0" applyNumberFormat="1" applyFont="1" applyBorder="1" applyAlignment="1">
      <alignment horizontal="center"/>
    </xf>
    <xf numFmtId="170" fontId="43" fillId="0" borderId="53" xfId="43" applyNumberFormat="1" applyFont="1" applyBorder="1" applyAlignment="1">
      <alignment horizontal="center"/>
    </xf>
    <xf numFmtId="170" fontId="43" fillId="0" borderId="54" xfId="43" applyNumberFormat="1" applyFont="1" applyBorder="1" applyAlignment="1">
      <alignment horizontal="center"/>
    </xf>
    <xf numFmtId="17" fontId="49" fillId="0" borderId="29" xfId="0" applyNumberFormat="1" applyFont="1" applyBorder="1" applyAlignment="1">
      <alignment horizontal="center"/>
    </xf>
    <xf numFmtId="17" fontId="49" fillId="0" borderId="30" xfId="0" applyNumberFormat="1" applyFont="1" applyBorder="1" applyAlignment="1">
      <alignment horizontal="center"/>
    </xf>
    <xf numFmtId="17" fontId="34" fillId="0" borderId="30" xfId="0" applyNumberFormat="1" applyFont="1" applyBorder="1" applyAlignment="1">
      <alignment horizontal="center"/>
    </xf>
    <xf numFmtId="17" fontId="34" fillId="0" borderId="43" xfId="0" applyNumberFormat="1" applyFont="1" applyBorder="1" applyAlignment="1">
      <alignment horizontal="center"/>
    </xf>
    <xf numFmtId="17" fontId="34" fillId="0" borderId="46" xfId="0" applyNumberFormat="1" applyFont="1" applyBorder="1" applyAlignment="1">
      <alignment horizontal="center"/>
    </xf>
    <xf numFmtId="17" fontId="34" fillId="0" borderId="52" xfId="0" applyNumberFormat="1" applyFont="1" applyBorder="1" applyAlignment="1">
      <alignment horizontal="center"/>
    </xf>
    <xf numFmtId="17" fontId="34" fillId="0" borderId="49" xfId="0" applyNumberFormat="1" applyFont="1" applyBorder="1" applyAlignment="1">
      <alignment horizontal="center"/>
    </xf>
    <xf numFmtId="17" fontId="44" fillId="30" borderId="55" xfId="0" applyNumberFormat="1" applyFont="1" applyFill="1" applyBorder="1" applyAlignment="1">
      <alignment horizontal="center"/>
    </xf>
    <xf numFmtId="2" fontId="43" fillId="30" borderId="56" xfId="0" applyNumberFormat="1" applyFont="1" applyFill="1" applyBorder="1" applyAlignment="1">
      <alignment horizontal="center"/>
    </xf>
    <xf numFmtId="4" fontId="44" fillId="30" borderId="56" xfId="0" applyNumberFormat="1" applyFont="1" applyFill="1" applyBorder="1" applyAlignment="1">
      <alignment horizontal="center"/>
    </xf>
    <xf numFmtId="170" fontId="44" fillId="30" borderId="56" xfId="0" applyNumberFormat="1" applyFont="1" applyFill="1" applyBorder="1" applyAlignment="1">
      <alignment horizontal="center"/>
    </xf>
    <xf numFmtId="170" fontId="44" fillId="30" borderId="57" xfId="0" applyNumberFormat="1" applyFont="1" applyFill="1" applyBorder="1" applyAlignment="1">
      <alignment horizontal="center"/>
    </xf>
    <xf numFmtId="17" fontId="44" fillId="30" borderId="49" xfId="0" applyNumberFormat="1" applyFont="1" applyFill="1" applyBorder="1" applyAlignment="1">
      <alignment horizontal="center"/>
    </xf>
    <xf numFmtId="2" fontId="34" fillId="30" borderId="50" xfId="0" applyNumberFormat="1" applyFont="1" applyFill="1" applyBorder="1" applyAlignment="1">
      <alignment horizontal="center" vertical="center"/>
    </xf>
    <xf numFmtId="167" fontId="34" fillId="30" borderId="50" xfId="0" applyNumberFormat="1" applyFont="1" applyFill="1" applyBorder="1" applyAlignment="1">
      <alignment horizontal="center" vertical="center"/>
    </xf>
    <xf numFmtId="170" fontId="34" fillId="30" borderId="50" xfId="0" applyNumberFormat="1" applyFont="1" applyFill="1" applyBorder="1" applyAlignment="1">
      <alignment horizontal="center" vertical="center"/>
    </xf>
    <xf numFmtId="170" fontId="34" fillId="30" borderId="51" xfId="0" applyNumberFormat="1" applyFont="1" applyFill="1" applyBorder="1" applyAlignment="1">
      <alignment horizontal="center" vertical="center"/>
    </xf>
    <xf numFmtId="17" fontId="34" fillId="30" borderId="49" xfId="0" applyNumberFormat="1" applyFont="1" applyFill="1" applyBorder="1" applyAlignment="1">
      <alignment horizontal="center"/>
    </xf>
    <xf numFmtId="2" fontId="43" fillId="30" borderId="50" xfId="0" applyNumberFormat="1" applyFont="1" applyFill="1" applyBorder="1" applyAlignment="1">
      <alignment horizontal="center"/>
    </xf>
    <xf numFmtId="4" fontId="44" fillId="30" borderId="50" xfId="0" applyNumberFormat="1" applyFont="1" applyFill="1" applyBorder="1" applyAlignment="1">
      <alignment horizontal="center"/>
    </xf>
    <xf numFmtId="170" fontId="44" fillId="30" borderId="50" xfId="0" applyNumberFormat="1" applyFont="1" applyFill="1" applyBorder="1" applyAlignment="1">
      <alignment horizontal="center"/>
    </xf>
    <xf numFmtId="170" fontId="49" fillId="30" borderId="50" xfId="0" applyNumberFormat="1" applyFont="1" applyFill="1" applyBorder="1" applyAlignment="1">
      <alignment horizontal="center"/>
    </xf>
    <xf numFmtId="170" fontId="44" fillId="30" borderId="51" xfId="0" applyNumberFormat="1" applyFont="1" applyFill="1" applyBorder="1" applyAlignment="1">
      <alignment horizontal="center"/>
    </xf>
    <xf numFmtId="17" fontId="43" fillId="30" borderId="49" xfId="0" applyNumberFormat="1" applyFont="1" applyFill="1" applyBorder="1" applyAlignment="1">
      <alignment horizontal="center"/>
    </xf>
    <xf numFmtId="173" fontId="43" fillId="30" borderId="50" xfId="0" applyNumberFormat="1" applyFont="1" applyFill="1" applyBorder="1" applyAlignment="1">
      <alignment horizontal="center"/>
    </xf>
    <xf numFmtId="167" fontId="43" fillId="30" borderId="50" xfId="0" applyNumberFormat="1" applyFont="1" applyFill="1" applyBorder="1" applyAlignment="1">
      <alignment horizontal="center"/>
    </xf>
    <xf numFmtId="170" fontId="43" fillId="30" borderId="50" xfId="43" applyNumberFormat="1" applyFont="1" applyFill="1" applyBorder="1" applyAlignment="1">
      <alignment horizontal="center"/>
    </xf>
    <xf numFmtId="170" fontId="43" fillId="30" borderId="51" xfId="43" applyNumberFormat="1" applyFont="1" applyFill="1" applyBorder="1" applyAlignment="1">
      <alignment horizontal="center"/>
    </xf>
    <xf numFmtId="0" fontId="46" fillId="28" borderId="29" xfId="0" quotePrefix="1" applyFont="1" applyFill="1" applyBorder="1" applyAlignment="1">
      <alignment horizontal="center" vertical="center"/>
    </xf>
    <xf numFmtId="0" fontId="46" fillId="28" borderId="32" xfId="0" quotePrefix="1" applyFont="1" applyFill="1" applyBorder="1" applyAlignment="1">
      <alignment horizontal="center" vertical="center"/>
    </xf>
    <xf numFmtId="0" fontId="46" fillId="28" borderId="33" xfId="0" quotePrefix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45" fillId="29" borderId="30" xfId="0" applyFont="1" applyFill="1" applyBorder="1" applyAlignment="1">
      <alignment horizontal="center" vertical="center"/>
    </xf>
    <xf numFmtId="0" fontId="45" fillId="29" borderId="31" xfId="0" applyFont="1" applyFill="1" applyBorder="1" applyAlignment="1">
      <alignment horizontal="center" vertical="center"/>
    </xf>
    <xf numFmtId="0" fontId="45" fillId="29" borderId="35" xfId="0" applyFont="1" applyFill="1" applyBorder="1" applyAlignment="1">
      <alignment horizontal="center" vertical="center"/>
    </xf>
    <xf numFmtId="0" fontId="45" fillId="29" borderId="36" xfId="0" applyFont="1" applyFill="1" applyBorder="1" applyAlignment="1">
      <alignment horizontal="center" vertical="center"/>
    </xf>
    <xf numFmtId="0" fontId="45" fillId="29" borderId="41" xfId="0" applyFont="1" applyFill="1" applyBorder="1" applyAlignment="1">
      <alignment horizontal="center" vertical="center"/>
    </xf>
    <xf numFmtId="0" fontId="45" fillId="29" borderId="34" xfId="0" applyFont="1" applyFill="1" applyBorder="1" applyAlignment="1">
      <alignment horizontal="center" vertical="center"/>
    </xf>
    <xf numFmtId="0" fontId="47" fillId="29" borderId="35" xfId="0" applyFont="1" applyFill="1" applyBorder="1" applyAlignment="1">
      <alignment horizontal="center"/>
    </xf>
    <xf numFmtId="0" fontId="47" fillId="29" borderId="36" xfId="0" applyFont="1" applyFill="1" applyBorder="1" applyAlignment="1">
      <alignment horizontal="center"/>
    </xf>
    <xf numFmtId="0" fontId="47" fillId="29" borderId="37" xfId="0" applyFont="1" applyFill="1" applyBorder="1" applyAlignment="1">
      <alignment horizontal="center"/>
    </xf>
    <xf numFmtId="0" fontId="47" fillId="29" borderId="31" xfId="0" applyFont="1" applyFill="1" applyBorder="1" applyAlignment="1">
      <alignment horizontal="center"/>
    </xf>
    <xf numFmtId="0" fontId="47" fillId="29" borderId="34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4" builtinId="8"/>
    <cellStyle name="Neutro" xfId="31" builtinId="28" customBuiltin="1"/>
    <cellStyle name="Normal" xfId="0" builtinId="0"/>
    <cellStyle name="Nota" xfId="32" builtinId="10" customBuiltin="1"/>
    <cellStyle name="Porcentagem" xfId="33" builtinId="5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1" defaultTableStyle="TableStyleMedium2" defaultPivotStyle="PivotStyleLight16">
    <tableStyle name="Invisible" pivot="0" table="0" count="0" xr9:uid="{ADD7E699-F8E7-4471-B391-B4976AA63A52}"/>
  </tableStyles>
  <colors>
    <mruColors>
      <color rgb="FF184782"/>
      <color rgb="FFCF9E4D"/>
      <color rgb="FFE412AD"/>
      <color rgb="FF080808"/>
      <color rgb="FF0066CC"/>
      <color rgb="FF3333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GRÁFICO - EVOLUÇÃO DO PREÇO DO PETRÓLEO TIPO WENT EM REAIS NOS 12 MESES
(EM REAIS NO FINAL DE CADA MÊS)  
</a:t>
            </a:r>
          </a:p>
        </c:rich>
      </c:tx>
      <c:layout>
        <c:manualLayout>
          <c:xMode val="edge"/>
          <c:yMode val="edge"/>
          <c:x val="0.19676562813607393"/>
          <c:y val="1.3850434246280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6449232206842"/>
          <c:y val="0.14958468985983198"/>
          <c:w val="0.86522967988602373"/>
          <c:h val="0.650970409575194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11"/>
            <c:invertIfNegative val="0"/>
            <c:bubble3D val="0"/>
            <c:spPr>
              <a:solidFill>
                <a:srgbClr val="993366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126-4005-86E8-DDB792D75A0B}"/>
              </c:ext>
            </c:extLst>
          </c:dPt>
          <c:dPt>
            <c:idx val="12"/>
            <c:invertIfNegative val="0"/>
            <c:bubble3D val="0"/>
            <c:spPr>
              <a:solidFill>
                <a:srgbClr val="993366"/>
              </a:solidFill>
              <a:ln w="381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126-4005-86E8-DDB792D75A0B}"/>
              </c:ext>
            </c:extLst>
          </c:dPt>
          <c:dLbls>
            <c:dLbl>
              <c:idx val="10"/>
              <c:layout>
                <c:manualLayout>
                  <c:x val="1.7969451931716084E-3"/>
                  <c:y val="1.1080332409972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6-4005-86E8-DDB792D75A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'R$|W.TEXAS'!$A$123:$A$135</c:f>
              <c:numCache>
                <c:formatCode>mmm\-yy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'R$|W.TEXAS'!$E$123:$E$135</c:f>
              <c:numCache>
                <c:formatCode>0.00</c:formatCode>
                <c:ptCount val="13"/>
                <c:pt idx="0">
                  <c:v>267.04808068686623</c:v>
                </c:pt>
                <c:pt idx="1">
                  <c:v>238.60362800302485</c:v>
                </c:pt>
                <c:pt idx="2">
                  <c:v>221.96871229142764</c:v>
                </c:pt>
                <c:pt idx="3">
                  <c:v>225.39636413399731</c:v>
                </c:pt>
                <c:pt idx="4">
                  <c:v>241.07418397452358</c:v>
                </c:pt>
                <c:pt idx="5">
                  <c:v>247.3282783169563</c:v>
                </c:pt>
                <c:pt idx="6">
                  <c:v>250.30148664232738</c:v>
                </c:pt>
                <c:pt idx="7">
                  <c:v>240.35987427098581</c:v>
                </c:pt>
                <c:pt idx="8">
                  <c:v>233.19023968572847</c:v>
                </c:pt>
                <c:pt idx="9">
                  <c:v>240.45622711659118</c:v>
                </c:pt>
                <c:pt idx="10">
                  <c:v>242.66218447658309</c:v>
                </c:pt>
                <c:pt idx="11">
                  <c:v>232.74273796497013</c:v>
                </c:pt>
                <c:pt idx="12">
                  <c:v>224.71388276057598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26-4005-86E8-DDB792D75A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881408"/>
        <c:axId val="192882944"/>
      </c:barChart>
      <c:dateAx>
        <c:axId val="1928814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9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28829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2882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>
                    <a:solidFill>
                      <a:schemeClr val="bg1"/>
                    </a:solidFill>
                  </a:rPr>
                  <a:t>R$/Barril
</a:t>
                </a:r>
              </a:p>
            </c:rich>
          </c:tx>
          <c:layout>
            <c:manualLayout>
              <c:xMode val="edge"/>
              <c:yMode val="edge"/>
              <c:x val="6.7385489087696555E-3"/>
              <c:y val="0.393352332594372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288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PRODUÇÃO DE PETRÓLEO PELA PETROBRÁS VERSUS CONSUMO INTERNO</a:t>
            </a:r>
          </a:p>
        </c:rich>
      </c:tx>
      <c:layout>
        <c:manualLayout>
          <c:xMode val="edge"/>
          <c:yMode val="edge"/>
          <c:x val="0.21216216216216216"/>
          <c:y val="3.5087819489616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5945945945947"/>
          <c:y val="0.10818744342631643"/>
          <c:w val="0.8716216216216216"/>
          <c:h val="0.68128849509004674"/>
        </c:manualLayout>
      </c:layout>
      <c:lineChart>
        <c:grouping val="standard"/>
        <c:varyColors val="0"/>
        <c:ser>
          <c:idx val="0"/>
          <c:order val="0"/>
          <c:tx>
            <c:strRef>
              <c:f>'auto-sufic'!$B$6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cat>
            <c:numRef>
              <c:f>'auto-sufic'!$A$7:$A$23</c:f>
              <c:numCache>
                <c:formatCode>General</c:formatCode>
                <c:ptCount val="17"/>
                <c:pt idx="0">
                  <c:v>1970</c:v>
                </c:pt>
                <c:pt idx="1">
                  <c:v>1974</c:v>
                </c:pt>
                <c:pt idx="2">
                  <c:v>1978</c:v>
                </c:pt>
                <c:pt idx="3">
                  <c:v>1982</c:v>
                </c:pt>
                <c:pt idx="4">
                  <c:v>1986</c:v>
                </c:pt>
                <c:pt idx="5">
                  <c:v>1990</c:v>
                </c:pt>
                <c:pt idx="6">
                  <c:v>1994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'auto-sufic'!$B$7:$B$23</c:f>
              <c:numCache>
                <c:formatCode>0.0</c:formatCode>
                <c:ptCount val="17"/>
                <c:pt idx="0">
                  <c:v>9.5</c:v>
                </c:pt>
                <c:pt idx="1">
                  <c:v>10.3</c:v>
                </c:pt>
                <c:pt idx="2">
                  <c:v>9.3000000000000007</c:v>
                </c:pt>
                <c:pt idx="3">
                  <c:v>15.1</c:v>
                </c:pt>
                <c:pt idx="4">
                  <c:v>33.200000000000003</c:v>
                </c:pt>
                <c:pt idx="5">
                  <c:v>36.6</c:v>
                </c:pt>
                <c:pt idx="6">
                  <c:v>38.799999999999997</c:v>
                </c:pt>
                <c:pt idx="7">
                  <c:v>56.6</c:v>
                </c:pt>
                <c:pt idx="8">
                  <c:v>71.643694290000013</c:v>
                </c:pt>
                <c:pt idx="9">
                  <c:v>75.019961649999999</c:v>
                </c:pt>
                <c:pt idx="10">
                  <c:v>84.398966279999996</c:v>
                </c:pt>
                <c:pt idx="11">
                  <c:v>86.819697229999989</c:v>
                </c:pt>
                <c:pt idx="12">
                  <c:v>85.966979640000005</c:v>
                </c:pt>
                <c:pt idx="13">
                  <c:v>94.796733840000002</c:v>
                </c:pt>
                <c:pt idx="14">
                  <c:v>99.970613448999984</c:v>
                </c:pt>
                <c:pt idx="15">
                  <c:v>101.436628822</c:v>
                </c:pt>
                <c:pt idx="16">
                  <c:v>105.45217003946605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D-40AA-9A60-7B314A780928}"/>
            </c:ext>
          </c:extLst>
        </c:ser>
        <c:ser>
          <c:idx val="1"/>
          <c:order val="1"/>
          <c:tx>
            <c:strRef>
              <c:f>'auto-sufic'!$C$6</c:f>
              <c:strCache>
                <c:ptCount val="1"/>
                <c:pt idx="0">
                  <c:v>CONSUMO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elete val="1"/>
          </c:dLbls>
          <c:cat>
            <c:numRef>
              <c:f>'auto-sufic'!$A$7:$A$23</c:f>
              <c:numCache>
                <c:formatCode>General</c:formatCode>
                <c:ptCount val="17"/>
                <c:pt idx="0">
                  <c:v>1970</c:v>
                </c:pt>
                <c:pt idx="1">
                  <c:v>1974</c:v>
                </c:pt>
                <c:pt idx="2">
                  <c:v>1978</c:v>
                </c:pt>
                <c:pt idx="3">
                  <c:v>1982</c:v>
                </c:pt>
                <c:pt idx="4">
                  <c:v>1986</c:v>
                </c:pt>
                <c:pt idx="5">
                  <c:v>1990</c:v>
                </c:pt>
                <c:pt idx="6">
                  <c:v>1994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'auto-sufic'!$C$7:$C$23</c:f>
              <c:numCache>
                <c:formatCode>0.0</c:formatCode>
                <c:ptCount val="17"/>
                <c:pt idx="0">
                  <c:v>29.8</c:v>
                </c:pt>
                <c:pt idx="1">
                  <c:v>47.4</c:v>
                </c:pt>
                <c:pt idx="2">
                  <c:v>62.1</c:v>
                </c:pt>
                <c:pt idx="3">
                  <c:v>60.2</c:v>
                </c:pt>
                <c:pt idx="4">
                  <c:v>67</c:v>
                </c:pt>
                <c:pt idx="5">
                  <c:v>68.099999999999994</c:v>
                </c:pt>
                <c:pt idx="6">
                  <c:v>73</c:v>
                </c:pt>
                <c:pt idx="7">
                  <c:v>88.1</c:v>
                </c:pt>
                <c:pt idx="8">
                  <c:v>89.929918999999998</c:v>
                </c:pt>
                <c:pt idx="9">
                  <c:v>89.624697999999995</c:v>
                </c:pt>
                <c:pt idx="10">
                  <c:v>88.496736999999996</c:v>
                </c:pt>
                <c:pt idx="11">
                  <c:v>83.734363000000002</c:v>
                </c:pt>
                <c:pt idx="12">
                  <c:v>88.419802000000004</c:v>
                </c:pt>
                <c:pt idx="13">
                  <c:v>88.807391999999993</c:v>
                </c:pt>
                <c:pt idx="14">
                  <c:v>90.672793999999996</c:v>
                </c:pt>
                <c:pt idx="15">
                  <c:v>97.785714714159397</c:v>
                </c:pt>
                <c:pt idx="16" formatCode="#,##0.0">
                  <c:v>105.97251290715364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D-40AA-9A60-7B314A7809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363328"/>
        <c:axId val="193365888"/>
      </c:lineChart>
      <c:catAx>
        <c:axId val="1933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Período</a:t>
                </a:r>
              </a:p>
            </c:rich>
          </c:tx>
          <c:layout>
            <c:manualLayout>
              <c:xMode val="edge"/>
              <c:yMode val="edge"/>
              <c:x val="0.51351351351351349"/>
              <c:y val="0.921055261602423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33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3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Bilhões m³/ano</a:t>
                </a:r>
              </a:p>
            </c:rich>
          </c:tx>
          <c:layout>
            <c:manualLayout>
              <c:xMode val="edge"/>
              <c:yMode val="edge"/>
              <c:x val="1.6216216216216217E-2"/>
              <c:y val="0.2865505258318651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3363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675675675675677E-2"/>
          <c:y val="0.92105526160242368"/>
          <c:w val="0.25"/>
          <c:h val="6.4327669064296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DO GRAU DE AUTO-SUFICIÊNCIA  EM (%)</a:t>
            </a:r>
          </a:p>
        </c:rich>
      </c:tx>
      <c:layout>
        <c:manualLayout>
          <c:xMode val="edge"/>
          <c:yMode val="edge"/>
          <c:x val="0.30499365431223419"/>
          <c:y val="2.6239104408346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1188495261492"/>
          <c:y val="0.10787187367875603"/>
          <c:w val="0.87179602073320039"/>
          <c:h val="0.67930125857162582"/>
        </c:manualLayout>
      </c:layout>
      <c:lineChart>
        <c:grouping val="standard"/>
        <c:varyColors val="0"/>
        <c:ser>
          <c:idx val="1"/>
          <c:order val="0"/>
          <c:tx>
            <c:strRef>
              <c:f>'auto-sufic'!$C$6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85379317039888E-3"/>
                  <c:y val="4.4200223164753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F-4A4E-ACDB-6B579AE1AA34}"/>
                </c:ext>
              </c:extLst>
            </c:dLbl>
            <c:dLbl>
              <c:idx val="1"/>
              <c:layout>
                <c:manualLayout>
                  <c:x val="-4.3184965901714799E-2"/>
                  <c:y val="-4.9070971968082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F-4A4E-ACDB-6B579AE1AA34}"/>
                </c:ext>
              </c:extLst>
            </c:dLbl>
            <c:dLbl>
              <c:idx val="2"/>
              <c:layout>
                <c:manualLayout>
                  <c:x val="-2.9689603878512782E-2"/>
                  <c:y val="-7.1662914147612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F-4A4E-ACDB-6B579AE1AA34}"/>
                </c:ext>
              </c:extLst>
            </c:dLbl>
            <c:dLbl>
              <c:idx val="3"/>
              <c:layout>
                <c:manualLayout>
                  <c:x val="-9.4467363187080971E-3"/>
                  <c:y val="2.3302307556518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F-4A4E-ACDB-6B579AE1AA34}"/>
                </c:ext>
              </c:extLst>
            </c:dLbl>
            <c:dLbl>
              <c:idx val="4"/>
              <c:layout>
                <c:manualLayout>
                  <c:x val="-2.9689610391992236E-2"/>
                  <c:y val="-5.5869913177814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F-4A4E-ACDB-6B579AE1AA34}"/>
                </c:ext>
              </c:extLst>
            </c:dLbl>
            <c:dLbl>
              <c:idx val="5"/>
              <c:layout>
                <c:manualLayout>
                  <c:x val="-2.0242978383063052E-2"/>
                  <c:y val="-4.256656779429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F-4A4E-ACDB-6B579AE1AA34}"/>
                </c:ext>
              </c:extLst>
            </c:dLbl>
            <c:dLbl>
              <c:idx val="7"/>
              <c:layout>
                <c:manualLayout>
                  <c:x val="-2.0242984896542394E-2"/>
                  <c:y val="-4.081748757235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8F-4A4E-ACDB-6B579AE1AA34}"/>
                </c:ext>
              </c:extLst>
            </c:dLbl>
            <c:dLbl>
              <c:idx val="8"/>
              <c:layout>
                <c:manualLayout>
                  <c:x val="-1.6194328980356602E-2"/>
                  <c:y val="-4.296407673764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F-4A4E-ACDB-6B579AE1AA34}"/>
                </c:ext>
              </c:extLst>
            </c:dLbl>
            <c:dLbl>
              <c:idx val="9"/>
              <c:layout>
                <c:manualLayout>
                  <c:x val="-1.2145673064170703E-2"/>
                  <c:y val="-3.920657893949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8F-4A4E-ACDB-6B579AE1AA34}"/>
                </c:ext>
              </c:extLst>
            </c:dLbl>
            <c:dLbl>
              <c:idx val="10"/>
              <c:layout>
                <c:manualLayout>
                  <c:x val="-1.3495276606117072E-2"/>
                  <c:y val="-4.6868784429117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8F-4A4E-ACDB-6B579AE1AA34}"/>
                </c:ext>
              </c:extLst>
            </c:dLbl>
            <c:dLbl>
              <c:idx val="11"/>
              <c:layout>
                <c:manualLayout>
                  <c:x val="-1.3495209021509455E-2"/>
                  <c:y val="5.4891543611689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8F-4A4E-ACDB-6B579AE1AA34}"/>
                </c:ext>
              </c:extLst>
            </c:dLbl>
            <c:dLbl>
              <c:idx val="12"/>
              <c:layout>
                <c:manualLayout>
                  <c:x val="-3.6437283665207043E-2"/>
                  <c:y val="-4.156035804806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8F-4A4E-ACDB-6B579AE1AA34}"/>
                </c:ext>
              </c:extLst>
            </c:dLbl>
            <c:dLbl>
              <c:idx val="13"/>
              <c:layout>
                <c:manualLayout>
                  <c:x val="-2.6990509973583283E-2"/>
                  <c:y val="-3.3096509768226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8F-4A4E-ACDB-6B579AE1AA34}"/>
                </c:ext>
              </c:extLst>
            </c:dLbl>
            <c:dLbl>
              <c:idx val="14"/>
              <c:layout>
                <c:manualLayout>
                  <c:x val="-2.0242936852373085E-2"/>
                  <c:y val="-3.2086754631822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8F-4A4E-ACDB-6B579AE1AA3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'auto-sufic'!$A$7:$A$23</c:f>
              <c:numCache>
                <c:formatCode>General</c:formatCode>
                <c:ptCount val="17"/>
                <c:pt idx="0">
                  <c:v>1970</c:v>
                </c:pt>
                <c:pt idx="1">
                  <c:v>1974</c:v>
                </c:pt>
                <c:pt idx="2">
                  <c:v>1978</c:v>
                </c:pt>
                <c:pt idx="3">
                  <c:v>1982</c:v>
                </c:pt>
                <c:pt idx="4">
                  <c:v>1986</c:v>
                </c:pt>
                <c:pt idx="5">
                  <c:v>1990</c:v>
                </c:pt>
                <c:pt idx="6">
                  <c:v>1994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'auto-sufic'!$C$7:$C$23</c:f>
              <c:numCache>
                <c:formatCode>0.0</c:formatCode>
                <c:ptCount val="17"/>
                <c:pt idx="0">
                  <c:v>29.8</c:v>
                </c:pt>
                <c:pt idx="1">
                  <c:v>47.4</c:v>
                </c:pt>
                <c:pt idx="2">
                  <c:v>62.1</c:v>
                </c:pt>
                <c:pt idx="3">
                  <c:v>60.2</c:v>
                </c:pt>
                <c:pt idx="4">
                  <c:v>67</c:v>
                </c:pt>
                <c:pt idx="5">
                  <c:v>68.099999999999994</c:v>
                </c:pt>
                <c:pt idx="6">
                  <c:v>73</c:v>
                </c:pt>
                <c:pt idx="7">
                  <c:v>88.1</c:v>
                </c:pt>
                <c:pt idx="8">
                  <c:v>89.929918999999998</c:v>
                </c:pt>
                <c:pt idx="9">
                  <c:v>89.624697999999995</c:v>
                </c:pt>
                <c:pt idx="10">
                  <c:v>88.496736999999996</c:v>
                </c:pt>
                <c:pt idx="11">
                  <c:v>83.734363000000002</c:v>
                </c:pt>
                <c:pt idx="12">
                  <c:v>88.419802000000004</c:v>
                </c:pt>
                <c:pt idx="13">
                  <c:v>88.807391999999993</c:v>
                </c:pt>
                <c:pt idx="14">
                  <c:v>90.672793999999996</c:v>
                </c:pt>
                <c:pt idx="15">
                  <c:v>97.785714714159397</c:v>
                </c:pt>
                <c:pt idx="16" formatCode="#,##0.0">
                  <c:v>105.97251290715364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48F-4A4E-ACDB-6B579AE1AA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375616"/>
        <c:axId val="193407616"/>
      </c:lineChart>
      <c:catAx>
        <c:axId val="193375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Período</a:t>
                </a:r>
              </a:p>
            </c:rich>
          </c:tx>
          <c:layout>
            <c:manualLayout>
              <c:xMode val="edge"/>
              <c:yMode val="edge"/>
              <c:x val="0.50877260033501015"/>
              <c:y val="0.90962228615599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340761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9340761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Bilhões m³/ano</a:t>
                </a:r>
              </a:p>
            </c:rich>
          </c:tx>
          <c:layout>
            <c:manualLayout>
              <c:xMode val="edge"/>
              <c:yMode val="edge"/>
              <c:x val="1.214576499473499E-2"/>
              <c:y val="0.271137412219575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3375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1941385086382E-2"/>
          <c:y val="0.91545319824674043"/>
          <c:w val="0.12820529716664711"/>
          <c:h val="6.41400329981792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PRODUÇÃO DE ÓLEO DIESEL PELA PETROBRÁS VERSUS CONSUMO INTERNO</a:t>
            </a:r>
          </a:p>
        </c:rich>
      </c:tx>
      <c:layout>
        <c:manualLayout>
          <c:xMode val="edge"/>
          <c:yMode val="edge"/>
          <c:x val="0.21733505821474774"/>
          <c:y val="3.5087819489616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8020698576973"/>
          <c:y val="0.10818744342631643"/>
          <c:w val="0.8758085381630013"/>
          <c:h val="0.67544052517511077"/>
        </c:manualLayout>
      </c:layout>
      <c:lineChart>
        <c:grouping val="standard"/>
        <c:varyColors val="0"/>
        <c:ser>
          <c:idx val="0"/>
          <c:order val="0"/>
          <c:tx>
            <c:strRef>
              <c:f>'auto-sufic'!$B$6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cat>
            <c:numRef>
              <c:f>'auto-sufic'!$A$7:$A$22</c:f>
              <c:numCache>
                <c:formatCode>General</c:formatCode>
                <c:ptCount val="16"/>
                <c:pt idx="0">
                  <c:v>1970</c:v>
                </c:pt>
                <c:pt idx="1">
                  <c:v>1974</c:v>
                </c:pt>
                <c:pt idx="2">
                  <c:v>1978</c:v>
                </c:pt>
                <c:pt idx="3">
                  <c:v>1982</c:v>
                </c:pt>
                <c:pt idx="4">
                  <c:v>1986</c:v>
                </c:pt>
                <c:pt idx="5">
                  <c:v>1990</c:v>
                </c:pt>
                <c:pt idx="6">
                  <c:v>1994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'auto-sufic'!$B$7:$B$22</c:f>
              <c:numCache>
                <c:formatCode>0.0</c:formatCode>
                <c:ptCount val="16"/>
                <c:pt idx="0">
                  <c:v>9.5</c:v>
                </c:pt>
                <c:pt idx="1">
                  <c:v>10.3</c:v>
                </c:pt>
                <c:pt idx="2">
                  <c:v>9.3000000000000007</c:v>
                </c:pt>
                <c:pt idx="3">
                  <c:v>15.1</c:v>
                </c:pt>
                <c:pt idx="4">
                  <c:v>33.200000000000003</c:v>
                </c:pt>
                <c:pt idx="5">
                  <c:v>36.6</c:v>
                </c:pt>
                <c:pt idx="6">
                  <c:v>38.799999999999997</c:v>
                </c:pt>
                <c:pt idx="7">
                  <c:v>56.6</c:v>
                </c:pt>
                <c:pt idx="8">
                  <c:v>71.643694290000013</c:v>
                </c:pt>
                <c:pt idx="9">
                  <c:v>75.019961649999999</c:v>
                </c:pt>
                <c:pt idx="10">
                  <c:v>84.398966279999996</c:v>
                </c:pt>
                <c:pt idx="11">
                  <c:v>86.819697229999989</c:v>
                </c:pt>
                <c:pt idx="12">
                  <c:v>85.966979640000005</c:v>
                </c:pt>
                <c:pt idx="13">
                  <c:v>94.796733840000002</c:v>
                </c:pt>
                <c:pt idx="14">
                  <c:v>99.970613448999984</c:v>
                </c:pt>
                <c:pt idx="15">
                  <c:v>101.436628822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E7-4D7E-A253-B26D208080E1}"/>
            </c:ext>
          </c:extLst>
        </c:ser>
        <c:ser>
          <c:idx val="1"/>
          <c:order val="1"/>
          <c:tx>
            <c:strRef>
              <c:f>'auto-sufic'!$C$6</c:f>
              <c:strCache>
                <c:ptCount val="1"/>
                <c:pt idx="0">
                  <c:v>CONSUMO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elete val="1"/>
          </c:dLbls>
          <c:cat>
            <c:numRef>
              <c:f>'auto-sufic'!$A$7:$A$22</c:f>
              <c:numCache>
                <c:formatCode>General</c:formatCode>
                <c:ptCount val="16"/>
                <c:pt idx="0">
                  <c:v>1970</c:v>
                </c:pt>
                <c:pt idx="1">
                  <c:v>1974</c:v>
                </c:pt>
                <c:pt idx="2">
                  <c:v>1978</c:v>
                </c:pt>
                <c:pt idx="3">
                  <c:v>1982</c:v>
                </c:pt>
                <c:pt idx="4">
                  <c:v>1986</c:v>
                </c:pt>
                <c:pt idx="5">
                  <c:v>1990</c:v>
                </c:pt>
                <c:pt idx="6">
                  <c:v>1994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'auto-sufic'!$C$7:$C$22</c:f>
              <c:numCache>
                <c:formatCode>0.0</c:formatCode>
                <c:ptCount val="16"/>
                <c:pt idx="0">
                  <c:v>29.8</c:v>
                </c:pt>
                <c:pt idx="1">
                  <c:v>47.4</c:v>
                </c:pt>
                <c:pt idx="2">
                  <c:v>62.1</c:v>
                </c:pt>
                <c:pt idx="3">
                  <c:v>60.2</c:v>
                </c:pt>
                <c:pt idx="4">
                  <c:v>67</c:v>
                </c:pt>
                <c:pt idx="5">
                  <c:v>68.099999999999994</c:v>
                </c:pt>
                <c:pt idx="6">
                  <c:v>73</c:v>
                </c:pt>
                <c:pt idx="7">
                  <c:v>88.1</c:v>
                </c:pt>
                <c:pt idx="8">
                  <c:v>89.929918999999998</c:v>
                </c:pt>
                <c:pt idx="9">
                  <c:v>89.624697999999995</c:v>
                </c:pt>
                <c:pt idx="10">
                  <c:v>88.496736999999996</c:v>
                </c:pt>
                <c:pt idx="11">
                  <c:v>83.734363000000002</c:v>
                </c:pt>
                <c:pt idx="12">
                  <c:v>88.419802000000004</c:v>
                </c:pt>
                <c:pt idx="13">
                  <c:v>88.807391999999993</c:v>
                </c:pt>
                <c:pt idx="14">
                  <c:v>90.672793999999996</c:v>
                </c:pt>
                <c:pt idx="15">
                  <c:v>97.785714714159397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7-4D7E-A253-B26D20808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250048"/>
        <c:axId val="193252352"/>
      </c:lineChart>
      <c:catAx>
        <c:axId val="19325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Período</a:t>
                </a:r>
              </a:p>
            </c:rich>
          </c:tx>
          <c:layout>
            <c:manualLayout>
              <c:xMode val="edge"/>
              <c:yMode val="edge"/>
              <c:x val="0.51228978007761972"/>
              <c:y val="0.91813127664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32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25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Bilhões m³/ano</a:t>
                </a:r>
              </a:p>
            </c:rich>
          </c:tx>
          <c:layout>
            <c:manualLayout>
              <c:xMode val="edge"/>
              <c:yMode val="edge"/>
              <c:x val="1.5523932729624839E-2"/>
              <c:y val="0.283626540874397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325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460543337645538E-2"/>
          <c:y val="0.91813127664495575"/>
          <c:w val="0.23932729624838292"/>
          <c:h val="6.4327669064296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DO GRAU DE AUTO-SUFICIÊNCIA  EM (%)</a:t>
            </a:r>
          </a:p>
        </c:rich>
      </c:tx>
      <c:layout>
        <c:manualLayout>
          <c:xMode val="edge"/>
          <c:yMode val="edge"/>
          <c:x val="0.3126618931962275"/>
          <c:y val="2.6239104408346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4328612434155"/>
          <c:y val="0.10787187367875603"/>
          <c:w val="0.87597009746711663"/>
          <c:h val="0.67347034648088222"/>
        </c:manualLayout>
      </c:layout>
      <c:lineChart>
        <c:grouping val="standard"/>
        <c:varyColors val="0"/>
        <c:ser>
          <c:idx val="1"/>
          <c:order val="0"/>
          <c:tx>
            <c:strRef>
              <c:f>'auto-sufic'!$C$6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81851212527508E-3"/>
                  <c:y val="4.332357729737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4E-444B-9C76-7D44B6BA652A}"/>
                </c:ext>
              </c:extLst>
            </c:dLbl>
            <c:dLbl>
              <c:idx val="1"/>
              <c:layout>
                <c:manualLayout>
                  <c:x val="-4.3362504203569602E-2"/>
                  <c:y val="-4.9465857924143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4E-444B-9C76-7D44B6BA652A}"/>
                </c:ext>
              </c:extLst>
            </c:dLbl>
            <c:dLbl>
              <c:idx val="2"/>
              <c:layout>
                <c:manualLayout>
                  <c:x val="-2.9635044581756191E-2"/>
                  <c:y val="-7.3576606448103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4E-444B-9C76-7D44B6BA652A}"/>
                </c:ext>
              </c:extLst>
            </c:dLbl>
            <c:dLbl>
              <c:idx val="3"/>
              <c:layout>
                <c:manualLayout>
                  <c:x val="-1.0739619783145622E-2"/>
                  <c:y val="2.29931127222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4E-444B-9C76-7D44B6BA652A}"/>
                </c:ext>
              </c:extLst>
            </c:dLbl>
            <c:dLbl>
              <c:idx val="4"/>
              <c:layout>
                <c:manualLayout>
                  <c:x val="-2.9312078158273903E-2"/>
                  <c:y val="-5.731805557799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4E-444B-9C76-7D44B6BA652A}"/>
                </c:ext>
              </c:extLst>
            </c:dLbl>
            <c:dLbl>
              <c:idx val="5"/>
              <c:layout>
                <c:manualLayout>
                  <c:x val="-1.9460592419058349E-2"/>
                  <c:y val="-4.3255927491289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4E-444B-9C76-7D44B6BA652A}"/>
                </c:ext>
              </c:extLst>
            </c:dLbl>
            <c:dLbl>
              <c:idx val="7"/>
              <c:layout>
                <c:manualLayout>
                  <c:x val="-2.0429617289775357E-2"/>
                  <c:y val="-4.2284015775483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4E-444B-9C76-7D44B6BA652A}"/>
                </c:ext>
              </c:extLst>
            </c:dLbl>
            <c:dLbl>
              <c:idx val="8"/>
              <c:layout>
                <c:manualLayout>
                  <c:x val="-1.703808802155626E-2"/>
                  <c:y val="-4.3168007663384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4E-444B-9C76-7D44B6BA652A}"/>
                </c:ext>
              </c:extLst>
            </c:dLbl>
            <c:dLbl>
              <c:idx val="9"/>
              <c:layout>
                <c:manualLayout>
                  <c:x val="-1.235470310109732E-2"/>
                  <c:y val="-4.2536551832272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4E-444B-9C76-7D44B6BA652A}"/>
                </c:ext>
              </c:extLst>
            </c:dLbl>
            <c:dLbl>
              <c:idx val="10"/>
              <c:layout>
                <c:manualLayout>
                  <c:x val="-1.2839147715476082E-2"/>
                  <c:y val="-4.806167336776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4E-444B-9C76-7D44B6BA652A}"/>
                </c:ext>
              </c:extLst>
            </c:dLbl>
            <c:dLbl>
              <c:idx val="11"/>
              <c:layout>
                <c:manualLayout>
                  <c:x val="-1.3323592329854844E-2"/>
                  <c:y val="5.0412534825778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4E-444B-9C76-7D44B6BA652A}"/>
                </c:ext>
              </c:extLst>
            </c:dLbl>
            <c:dLbl>
              <c:idx val="12"/>
              <c:layout>
                <c:manualLayout>
                  <c:x val="-3.7064015881780252E-2"/>
                  <c:y val="-4.572196168087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4E-444B-9C76-7D44B6BA652A}"/>
                </c:ext>
              </c:extLst>
            </c:dLbl>
            <c:dLbl>
              <c:idx val="13"/>
              <c:layout>
                <c:manualLayout>
                  <c:x val="-2.7212530142564646E-2"/>
                  <c:y val="-3.699059582032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4E-444B-9C76-7D44B6BA652A}"/>
                </c:ext>
              </c:extLst>
            </c:dLbl>
            <c:dLbl>
              <c:idx val="14"/>
              <c:layout>
                <c:manualLayout>
                  <c:x val="-1.9945026991747685E-2"/>
                  <c:y val="-3.1778300626091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84E-444B-9C76-7D44B6BA65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'auto-sufic'!$A$7:$A$22</c:f>
              <c:numCache>
                <c:formatCode>General</c:formatCode>
                <c:ptCount val="16"/>
                <c:pt idx="0">
                  <c:v>1970</c:v>
                </c:pt>
                <c:pt idx="1">
                  <c:v>1974</c:v>
                </c:pt>
                <c:pt idx="2">
                  <c:v>1978</c:v>
                </c:pt>
                <c:pt idx="3">
                  <c:v>1982</c:v>
                </c:pt>
                <c:pt idx="4">
                  <c:v>1986</c:v>
                </c:pt>
                <c:pt idx="5">
                  <c:v>1990</c:v>
                </c:pt>
                <c:pt idx="6">
                  <c:v>1994</c:v>
                </c:pt>
                <c:pt idx="7">
                  <c:v>1998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</c:numCache>
            </c:numRef>
          </c:cat>
          <c:val>
            <c:numRef>
              <c:f>'auto-sufic'!$C$7:$C$22</c:f>
              <c:numCache>
                <c:formatCode>0.0</c:formatCode>
                <c:ptCount val="16"/>
                <c:pt idx="0">
                  <c:v>29.8</c:v>
                </c:pt>
                <c:pt idx="1">
                  <c:v>47.4</c:v>
                </c:pt>
                <c:pt idx="2">
                  <c:v>62.1</c:v>
                </c:pt>
                <c:pt idx="3">
                  <c:v>60.2</c:v>
                </c:pt>
                <c:pt idx="4">
                  <c:v>67</c:v>
                </c:pt>
                <c:pt idx="5">
                  <c:v>68.099999999999994</c:v>
                </c:pt>
                <c:pt idx="6">
                  <c:v>73</c:v>
                </c:pt>
                <c:pt idx="7">
                  <c:v>88.1</c:v>
                </c:pt>
                <c:pt idx="8">
                  <c:v>89.929918999999998</c:v>
                </c:pt>
                <c:pt idx="9">
                  <c:v>89.624697999999995</c:v>
                </c:pt>
                <c:pt idx="10">
                  <c:v>88.496736999999996</c:v>
                </c:pt>
                <c:pt idx="11">
                  <c:v>83.734363000000002</c:v>
                </c:pt>
                <c:pt idx="12">
                  <c:v>88.419802000000004</c:v>
                </c:pt>
                <c:pt idx="13">
                  <c:v>88.807391999999993</c:v>
                </c:pt>
                <c:pt idx="14">
                  <c:v>90.672793999999996</c:v>
                </c:pt>
                <c:pt idx="15">
                  <c:v>97.785714714159397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84E-444B-9C76-7D44B6BA65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718336"/>
        <c:axId val="194738048"/>
      </c:lineChart>
      <c:catAx>
        <c:axId val="19471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Período</a:t>
                </a:r>
              </a:p>
            </c:rich>
          </c:tx>
          <c:layout>
            <c:manualLayout>
              <c:xMode val="edge"/>
              <c:yMode val="edge"/>
              <c:x val="0.50516859603192132"/>
              <c:y val="0.90670683011062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47380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947380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Bilhões m³/ano</a:t>
                </a:r>
              </a:p>
            </c:rich>
          </c:tx>
          <c:layout>
            <c:manualLayout>
              <c:xMode val="edge"/>
              <c:yMode val="edge"/>
              <c:x val="1.1627921647793584E-2"/>
              <c:y val="0.268221956174204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9471833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855408005551527E-2"/>
          <c:y val="0.91545319824674043"/>
          <c:w val="0.12273917294893227"/>
          <c:h val="6.41400329981792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204159</xdr:colOff>
      <xdr:row>2</xdr:row>
      <xdr:rowOff>190500</xdr:rowOff>
    </xdr:to>
    <xdr:pic>
      <xdr:nvPicPr>
        <xdr:cNvPr id="2" name="Imagem 1" descr="Placa azul com letras brancas em fundo preto&#10;&#10;Descrição gerada automa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97580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394659</xdr:colOff>
      <xdr:row>2</xdr:row>
      <xdr:rowOff>190500</xdr:rowOff>
    </xdr:to>
    <xdr:pic>
      <xdr:nvPicPr>
        <xdr:cNvPr id="2" name="Imagem 1" descr="Placa azul com letras brancas em fundo preto&#10;&#10;Descrição gerada automa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97580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80334</xdr:colOff>
      <xdr:row>2</xdr:row>
      <xdr:rowOff>190500</xdr:rowOff>
    </xdr:to>
    <xdr:pic>
      <xdr:nvPicPr>
        <xdr:cNvPr id="2" name="Imagem 1" descr="Placa azul com letras brancas em fundo preto&#10;&#10;Descrição gerada automaticamen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975809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322</xdr:row>
      <xdr:rowOff>0</xdr:rowOff>
    </xdr:from>
    <xdr:to>
      <xdr:col>12</xdr:col>
      <xdr:colOff>66675</xdr:colOff>
      <xdr:row>343</xdr:row>
      <xdr:rowOff>38100</xdr:rowOff>
    </xdr:to>
    <xdr:graphicFrame macro="">
      <xdr:nvGraphicFramePr>
        <xdr:cNvPr id="32771" name="Gráfico 3">
          <a:extLst>
            <a:ext uri="{FF2B5EF4-FFF2-40B4-BE49-F238E27FC236}">
              <a16:creationId xmlns:a16="http://schemas.microsoft.com/office/drawing/2014/main" id="{00000000-0008-0000-0300-000003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318459</xdr:colOff>
      <xdr:row>2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5" y="0"/>
          <a:ext cx="1975809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31</xdr:row>
          <xdr:rowOff>19050</xdr:rowOff>
        </xdr:from>
        <xdr:to>
          <xdr:col>5</xdr:col>
          <xdr:colOff>752475</xdr:colOff>
          <xdr:row>51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38100</xdr:colOff>
      <xdr:row>53</xdr:row>
      <xdr:rowOff>19050</xdr:rowOff>
    </xdr:from>
    <xdr:to>
      <xdr:col>7</xdr:col>
      <xdr:colOff>533400</xdr:colOff>
      <xdr:row>73</xdr:row>
      <xdr:rowOff>38100</xdr:rowOff>
    </xdr:to>
    <xdr:graphicFrame macro="">
      <xdr:nvGraphicFramePr>
        <xdr:cNvPr id="1027" name="Gráfico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76</xdr:row>
      <xdr:rowOff>19050</xdr:rowOff>
    </xdr:from>
    <xdr:to>
      <xdr:col>7</xdr:col>
      <xdr:colOff>533400</xdr:colOff>
      <xdr:row>96</xdr:row>
      <xdr:rowOff>47625</xdr:rowOff>
    </xdr:to>
    <xdr:graphicFrame macro="">
      <xdr:nvGraphicFramePr>
        <xdr:cNvPr id="1029" name="Gráfico 5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47625</xdr:rowOff>
    </xdr:from>
    <xdr:to>
      <xdr:col>7</xdr:col>
      <xdr:colOff>561975</xdr:colOff>
      <xdr:row>43</xdr:row>
      <xdr:rowOff>66675</xdr:rowOff>
    </xdr:to>
    <xdr:graphicFrame macro="">
      <xdr:nvGraphicFramePr>
        <xdr:cNvPr id="24578" name="Gráfico 2">
          <a:extLst>
            <a:ext uri="{FF2B5EF4-FFF2-40B4-BE49-F238E27FC236}">
              <a16:creationId xmlns:a16="http://schemas.microsoft.com/office/drawing/2014/main" id="{00000000-0008-0000-0500-000002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67</xdr:row>
      <xdr:rowOff>19050</xdr:rowOff>
    </xdr:from>
    <xdr:to>
      <xdr:col>7</xdr:col>
      <xdr:colOff>533400</xdr:colOff>
      <xdr:row>87</xdr:row>
      <xdr:rowOff>47625</xdr:rowOff>
    </xdr:to>
    <xdr:graphicFrame macro="">
      <xdr:nvGraphicFramePr>
        <xdr:cNvPr id="24579" name="Gráfico 3">
          <a:extLst>
            <a:ext uri="{FF2B5EF4-FFF2-40B4-BE49-F238E27FC236}">
              <a16:creationId xmlns:a16="http://schemas.microsoft.com/office/drawing/2014/main" id="{00000000-0008-0000-0500-000003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_DECO/INDTRANS/INDIPRE_02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_DECO/INDTRANS/INDIPRE_03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EXC_DECO\DOL&#193;R%20M&#201;DIO\DOL&#193;R%20MENSAL_2024.xls" TargetMode="External"/><Relationship Id="rId1" Type="http://schemas.openxmlformats.org/officeDocument/2006/relationships/externalLinkPath" Target="/EXC_DECO/DOL&#193;R%20M&#201;DIO/DOL&#193;R%20MENSAL_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IGPM"/>
      <sheetName val="IGPDI"/>
      <sheetName val="IPCAIBGE"/>
      <sheetName val="IPCAE"/>
      <sheetName val="INPCIBGE"/>
      <sheetName val="ICVDIEESE"/>
      <sheetName val="IPCFIPE"/>
      <sheetName val="IPA-DI FGV"/>
      <sheetName val="IPC|BR - DI.FGV"/>
      <sheetName val="IPA-IGPM"/>
      <sheetName val="INCC-SINDUSCON"/>
      <sheetName val="Poupanca"/>
      <sheetName val="Txbas"/>
      <sheetName val="TR"/>
      <sheetName val="SELIC"/>
      <sheetName val="Selicacum"/>
      <sheetName val="TJLP"/>
      <sheetName val="Dolar"/>
      <sheetName val="Salário Mínimo"/>
      <sheetName val="Coluna14"/>
      <sheetName val="Coluna15"/>
      <sheetName val="coluna32"/>
      <sheetName val="Coluna54"/>
      <sheetName val="DES-mul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4">
          <cell r="C14">
            <v>1.0389999999999999</v>
          </cell>
        </row>
        <row r="16">
          <cell r="C16">
            <v>1.1599999999999999</v>
          </cell>
        </row>
        <row r="18">
          <cell r="C18">
            <v>1.1240000000000001</v>
          </cell>
        </row>
        <row r="19">
          <cell r="C19">
            <v>1.1299999999999999</v>
          </cell>
        </row>
        <row r="20">
          <cell r="C20">
            <v>1.137</v>
          </cell>
        </row>
        <row r="21">
          <cell r="C21">
            <v>1.1439999999999999</v>
          </cell>
        </row>
        <row r="22">
          <cell r="C22">
            <v>1.1499999999999999</v>
          </cell>
        </row>
        <row r="23">
          <cell r="C23">
            <v>1.157</v>
          </cell>
        </row>
        <row r="24">
          <cell r="C24">
            <v>1.163</v>
          </cell>
        </row>
        <row r="25">
          <cell r="C25">
            <v>1.177</v>
          </cell>
        </row>
        <row r="26">
          <cell r="C26">
            <v>1.1859999999999999</v>
          </cell>
        </row>
        <row r="27">
          <cell r="C27">
            <v>1.1930000000000001</v>
          </cell>
        </row>
        <row r="28">
          <cell r="C28">
            <v>1.2010000000000001</v>
          </cell>
        </row>
        <row r="29">
          <cell r="C29">
            <v>1.2090000000000001</v>
          </cell>
        </row>
        <row r="31">
          <cell r="C31">
            <v>1.9893000000000001</v>
          </cell>
        </row>
        <row r="32">
          <cell r="C32">
            <v>2.0649999999999999</v>
          </cell>
        </row>
        <row r="33">
          <cell r="C33">
            <v>1.722</v>
          </cell>
        </row>
        <row r="34">
          <cell r="C34">
            <v>1.661</v>
          </cell>
        </row>
        <row r="35">
          <cell r="C35">
            <v>1.724</v>
          </cell>
        </row>
        <row r="36">
          <cell r="C36">
            <v>1.7689999999999999</v>
          </cell>
        </row>
        <row r="37">
          <cell r="C37">
            <v>1.7889999999999999</v>
          </cell>
        </row>
        <row r="38">
          <cell r="C38">
            <v>1.9159999999999999</v>
          </cell>
        </row>
        <row r="39">
          <cell r="C39">
            <v>1.9370000000000001</v>
          </cell>
        </row>
        <row r="40">
          <cell r="C40">
            <v>1.9490000000000001</v>
          </cell>
        </row>
        <row r="41">
          <cell r="C41">
            <v>1.9339999999999999</v>
          </cell>
        </row>
        <row r="42">
          <cell r="C42">
            <v>1.7889999999999999</v>
          </cell>
        </row>
        <row r="44">
          <cell r="C44">
            <v>1.784</v>
          </cell>
        </row>
        <row r="45">
          <cell r="C45">
            <v>1.7689999999999999</v>
          </cell>
        </row>
        <row r="46">
          <cell r="C46">
            <v>1.7473000000000001</v>
          </cell>
        </row>
        <row r="47">
          <cell r="C47">
            <v>1.782</v>
          </cell>
        </row>
        <row r="48">
          <cell r="C48">
            <v>1.827</v>
          </cell>
        </row>
        <row r="49">
          <cell r="C49">
            <v>1.7991999999999999</v>
          </cell>
        </row>
        <row r="50">
          <cell r="C50">
            <v>1.7849999999999999</v>
          </cell>
        </row>
        <row r="51">
          <cell r="C51">
            <v>1.8240000000000001</v>
          </cell>
        </row>
        <row r="52">
          <cell r="C52">
            <v>1.845</v>
          </cell>
        </row>
        <row r="53">
          <cell r="C53">
            <v>1.9</v>
          </cell>
        </row>
        <row r="54">
          <cell r="C54">
            <v>1.9810000000000001</v>
          </cell>
        </row>
        <row r="55">
          <cell r="C55">
            <v>1.9554</v>
          </cell>
        </row>
        <row r="57">
          <cell r="C57">
            <v>1.97</v>
          </cell>
        </row>
        <row r="58">
          <cell r="C58">
            <v>2.0350000000000001</v>
          </cell>
        </row>
        <row r="59">
          <cell r="C59">
            <v>2.1520000000000001</v>
          </cell>
        </row>
        <row r="60">
          <cell r="C60">
            <v>2.2000000000000002</v>
          </cell>
        </row>
        <row r="61">
          <cell r="C61">
            <v>2.371</v>
          </cell>
        </row>
        <row r="62">
          <cell r="C62">
            <v>2.3130000000000002</v>
          </cell>
        </row>
        <row r="63">
          <cell r="C63">
            <v>2.4660000000000002</v>
          </cell>
        </row>
        <row r="64">
          <cell r="C64">
            <v>2.5299999999999998</v>
          </cell>
        </row>
        <row r="65">
          <cell r="C65">
            <v>2.665</v>
          </cell>
        </row>
        <row r="66">
          <cell r="C66">
            <v>2.6960000000000002</v>
          </cell>
        </row>
        <row r="67">
          <cell r="C67">
            <v>2.5</v>
          </cell>
        </row>
        <row r="68">
          <cell r="C68">
            <v>2.3140000000000001</v>
          </cell>
        </row>
        <row r="70">
          <cell r="C70">
            <v>2.4182999999999999</v>
          </cell>
        </row>
        <row r="71">
          <cell r="C71">
            <v>2.3481999999999998</v>
          </cell>
        </row>
        <row r="72">
          <cell r="C72">
            <v>2.3235999999999999</v>
          </cell>
        </row>
        <row r="73">
          <cell r="C73">
            <v>2.3624999999999998</v>
          </cell>
        </row>
        <row r="74">
          <cell r="C74">
            <v>2.5219999999999998</v>
          </cell>
        </row>
        <row r="75">
          <cell r="C75">
            <v>2.8443999999999998</v>
          </cell>
        </row>
        <row r="76">
          <cell r="C76">
            <v>3.4277000000000002</v>
          </cell>
        </row>
        <row r="77">
          <cell r="C77">
            <v>3.01</v>
          </cell>
        </row>
        <row r="78">
          <cell r="C78">
            <v>3.8948999999999998</v>
          </cell>
        </row>
        <row r="79">
          <cell r="C79">
            <v>3.645</v>
          </cell>
        </row>
        <row r="80">
          <cell r="C80">
            <v>3.6364999999999998</v>
          </cell>
        </row>
        <row r="81">
          <cell r="C81">
            <v>3.5329999999999999</v>
          </cell>
        </row>
        <row r="83">
          <cell r="C83">
            <v>3.5249999999999999</v>
          </cell>
        </row>
        <row r="84">
          <cell r="C84">
            <v>3.5750000000000002</v>
          </cell>
        </row>
        <row r="85">
          <cell r="C85">
            <v>3.3530000000000002</v>
          </cell>
        </row>
        <row r="86">
          <cell r="C86">
            <v>2.8898000000000001</v>
          </cell>
        </row>
        <row r="87">
          <cell r="C87">
            <v>2.9655999999999998</v>
          </cell>
        </row>
        <row r="88">
          <cell r="C88">
            <v>2.8719999999999999</v>
          </cell>
        </row>
        <row r="89">
          <cell r="C89">
            <v>2.9655</v>
          </cell>
        </row>
        <row r="90">
          <cell r="C90">
            <v>2.9664999999999999</v>
          </cell>
        </row>
        <row r="91">
          <cell r="C91">
            <v>2.9234</v>
          </cell>
        </row>
        <row r="92">
          <cell r="C92">
            <v>2.8561999999999999</v>
          </cell>
        </row>
        <row r="93">
          <cell r="C93">
            <v>2.9489999999999998</v>
          </cell>
        </row>
        <row r="94">
          <cell r="C94">
            <v>2.8892000000000002</v>
          </cell>
        </row>
        <row r="96">
          <cell r="C96">
            <v>2.9409000000000001</v>
          </cell>
        </row>
        <row r="97">
          <cell r="C97">
            <v>2.9138000000000002</v>
          </cell>
        </row>
        <row r="98">
          <cell r="C98">
            <v>2.9085999999999999</v>
          </cell>
        </row>
        <row r="99">
          <cell r="C99">
            <v>2.9447000000000001</v>
          </cell>
        </row>
        <row r="100">
          <cell r="C100">
            <v>3.1291000000000002</v>
          </cell>
        </row>
        <row r="101">
          <cell r="C101">
            <v>3.1074999999999999</v>
          </cell>
        </row>
        <row r="102">
          <cell r="C102">
            <v>3.0268000000000002</v>
          </cell>
        </row>
        <row r="103">
          <cell r="C103">
            <v>2.9338000000000002</v>
          </cell>
        </row>
        <row r="104">
          <cell r="C104">
            <v>2.8586</v>
          </cell>
        </row>
        <row r="105">
          <cell r="C105">
            <v>2.8565</v>
          </cell>
        </row>
        <row r="106">
          <cell r="C106">
            <v>2.7303000000000002</v>
          </cell>
        </row>
        <row r="107">
          <cell r="C107">
            <v>2.6543999999999999</v>
          </cell>
        </row>
        <row r="108">
          <cell r="C108">
            <v>2.6248</v>
          </cell>
        </row>
        <row r="109">
          <cell r="C109">
            <v>2.5950000000000002</v>
          </cell>
        </row>
        <row r="110">
          <cell r="C110">
            <v>2.6661999999999999</v>
          </cell>
        </row>
        <row r="111">
          <cell r="C111">
            <v>2.5312999999999999</v>
          </cell>
        </row>
        <row r="112">
          <cell r="C112">
            <v>2.4089999999999998</v>
          </cell>
        </row>
        <row r="113">
          <cell r="C113">
            <v>2.3504</v>
          </cell>
        </row>
        <row r="114">
          <cell r="C114">
            <v>2.3904999999999998</v>
          </cell>
        </row>
        <row r="115">
          <cell r="C115">
            <v>2.3637000000000001</v>
          </cell>
        </row>
        <row r="116">
          <cell r="C116">
            <v>2.2222</v>
          </cell>
        </row>
        <row r="117">
          <cell r="C117">
            <v>2.2543000000000002</v>
          </cell>
        </row>
        <row r="118">
          <cell r="C118">
            <v>2.2069999999999999</v>
          </cell>
        </row>
        <row r="119">
          <cell r="C119">
            <v>2.3407</v>
          </cell>
        </row>
        <row r="120">
          <cell r="C120">
            <v>2.2160000000000002</v>
          </cell>
        </row>
        <row r="121">
          <cell r="C121">
            <v>2.1355</v>
          </cell>
        </row>
        <row r="122">
          <cell r="C122">
            <v>2.1724000000000001</v>
          </cell>
        </row>
        <row r="123">
          <cell r="C123">
            <v>2.0891999999999999</v>
          </cell>
        </row>
        <row r="124">
          <cell r="C124">
            <v>2.3005</v>
          </cell>
        </row>
        <row r="125">
          <cell r="C125">
            <v>2.1642999999999999</v>
          </cell>
        </row>
        <row r="126">
          <cell r="C126">
            <v>2.1762000000000001</v>
          </cell>
        </row>
        <row r="127">
          <cell r="C127">
            <v>2.1387999999999998</v>
          </cell>
        </row>
        <row r="128">
          <cell r="C128">
            <v>2.1741999999999999</v>
          </cell>
        </row>
        <row r="129">
          <cell r="C129">
            <v>2.1429999999999998</v>
          </cell>
        </row>
        <row r="130">
          <cell r="C130">
            <v>2.1667999999999998</v>
          </cell>
        </row>
        <row r="131">
          <cell r="C131">
            <v>2.137</v>
          </cell>
        </row>
        <row r="132">
          <cell r="C132">
            <v>2.1246999999999998</v>
          </cell>
        </row>
        <row r="133">
          <cell r="C133">
            <v>2.1181999999999999</v>
          </cell>
        </row>
        <row r="134">
          <cell r="C134">
            <v>2.0503999999999998</v>
          </cell>
        </row>
        <row r="135">
          <cell r="C135">
            <v>2.0339</v>
          </cell>
        </row>
        <row r="136">
          <cell r="C136">
            <v>1.9298</v>
          </cell>
        </row>
        <row r="137">
          <cell r="C137">
            <v>1.9259999999999999</v>
          </cell>
        </row>
        <row r="138">
          <cell r="C138">
            <v>1.883</v>
          </cell>
        </row>
        <row r="139">
          <cell r="C139">
            <v>1.964</v>
          </cell>
        </row>
        <row r="140">
          <cell r="C140">
            <v>1.8340000000000001</v>
          </cell>
        </row>
        <row r="141">
          <cell r="C141">
            <v>1.7370000000000001</v>
          </cell>
        </row>
        <row r="142">
          <cell r="C142">
            <v>1.7929999999999999</v>
          </cell>
        </row>
        <row r="143">
          <cell r="C143">
            <v>1.7713000000000001</v>
          </cell>
        </row>
        <row r="144">
          <cell r="C144">
            <v>1.7609999999999999</v>
          </cell>
        </row>
        <row r="145">
          <cell r="C145">
            <v>1.6919999999999999</v>
          </cell>
        </row>
        <row r="146">
          <cell r="C146">
            <v>1.7529999999999999</v>
          </cell>
        </row>
        <row r="147">
          <cell r="C147">
            <v>1.663</v>
          </cell>
        </row>
        <row r="148">
          <cell r="C148">
            <v>1.6279999999999999</v>
          </cell>
        </row>
        <row r="149">
          <cell r="C149">
            <v>1.597</v>
          </cell>
        </row>
        <row r="150">
          <cell r="C150">
            <v>1.5629999999999999</v>
          </cell>
        </row>
        <row r="151">
          <cell r="C151">
            <v>1.633</v>
          </cell>
        </row>
        <row r="152">
          <cell r="C152">
            <v>1.9059999999999999</v>
          </cell>
        </row>
        <row r="153">
          <cell r="C153">
            <v>2.1560000000000001</v>
          </cell>
        </row>
        <row r="154">
          <cell r="C154">
            <v>2.3149999999999999</v>
          </cell>
        </row>
        <row r="155">
          <cell r="C155">
            <v>2.3330000000000002</v>
          </cell>
        </row>
        <row r="156">
          <cell r="C156">
            <v>2.3140000000000001</v>
          </cell>
        </row>
        <row r="157">
          <cell r="C157">
            <v>2.371</v>
          </cell>
        </row>
        <row r="158">
          <cell r="C158">
            <v>2.3180000000000001</v>
          </cell>
        </row>
        <row r="159">
          <cell r="C159">
            <v>2.1783000000000001</v>
          </cell>
        </row>
        <row r="160">
          <cell r="C160">
            <v>1.9750000000000001</v>
          </cell>
        </row>
        <row r="161">
          <cell r="C161">
            <v>1.92</v>
          </cell>
        </row>
        <row r="162">
          <cell r="C162">
            <v>1.8717999999999999</v>
          </cell>
        </row>
        <row r="163">
          <cell r="C163">
            <v>1.8864000000000001</v>
          </cell>
        </row>
        <row r="164">
          <cell r="C164">
            <v>1.7781</v>
          </cell>
        </row>
        <row r="165">
          <cell r="C165">
            <v>1.754</v>
          </cell>
        </row>
        <row r="166">
          <cell r="C166">
            <v>1.7509999999999999</v>
          </cell>
        </row>
        <row r="167">
          <cell r="C167">
            <v>1.7430000000000001</v>
          </cell>
        </row>
        <row r="168">
          <cell r="C168">
            <v>1.8102</v>
          </cell>
        </row>
        <row r="169">
          <cell r="C169">
            <v>1.8089999999999999</v>
          </cell>
        </row>
        <row r="170">
          <cell r="C170">
            <v>1.7809999999999999</v>
          </cell>
        </row>
        <row r="171">
          <cell r="C171">
            <v>1.738</v>
          </cell>
        </row>
        <row r="172">
          <cell r="C172">
            <v>1.8167</v>
          </cell>
        </row>
        <row r="173">
          <cell r="C173">
            <v>1.804</v>
          </cell>
        </row>
        <row r="174">
          <cell r="C174">
            <v>1.7572000000000001</v>
          </cell>
        </row>
        <row r="175">
          <cell r="C175">
            <v>1.756</v>
          </cell>
        </row>
        <row r="176">
          <cell r="C176">
            <v>1.6941999999999999</v>
          </cell>
        </row>
        <row r="177">
          <cell r="C177">
            <v>1.7030000000000001</v>
          </cell>
        </row>
        <row r="178">
          <cell r="C178">
            <v>1.7161</v>
          </cell>
        </row>
        <row r="179">
          <cell r="C179">
            <v>1.649</v>
          </cell>
        </row>
        <row r="180">
          <cell r="C180">
            <v>1.6719999999999999</v>
          </cell>
        </row>
        <row r="181">
          <cell r="C181">
            <v>1.663</v>
          </cell>
        </row>
        <row r="182">
          <cell r="C182">
            <v>1.629</v>
          </cell>
        </row>
        <row r="183">
          <cell r="C183">
            <v>1.571</v>
          </cell>
        </row>
        <row r="184">
          <cell r="C184">
            <v>1.58</v>
          </cell>
        </row>
        <row r="185">
          <cell r="C185">
            <v>1.5590999999999999</v>
          </cell>
        </row>
        <row r="186">
          <cell r="C186">
            <v>1.554</v>
          </cell>
        </row>
        <row r="187">
          <cell r="C187">
            <v>1.5871999999999999</v>
          </cell>
        </row>
        <row r="188">
          <cell r="C188">
            <v>1.8544</v>
          </cell>
        </row>
        <row r="189">
          <cell r="C189">
            <v>1.6884999999999999</v>
          </cell>
        </row>
        <row r="190">
          <cell r="C190">
            <v>1.8109</v>
          </cell>
        </row>
        <row r="191">
          <cell r="C191">
            <v>1.8757999999999999</v>
          </cell>
        </row>
        <row r="192">
          <cell r="C192">
            <v>1.7391000000000001</v>
          </cell>
        </row>
        <row r="193">
          <cell r="C193">
            <v>1.7092000000000001</v>
          </cell>
        </row>
        <row r="194">
          <cell r="C194">
            <v>1.8221000000000001</v>
          </cell>
        </row>
        <row r="195">
          <cell r="C195">
            <v>1.8917999999999999</v>
          </cell>
        </row>
        <row r="196">
          <cell r="C196">
            <v>2.0223</v>
          </cell>
        </row>
        <row r="197">
          <cell r="C197">
            <v>2.0213000000000001</v>
          </cell>
        </row>
        <row r="198">
          <cell r="C198">
            <v>2.0499000000000001</v>
          </cell>
        </row>
        <row r="199">
          <cell r="C199">
            <v>2.0371999999999999</v>
          </cell>
        </row>
        <row r="200">
          <cell r="C200">
            <v>2.0280789473684213</v>
          </cell>
        </row>
        <row r="201">
          <cell r="C201">
            <v>2.0298454545454545</v>
          </cell>
        </row>
        <row r="202">
          <cell r="C202">
            <v>2.1074000000000002</v>
          </cell>
        </row>
        <row r="203">
          <cell r="C203">
            <v>2.0434999999999999</v>
          </cell>
        </row>
        <row r="204">
          <cell r="C204">
            <v>1.9883</v>
          </cell>
        </row>
        <row r="205">
          <cell r="C205">
            <v>1.9754</v>
          </cell>
        </row>
        <row r="206">
          <cell r="C206">
            <v>2.0137999999999998</v>
          </cell>
        </row>
        <row r="207">
          <cell r="C207">
            <v>2.0017</v>
          </cell>
        </row>
        <row r="208">
          <cell r="C208">
            <v>2.1318999999999999</v>
          </cell>
        </row>
        <row r="209">
          <cell r="C209">
            <v>2.2155999999999998</v>
          </cell>
        </row>
        <row r="210">
          <cell r="C210">
            <v>2.2902999999999998</v>
          </cell>
        </row>
        <row r="211">
          <cell r="C211">
            <v>2.3725000000000001</v>
          </cell>
        </row>
        <row r="212">
          <cell r="C212">
            <v>2.23</v>
          </cell>
        </row>
        <row r="213">
          <cell r="C213">
            <v>2.2025999999999999</v>
          </cell>
        </row>
        <row r="214">
          <cell r="C214">
            <v>2.3249</v>
          </cell>
        </row>
        <row r="215">
          <cell r="C215">
            <v>2.3426</v>
          </cell>
        </row>
        <row r="216">
          <cell r="C216">
            <v>2.4262999999999999</v>
          </cell>
        </row>
        <row r="217">
          <cell r="C217">
            <v>2.3334000000000001</v>
          </cell>
        </row>
        <row r="218">
          <cell r="C218">
            <v>2.2629999999999999</v>
          </cell>
        </row>
        <row r="219">
          <cell r="C219">
            <v>2.2360000000000002</v>
          </cell>
        </row>
        <row r="220">
          <cell r="C220">
            <v>2.2389999999999999</v>
          </cell>
        </row>
        <row r="221">
          <cell r="C221">
            <v>2.2025000000000001</v>
          </cell>
        </row>
        <row r="222">
          <cell r="C222">
            <v>2.2673999999999999</v>
          </cell>
        </row>
        <row r="223">
          <cell r="C223">
            <v>2.2395999999999998</v>
          </cell>
        </row>
        <row r="224">
          <cell r="C224">
            <v>2.4510000000000001</v>
          </cell>
        </row>
        <row r="225">
          <cell r="C225">
            <v>2.4441999999999999</v>
          </cell>
        </row>
        <row r="226">
          <cell r="C226">
            <v>2.5600999999999998</v>
          </cell>
        </row>
        <row r="227">
          <cell r="C227">
            <v>2.6562000000000001</v>
          </cell>
        </row>
        <row r="228">
          <cell r="C228">
            <v>2.6623000000000001</v>
          </cell>
        </row>
        <row r="229">
          <cell r="C229">
            <v>2.8782000000000001</v>
          </cell>
        </row>
        <row r="230">
          <cell r="C230">
            <v>3.2080000000000002</v>
          </cell>
        </row>
        <row r="231">
          <cell r="C231">
            <v>2.9935999999999998</v>
          </cell>
        </row>
        <row r="232">
          <cell r="C232">
            <v>3.1787999999999998</v>
          </cell>
        </row>
        <row r="233">
          <cell r="C233">
            <v>3.1025999999999998</v>
          </cell>
        </row>
        <row r="234">
          <cell r="C234">
            <v>3.3940000000000001</v>
          </cell>
        </row>
        <row r="235">
          <cell r="C235">
            <v>3.6467000000000001</v>
          </cell>
        </row>
        <row r="236">
          <cell r="C236">
            <v>3.9729000000000001</v>
          </cell>
        </row>
        <row r="237">
          <cell r="C237">
            <v>3.8589000000000002</v>
          </cell>
        </row>
        <row r="238">
          <cell r="C238">
            <v>3.8506</v>
          </cell>
        </row>
        <row r="239">
          <cell r="C239">
            <v>3.9047999999999998</v>
          </cell>
        </row>
        <row r="240">
          <cell r="C240">
            <v>4.0427999999999997</v>
          </cell>
        </row>
        <row r="241">
          <cell r="C241">
            <v>3.9796</v>
          </cell>
        </row>
        <row r="242">
          <cell r="C242">
            <v>3.5589</v>
          </cell>
        </row>
        <row r="243">
          <cell r="C243">
            <v>3.4508000000000001</v>
          </cell>
        </row>
        <row r="244">
          <cell r="C244">
            <v>3.5951</v>
          </cell>
        </row>
        <row r="245">
          <cell r="C245">
            <v>3.2098</v>
          </cell>
        </row>
        <row r="246">
          <cell r="C246">
            <v>3.2389999999999999</v>
          </cell>
        </row>
        <row r="247">
          <cell r="C247">
            <v>3.2403</v>
          </cell>
        </row>
        <row r="248">
          <cell r="C248">
            <v>3.2563714285714291</v>
          </cell>
        </row>
        <row r="249">
          <cell r="C249">
            <v>3.1810999999999998</v>
          </cell>
        </row>
        <row r="250">
          <cell r="C250">
            <v>3.3967000000000001</v>
          </cell>
        </row>
        <row r="251">
          <cell r="C251">
            <v>3.2591000000000001</v>
          </cell>
        </row>
        <row r="252">
          <cell r="C252">
            <v>3.1269999999999998</v>
          </cell>
        </row>
        <row r="253">
          <cell r="C253">
            <v>3.0992999999999999</v>
          </cell>
        </row>
        <row r="254">
          <cell r="C254">
            <v>3.1684000000000001</v>
          </cell>
        </row>
        <row r="255">
          <cell r="C255">
            <v>3.1983999999999999</v>
          </cell>
        </row>
        <row r="256">
          <cell r="C256">
            <v>3.2437</v>
          </cell>
        </row>
        <row r="257">
          <cell r="C257">
            <v>3.3081999999999998</v>
          </cell>
        </row>
        <row r="258">
          <cell r="C258">
            <v>3.1307</v>
          </cell>
        </row>
        <row r="259">
          <cell r="C259">
            <v>3.1471</v>
          </cell>
        </row>
        <row r="260">
          <cell r="C260">
            <v>3.1680000000000001</v>
          </cell>
        </row>
        <row r="261">
          <cell r="C261">
            <v>3.2768999999999999</v>
          </cell>
        </row>
        <row r="262">
          <cell r="C262">
            <v>3.2616000000000001</v>
          </cell>
        </row>
        <row r="263">
          <cell r="C263">
            <v>3.3079999999999998</v>
          </cell>
        </row>
        <row r="264">
          <cell r="C264">
            <v>3.1623999999999999</v>
          </cell>
        </row>
        <row r="265">
          <cell r="C265">
            <v>3.2448999999999999</v>
          </cell>
        </row>
        <row r="266">
          <cell r="C266">
            <v>3.3237999999999999</v>
          </cell>
        </row>
        <row r="267">
          <cell r="C267">
            <v>3.4811000000000001</v>
          </cell>
        </row>
        <row r="268">
          <cell r="C268">
            <v>3.7370000000000001</v>
          </cell>
        </row>
        <row r="269">
          <cell r="C269">
            <v>3.8557999999999999</v>
          </cell>
        </row>
        <row r="270">
          <cell r="C270">
            <v>3.7549000000000001</v>
          </cell>
        </row>
        <row r="271">
          <cell r="C271">
            <v>4.1353</v>
          </cell>
        </row>
        <row r="272">
          <cell r="C272">
            <v>4.0038999999999998</v>
          </cell>
        </row>
        <row r="273">
          <cell r="C273">
            <v>3.7176999999999998</v>
          </cell>
        </row>
        <row r="274">
          <cell r="C274">
            <v>3.8633000000000002</v>
          </cell>
        </row>
        <row r="275">
          <cell r="C275">
            <v>3.8748</v>
          </cell>
        </row>
        <row r="276">
          <cell r="C276">
            <v>3.7151000000000001</v>
          </cell>
        </row>
        <row r="277">
          <cell r="C277">
            <v>3.7385000000000002</v>
          </cell>
        </row>
        <row r="278">
          <cell r="C278">
            <v>3.8967000000000001</v>
          </cell>
        </row>
        <row r="279">
          <cell r="C279">
            <v>3.9453</v>
          </cell>
        </row>
        <row r="280">
          <cell r="C280">
            <v>3.9407000000000001</v>
          </cell>
        </row>
        <row r="281">
          <cell r="C281">
            <v>3.8321999999999998</v>
          </cell>
        </row>
        <row r="282">
          <cell r="C282">
            <v>3.7648999999999999</v>
          </cell>
        </row>
        <row r="283">
          <cell r="C283">
            <v>4.1384999999999996</v>
          </cell>
        </row>
        <row r="284">
          <cell r="C284">
            <v>4.1643999999999997</v>
          </cell>
        </row>
        <row r="285">
          <cell r="C285">
            <v>4.0041000000000002</v>
          </cell>
        </row>
        <row r="286">
          <cell r="C286">
            <v>4.2240000000000002</v>
          </cell>
        </row>
        <row r="287">
          <cell r="C287">
            <v>4.0307000000000004</v>
          </cell>
        </row>
        <row r="288">
          <cell r="C288">
            <v>4.2694999999999999</v>
          </cell>
        </row>
        <row r="289">
          <cell r="C289">
            <v>4.4987000000000004</v>
          </cell>
        </row>
        <row r="290">
          <cell r="C290">
            <v>5.1986999999999997</v>
          </cell>
        </row>
        <row r="291">
          <cell r="C291">
            <v>5.4269999999999996</v>
          </cell>
        </row>
        <row r="292">
          <cell r="C292">
            <v>5.4263000000000003</v>
          </cell>
        </row>
        <row r="293">
          <cell r="C293">
            <v>5.476</v>
          </cell>
        </row>
        <row r="294">
          <cell r="C294">
            <v>5.2032999999999996</v>
          </cell>
        </row>
        <row r="295">
          <cell r="C295">
            <v>5.4713000000000003</v>
          </cell>
        </row>
        <row r="296">
          <cell r="C296">
            <v>5.6406999999999998</v>
          </cell>
        </row>
        <row r="297">
          <cell r="C297">
            <v>5.7717999999999998</v>
          </cell>
        </row>
        <row r="298">
          <cell r="C298">
            <v>5.3316999999999997</v>
          </cell>
        </row>
        <row r="299">
          <cell r="C299">
            <v>5.1966999999999999</v>
          </cell>
        </row>
        <row r="300">
          <cell r="C300">
            <v>5.4759000000000002</v>
          </cell>
        </row>
        <row r="301">
          <cell r="C301">
            <v>5.5301999999999998</v>
          </cell>
        </row>
        <row r="302">
          <cell r="C302">
            <v>5.6973000000000003</v>
          </cell>
        </row>
        <row r="303">
          <cell r="C303">
            <v>5.4036</v>
          </cell>
        </row>
        <row r="304">
          <cell r="C304">
            <v>5.2321999999999997</v>
          </cell>
        </row>
        <row r="305">
          <cell r="C305">
            <v>5.0022000000000002</v>
          </cell>
        </row>
        <row r="306">
          <cell r="C306">
            <v>5.1215999999999999</v>
          </cell>
        </row>
        <row r="307">
          <cell r="C307">
            <v>5.1433</v>
          </cell>
        </row>
        <row r="308">
          <cell r="C308">
            <v>5.4394</v>
          </cell>
        </row>
        <row r="309">
          <cell r="C309">
            <v>5.6429999999999998</v>
          </cell>
        </row>
        <row r="310">
          <cell r="C310">
            <v>5.6199000000000003</v>
          </cell>
        </row>
        <row r="311">
          <cell r="C311">
            <v>5.5804999999999998</v>
          </cell>
        </row>
        <row r="312">
          <cell r="C312">
            <v>5.3574000000000002</v>
          </cell>
        </row>
        <row r="313">
          <cell r="C313">
            <v>5.1394000000000002</v>
          </cell>
        </row>
        <row r="314">
          <cell r="C314">
            <v>4.7378</v>
          </cell>
        </row>
        <row r="315">
          <cell r="C315">
            <v>4.9191000000000003</v>
          </cell>
        </row>
        <row r="316">
          <cell r="C316">
            <v>4.7289000000000003</v>
          </cell>
        </row>
        <row r="317">
          <cell r="C317">
            <v>5.2380000000000004</v>
          </cell>
        </row>
        <row r="318">
          <cell r="C318">
            <v>5.1883999999999997</v>
          </cell>
        </row>
        <row r="319">
          <cell r="C319">
            <v>5.1790000000000003</v>
          </cell>
        </row>
        <row r="320">
          <cell r="C320">
            <v>5.4066000000000001</v>
          </cell>
        </row>
        <row r="321">
          <cell r="C321">
            <v>5.2569999999999997</v>
          </cell>
        </row>
        <row r="322">
          <cell r="C322">
            <v>5.2941000000000003</v>
          </cell>
        </row>
        <row r="323">
          <cell r="C323">
            <v>5.2176999999999998</v>
          </cell>
        </row>
        <row r="324">
          <cell r="C324">
            <v>5.0993000000000004</v>
          </cell>
        </row>
        <row r="325">
          <cell r="C325">
            <v>5.2077999999999998</v>
          </cell>
        </row>
        <row r="326">
          <cell r="C326">
            <v>5.0804</v>
          </cell>
        </row>
        <row r="327">
          <cell r="C327">
            <v>5.0007000000000001</v>
          </cell>
        </row>
        <row r="328">
          <cell r="C328">
            <v>5.0959000000000003</v>
          </cell>
        </row>
        <row r="329">
          <cell r="C329">
            <v>4.8192000000000004</v>
          </cell>
        </row>
        <row r="330">
          <cell r="C330">
            <v>4.8192000000000004</v>
          </cell>
        </row>
        <row r="331">
          <cell r="C331">
            <v>4.9218999999999999</v>
          </cell>
        </row>
        <row r="332">
          <cell r="C332">
            <v>5.0076000000000001</v>
          </cell>
        </row>
        <row r="333">
          <cell r="C333">
            <v>5.0575000000000001</v>
          </cell>
        </row>
        <row r="334">
          <cell r="C334">
            <v>4.9355000000000002</v>
          </cell>
        </row>
        <row r="335">
          <cell r="C335">
            <v>4.8413000000000004</v>
          </cell>
        </row>
        <row r="336">
          <cell r="C336">
            <v>4.9535</v>
          </cell>
        </row>
        <row r="337">
          <cell r="C337">
            <v>4.9832999999999998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IGPM"/>
      <sheetName val="IGPDI"/>
      <sheetName val="IPCAIBGE"/>
      <sheetName val="IPCAE"/>
      <sheetName val="INPCIBGE"/>
      <sheetName val="ICVDIEESE"/>
      <sheetName val="IPCFIPE"/>
      <sheetName val="IPA-DI FGV"/>
      <sheetName val="IPC|BR - DI.FGV"/>
      <sheetName val="IPA-IGPM"/>
      <sheetName val="INCC-SINDUSCON"/>
      <sheetName val="Poupanca"/>
      <sheetName val="Txbas"/>
      <sheetName val="TR"/>
      <sheetName val="SELIC"/>
      <sheetName val="Selicacum"/>
      <sheetName val="TJLP"/>
      <sheetName val="Dolar"/>
      <sheetName val="Salário Mínimo"/>
      <sheetName val="Coluna14"/>
      <sheetName val="Coluna15"/>
      <sheetName val="coluna32"/>
      <sheetName val="Coluna54"/>
      <sheetName val="DES-mul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38">
          <cell r="C338">
            <v>4.9962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14">
          <cell r="C14">
            <v>5.1745999999999999</v>
          </cell>
        </row>
        <row r="20">
          <cell r="C20">
            <v>5.1626000000000003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.investing.com/commodities/brent-oil-historical-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r.investing.com/commodities/crude-oil-historical-dat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51"/>
  <sheetViews>
    <sheetView showGridLines="0" zoomScaleNormal="100" workbookViewId="0">
      <pane ySplit="2355" topLeftCell="A323" activePane="bottomLeft"/>
      <selection pane="bottomLeft" activeCell="G333" sqref="G333"/>
    </sheetView>
  </sheetViews>
  <sheetFormatPr defaultRowHeight="12.75" x14ac:dyDescent="0.2"/>
  <cols>
    <col min="1" max="1" width="13.42578125" style="102" bestFit="1" customWidth="1"/>
    <col min="2" max="2" width="13.140625" style="102" bestFit="1" customWidth="1"/>
    <col min="3" max="3" width="10.7109375" style="105" customWidth="1"/>
    <col min="4" max="5" width="10.7109375" style="102" customWidth="1"/>
    <col min="6" max="6" width="12.7109375" style="102" bestFit="1" customWidth="1"/>
    <col min="7" max="7" width="15.140625" style="102" customWidth="1"/>
    <col min="8" max="16384" width="9.140625" style="102"/>
  </cols>
  <sheetData>
    <row r="1" spans="1:7" s="100" customFormat="1" ht="21" customHeight="1" x14ac:dyDescent="0.25">
      <c r="A1" s="101"/>
      <c r="C1" s="268" t="s">
        <v>105</v>
      </c>
      <c r="D1" s="268"/>
      <c r="E1" s="268"/>
      <c r="F1" s="268"/>
      <c r="G1" s="268"/>
    </row>
    <row r="2" spans="1:7" s="100" customFormat="1" ht="15" customHeight="1" x14ac:dyDescent="0.25">
      <c r="A2" s="101"/>
      <c r="B2" s="106"/>
      <c r="C2" s="268"/>
      <c r="D2" s="268"/>
      <c r="E2" s="268"/>
      <c r="F2" s="268"/>
      <c r="G2" s="268"/>
    </row>
    <row r="3" spans="1:7" s="100" customFormat="1" ht="17.25" customHeight="1" thickBot="1" x14ac:dyDescent="0.3">
      <c r="A3" s="101"/>
      <c r="B3" s="107"/>
      <c r="C3" s="269"/>
      <c r="D3" s="269"/>
      <c r="E3" s="269"/>
      <c r="F3" s="269"/>
      <c r="G3" s="269"/>
    </row>
    <row r="4" spans="1:7" s="100" customFormat="1" ht="17.25" customHeight="1" thickBot="1" x14ac:dyDescent="0.3">
      <c r="A4" s="265" t="s">
        <v>97</v>
      </c>
      <c r="B4" s="266"/>
      <c r="C4" s="266"/>
      <c r="D4" s="266"/>
      <c r="E4" s="266"/>
      <c r="F4" s="266"/>
      <c r="G4" s="267"/>
    </row>
    <row r="5" spans="1:7" ht="18.75" customHeight="1" thickBot="1" x14ac:dyDescent="0.25">
      <c r="A5" s="270" t="s">
        <v>95</v>
      </c>
      <c r="B5" s="271"/>
      <c r="C5" s="271"/>
      <c r="D5" s="272" t="s">
        <v>6</v>
      </c>
      <c r="E5" s="273"/>
      <c r="F5" s="274"/>
      <c r="G5" s="162" t="s">
        <v>96</v>
      </c>
    </row>
    <row r="6" spans="1:7" ht="15.75" thickBot="1" x14ac:dyDescent="0.25">
      <c r="A6" s="120" t="s">
        <v>34</v>
      </c>
      <c r="B6" s="121" t="s">
        <v>8</v>
      </c>
      <c r="C6" s="121" t="s">
        <v>9</v>
      </c>
      <c r="D6" s="121" t="s">
        <v>7</v>
      </c>
      <c r="E6" s="121" t="s">
        <v>10</v>
      </c>
      <c r="F6" s="121" t="s">
        <v>11</v>
      </c>
      <c r="G6" s="122" t="s">
        <v>12</v>
      </c>
    </row>
    <row r="7" spans="1:7" ht="15.75" thickBot="1" x14ac:dyDescent="0.3">
      <c r="A7" s="108">
        <v>35400</v>
      </c>
      <c r="B7" s="109">
        <v>23.9</v>
      </c>
      <c r="C7" s="110">
        <f>100*B7/9.9</f>
        <v>241.4141414141414</v>
      </c>
      <c r="D7" s="110"/>
      <c r="E7" s="110"/>
      <c r="F7" s="110"/>
      <c r="G7" s="111" t="s">
        <v>14</v>
      </c>
    </row>
    <row r="8" spans="1:7" ht="15.75" thickBot="1" x14ac:dyDescent="0.3">
      <c r="A8" s="108">
        <v>35582</v>
      </c>
      <c r="B8" s="109">
        <v>17.600000000000001</v>
      </c>
      <c r="C8" s="110">
        <f t="shared" ref="C8:C35" si="0">100*B8/9.9</f>
        <v>177.7777777777778</v>
      </c>
      <c r="D8" s="110"/>
      <c r="E8" s="110"/>
      <c r="F8" s="110"/>
      <c r="G8" s="111" t="s">
        <v>14</v>
      </c>
    </row>
    <row r="9" spans="1:7" ht="15.75" thickBot="1" x14ac:dyDescent="0.3">
      <c r="A9" s="108">
        <v>35765</v>
      </c>
      <c r="B9" s="109">
        <v>17.100000000000001</v>
      </c>
      <c r="C9" s="110">
        <f t="shared" si="0"/>
        <v>172.72727272727275</v>
      </c>
      <c r="D9" s="112"/>
      <c r="E9" s="112">
        <f>100*(($C$9/$C$7)-1)</f>
        <v>-28.451882845188269</v>
      </c>
      <c r="F9" s="112">
        <f>100*((C9/C7)-1)</f>
        <v>-28.451882845188269</v>
      </c>
      <c r="G9" s="113" t="s">
        <v>14</v>
      </c>
    </row>
    <row r="10" spans="1:7" ht="15.75" thickBot="1" x14ac:dyDescent="0.3">
      <c r="A10" s="114"/>
      <c r="B10" s="109"/>
      <c r="C10" s="110"/>
      <c r="D10" s="112"/>
      <c r="E10" s="112"/>
      <c r="F10" s="112"/>
      <c r="G10" s="113"/>
    </row>
    <row r="11" spans="1:7" ht="15.75" thickBot="1" x14ac:dyDescent="0.3">
      <c r="A11" s="108">
        <v>35796</v>
      </c>
      <c r="B11" s="109">
        <v>15.2</v>
      </c>
      <c r="C11" s="110">
        <f t="shared" si="0"/>
        <v>153.53535353535352</v>
      </c>
      <c r="D11" s="112">
        <f>100*($C$11/$C$9-1)</f>
        <v>-11.111111111111127</v>
      </c>
      <c r="E11" s="112">
        <f>100*($C$11/$C$9-1)</f>
        <v>-11.111111111111127</v>
      </c>
      <c r="F11" s="112"/>
      <c r="G11" s="113" t="s">
        <v>14</v>
      </c>
    </row>
    <row r="12" spans="1:7" ht="15.75" thickBot="1" x14ac:dyDescent="0.3">
      <c r="A12" s="108">
        <v>35827</v>
      </c>
      <c r="B12" s="109">
        <v>14</v>
      </c>
      <c r="C12" s="110">
        <f t="shared" si="0"/>
        <v>141.4141414141414</v>
      </c>
      <c r="D12" s="112">
        <f>100*($C$12/$C$11-1)</f>
        <v>-7.8947368421052655</v>
      </c>
      <c r="E12" s="112">
        <f>100*($C$12/$C$9-1)</f>
        <v>-18.128654970760248</v>
      </c>
      <c r="F12" s="112"/>
      <c r="G12" s="113" t="s">
        <v>14</v>
      </c>
    </row>
    <row r="13" spans="1:7" ht="15.75" thickBot="1" x14ac:dyDescent="0.3">
      <c r="A13" s="108">
        <v>35855</v>
      </c>
      <c r="B13" s="109">
        <v>13.1</v>
      </c>
      <c r="C13" s="110">
        <f t="shared" si="0"/>
        <v>132.32323232323233</v>
      </c>
      <c r="D13" s="112">
        <f>100*($C$13/$C$12-1)</f>
        <v>-6.4285714285714057</v>
      </c>
      <c r="E13" s="112">
        <f>100*($C$13/$C$9-1)</f>
        <v>-23.391812865497073</v>
      </c>
      <c r="F13" s="112"/>
      <c r="G13" s="113" t="s">
        <v>14</v>
      </c>
    </row>
    <row r="14" spans="1:7" ht="15.75" thickBot="1" x14ac:dyDescent="0.3">
      <c r="A14" s="108">
        <v>35886</v>
      </c>
      <c r="B14" s="109">
        <v>13.4</v>
      </c>
      <c r="C14" s="110">
        <f t="shared" si="0"/>
        <v>135.35353535353534</v>
      </c>
      <c r="D14" s="112">
        <f>100*($C$14/$C$13-1)</f>
        <v>2.2900763358778331</v>
      </c>
      <c r="E14" s="112">
        <f>100*($C$14/$C$9-1)</f>
        <v>-21.63742690058481</v>
      </c>
      <c r="F14" s="112"/>
      <c r="G14" s="113" t="s">
        <v>14</v>
      </c>
    </row>
    <row r="15" spans="1:7" ht="15.75" thickBot="1" x14ac:dyDescent="0.3">
      <c r="A15" s="108">
        <v>35916</v>
      </c>
      <c r="B15" s="109">
        <v>14.4</v>
      </c>
      <c r="C15" s="110">
        <f t="shared" si="0"/>
        <v>145.45454545454544</v>
      </c>
      <c r="D15" s="112">
        <f>100*($C$15/$C$14-1)</f>
        <v>7.4626865671641784</v>
      </c>
      <c r="E15" s="112">
        <f>100*($C$15/$C$9-1)</f>
        <v>-15.789473684210542</v>
      </c>
      <c r="F15" s="112"/>
      <c r="G15" s="113" t="s">
        <v>14</v>
      </c>
    </row>
    <row r="16" spans="1:7" ht="15.75" thickBot="1" x14ac:dyDescent="0.3">
      <c r="A16" s="108">
        <v>35947</v>
      </c>
      <c r="B16" s="109">
        <v>12.1</v>
      </c>
      <c r="C16" s="110">
        <f t="shared" si="0"/>
        <v>122.22222222222221</v>
      </c>
      <c r="D16" s="112">
        <f>100*($C$16/$C$15-1)</f>
        <v>-15.972222222222221</v>
      </c>
      <c r="E16" s="112">
        <f>100*($C$16/$C$9-1)</f>
        <v>-29.239766081871355</v>
      </c>
      <c r="F16" s="112">
        <f>100*((B16/B8)-1)</f>
        <v>-31.250000000000011</v>
      </c>
      <c r="G16" s="113" t="s">
        <v>14</v>
      </c>
    </row>
    <row r="17" spans="1:7" ht="15.75" thickBot="1" x14ac:dyDescent="0.3">
      <c r="A17" s="108">
        <v>35977</v>
      </c>
      <c r="B17" s="109">
        <v>12</v>
      </c>
      <c r="C17" s="110">
        <f t="shared" si="0"/>
        <v>121.2121212121212</v>
      </c>
      <c r="D17" s="112">
        <f>100*($C$17/$C$16-1)</f>
        <v>-0.82644628099173278</v>
      </c>
      <c r="E17" s="112">
        <f>100*($C$17/$C$9-1)</f>
        <v>-29.824561403508788</v>
      </c>
      <c r="F17" s="112"/>
      <c r="G17" s="113" t="s">
        <v>14</v>
      </c>
    </row>
    <row r="18" spans="1:7" ht="15.75" thickBot="1" x14ac:dyDescent="0.3">
      <c r="A18" s="108">
        <v>36008</v>
      </c>
      <c r="B18" s="109">
        <v>12</v>
      </c>
      <c r="C18" s="110">
        <f t="shared" si="0"/>
        <v>121.2121212121212</v>
      </c>
      <c r="D18" s="112">
        <f>100*($C$18/$C$17-1)</f>
        <v>0</v>
      </c>
      <c r="E18" s="112">
        <f>100*($C$18/$C$9-1)</f>
        <v>-29.824561403508788</v>
      </c>
      <c r="F18" s="112"/>
      <c r="G18" s="113" t="s">
        <v>14</v>
      </c>
    </row>
    <row r="19" spans="1:7" ht="15.75" thickBot="1" x14ac:dyDescent="0.3">
      <c r="A19" s="108">
        <v>36039</v>
      </c>
      <c r="B19" s="109">
        <v>13.4</v>
      </c>
      <c r="C19" s="110">
        <f t="shared" si="0"/>
        <v>135.35353535353534</v>
      </c>
      <c r="D19" s="112">
        <f>100*($C$19/$C$18-1)</f>
        <v>11.66666666666667</v>
      </c>
      <c r="E19" s="112">
        <f>+$C$19/$C$9*100-100</f>
        <v>-21.637426900584813</v>
      </c>
      <c r="F19" s="112"/>
      <c r="G19" s="113" t="s">
        <v>14</v>
      </c>
    </row>
    <row r="20" spans="1:7" ht="15.75" thickBot="1" x14ac:dyDescent="0.3">
      <c r="A20" s="108">
        <v>36069</v>
      </c>
      <c r="B20" s="109">
        <v>12.6</v>
      </c>
      <c r="C20" s="110">
        <f t="shared" si="0"/>
        <v>127.27272727272727</v>
      </c>
      <c r="D20" s="112">
        <f>100*($C$20/$C$19-1)</f>
        <v>-5.9701492537313383</v>
      </c>
      <c r="E20" s="112">
        <f>+$C$20/$C$9*100-100</f>
        <v>-26.31578947368422</v>
      </c>
      <c r="F20" s="112"/>
      <c r="G20" s="113" t="s">
        <v>14</v>
      </c>
    </row>
    <row r="21" spans="1:7" ht="15.75" thickBot="1" x14ac:dyDescent="0.3">
      <c r="A21" s="108">
        <v>36100</v>
      </c>
      <c r="B21" s="109">
        <v>11</v>
      </c>
      <c r="C21" s="110">
        <f t="shared" si="0"/>
        <v>111.1111111111111</v>
      </c>
      <c r="D21" s="112">
        <f>100*($C$21/$C$20-1)</f>
        <v>-12.698412698412698</v>
      </c>
      <c r="E21" s="112">
        <f>+$C$21/$C$9*100-100</f>
        <v>-35.67251461988306</v>
      </c>
      <c r="F21" s="112"/>
      <c r="G21" s="113" t="s">
        <v>14</v>
      </c>
    </row>
    <row r="22" spans="1:7" ht="15.75" thickBot="1" x14ac:dyDescent="0.3">
      <c r="A22" s="108">
        <v>36130</v>
      </c>
      <c r="B22" s="109">
        <v>9.9</v>
      </c>
      <c r="C22" s="110">
        <f t="shared" si="0"/>
        <v>100</v>
      </c>
      <c r="D22" s="112">
        <f>100*($C$22/$C$21-1)</f>
        <v>-9.9999999999999858</v>
      </c>
      <c r="E22" s="112">
        <f>+(($C$22/$C$9)-1)*100</f>
        <v>-42.105263157894747</v>
      </c>
      <c r="F22" s="112">
        <f>100*((C22/C9)-1)</f>
        <v>-42.105263157894747</v>
      </c>
      <c r="G22" s="113" t="s">
        <v>14</v>
      </c>
    </row>
    <row r="23" spans="1:7" ht="15.75" thickBot="1" x14ac:dyDescent="0.3">
      <c r="A23" s="114"/>
      <c r="B23" s="109"/>
      <c r="C23" s="110"/>
      <c r="D23" s="112"/>
      <c r="E23" s="112"/>
      <c r="F23" s="112"/>
      <c r="G23" s="113" t="s">
        <v>14</v>
      </c>
    </row>
    <row r="24" spans="1:7" ht="15.75" thickBot="1" x14ac:dyDescent="0.3">
      <c r="A24" s="108">
        <v>36161</v>
      </c>
      <c r="B24" s="109">
        <v>11.1</v>
      </c>
      <c r="C24" s="110">
        <f t="shared" si="0"/>
        <v>112.12121212121211</v>
      </c>
      <c r="D24" s="112">
        <f>($C$24/$C$22-1)*100</f>
        <v>12.12121212121211</v>
      </c>
      <c r="E24" s="112">
        <f>+(($C$24/$C$22)-1)*100</f>
        <v>12.12121212121211</v>
      </c>
      <c r="F24" s="112">
        <f>+(($C$24/$C$11)-1)*100</f>
        <v>-26.973684210526315</v>
      </c>
      <c r="G24" s="113" t="s">
        <v>14</v>
      </c>
    </row>
    <row r="25" spans="1:7" ht="15.75" thickBot="1" x14ac:dyDescent="0.3">
      <c r="A25" s="108">
        <v>36192</v>
      </c>
      <c r="B25" s="109">
        <v>10.199999999999999</v>
      </c>
      <c r="C25" s="110">
        <f t="shared" si="0"/>
        <v>103.03030303030302</v>
      </c>
      <c r="D25" s="112">
        <f>($C$25/$C$24-1)*100</f>
        <v>-8.1081081081081141</v>
      </c>
      <c r="E25" s="112">
        <f>+(($C$25/$C$22)-1)*100</f>
        <v>3.0303030303030276</v>
      </c>
      <c r="F25" s="112">
        <f>+(($C$25/$C$12)-1)*100</f>
        <v>-27.142857142857146</v>
      </c>
      <c r="G25" s="113" t="s">
        <v>14</v>
      </c>
    </row>
    <row r="26" spans="1:7" ht="15.75" thickBot="1" x14ac:dyDescent="0.3">
      <c r="A26" s="108">
        <v>36220</v>
      </c>
      <c r="B26" s="115">
        <v>12.5</v>
      </c>
      <c r="C26" s="110">
        <f t="shared" si="0"/>
        <v>126.26262626262626</v>
      </c>
      <c r="D26" s="112">
        <f>($C$26/$C$25-1)*100</f>
        <v>22.549019607843146</v>
      </c>
      <c r="E26" s="112">
        <f>+(($C$26/$C$22)-1)*100</f>
        <v>26.262626262626256</v>
      </c>
      <c r="F26" s="112">
        <f>+(($C$26/$C$13)-1)*100</f>
        <v>-4.5801526717557328</v>
      </c>
      <c r="G26" s="113" t="s">
        <v>14</v>
      </c>
    </row>
    <row r="27" spans="1:7" ht="15.75" thickBot="1" x14ac:dyDescent="0.3">
      <c r="A27" s="108">
        <v>36251</v>
      </c>
      <c r="B27" s="109">
        <v>15.3</v>
      </c>
      <c r="C27" s="110">
        <f t="shared" si="0"/>
        <v>154.54545454545453</v>
      </c>
      <c r="D27" s="112">
        <f>($C$27/$C$26-1)*100</f>
        <v>22.4</v>
      </c>
      <c r="E27" s="112">
        <f>+(($C$27/$C$22)-1)*100</f>
        <v>54.54545454545454</v>
      </c>
      <c r="F27" s="112">
        <f>+(($C$27/$C$14)-1)*100</f>
        <v>14.179104477611947</v>
      </c>
      <c r="G27" s="113" t="s">
        <v>14</v>
      </c>
    </row>
    <row r="28" spans="1:7" ht="15.75" thickBot="1" x14ac:dyDescent="0.3">
      <c r="A28" s="108">
        <v>36281</v>
      </c>
      <c r="B28" s="109">
        <v>15.3</v>
      </c>
      <c r="C28" s="110">
        <f t="shared" si="0"/>
        <v>154.54545454545453</v>
      </c>
      <c r="D28" s="112">
        <f>($C$28/$C$27-1)*100</f>
        <v>0</v>
      </c>
      <c r="E28" s="112">
        <f>+(($C$28/$C$22)-1)*100</f>
        <v>54.54545454545454</v>
      </c>
      <c r="F28" s="112">
        <f>+(($C$28/$C$15)-1)*100</f>
        <v>6.25</v>
      </c>
      <c r="G28" s="113" t="s">
        <v>14</v>
      </c>
    </row>
    <row r="29" spans="1:7" ht="15.75" thickBot="1" x14ac:dyDescent="0.3">
      <c r="A29" s="108">
        <v>36312</v>
      </c>
      <c r="B29" s="109">
        <v>15.8</v>
      </c>
      <c r="C29" s="110">
        <f t="shared" si="0"/>
        <v>159.59595959595958</v>
      </c>
      <c r="D29" s="112">
        <f>($C$29/$C$28-1)*100</f>
        <v>3.2679738562091609</v>
      </c>
      <c r="E29" s="112">
        <f>+(($C$29/$C$22)-1)*100</f>
        <v>59.595959595959577</v>
      </c>
      <c r="F29" s="112">
        <f>+(($C$29/$C$16)-1)*100</f>
        <v>30.578512396694222</v>
      </c>
      <c r="G29" s="113" t="s">
        <v>14</v>
      </c>
    </row>
    <row r="30" spans="1:7" ht="15.75" thickBot="1" x14ac:dyDescent="0.3">
      <c r="A30" s="108">
        <v>36342</v>
      </c>
      <c r="B30" s="109">
        <v>19</v>
      </c>
      <c r="C30" s="110">
        <f t="shared" si="0"/>
        <v>191.91919191919192</v>
      </c>
      <c r="D30" s="112">
        <f>($C$30/$C$29-1)*100</f>
        <v>20.253164556962023</v>
      </c>
      <c r="E30" s="112">
        <f>+(($C$30/$C$22)-1)*100</f>
        <v>91.919191919191917</v>
      </c>
      <c r="F30" s="112">
        <f>+(($C$30/$C$17)-1)*100</f>
        <v>58.33333333333335</v>
      </c>
      <c r="G30" s="113" t="s">
        <v>14</v>
      </c>
    </row>
    <row r="31" spans="1:7" ht="15.75" thickBot="1" x14ac:dyDescent="0.3">
      <c r="A31" s="108">
        <v>36373</v>
      </c>
      <c r="B31" s="109">
        <v>20.3</v>
      </c>
      <c r="C31" s="110">
        <f t="shared" si="0"/>
        <v>205.05050505050505</v>
      </c>
      <c r="D31" s="112">
        <f>($C$31/$C$30-1)*100</f>
        <v>6.8421052631578938</v>
      </c>
      <c r="E31" s="112">
        <f>+(($C$31/$C$22)-1)*100</f>
        <v>105.05050505050507</v>
      </c>
      <c r="F31" s="112">
        <f>+(($C$31/$C$18)-1)*100</f>
        <v>69.166666666666686</v>
      </c>
      <c r="G31" s="113" t="s">
        <v>14</v>
      </c>
    </row>
    <row r="32" spans="1:7" ht="15.75" thickBot="1" x14ac:dyDescent="0.3">
      <c r="A32" s="108">
        <v>36404</v>
      </c>
      <c r="B32" s="109">
        <v>23.58</v>
      </c>
      <c r="C32" s="110">
        <f t="shared" si="0"/>
        <v>238.18181818181819</v>
      </c>
      <c r="D32" s="112">
        <f>($C$32/$C$31-1)*100</f>
        <v>16.157635467980302</v>
      </c>
      <c r="E32" s="112">
        <f>+(($C$32/$C$22)-1)*100</f>
        <v>138.18181818181819</v>
      </c>
      <c r="F32" s="112">
        <f>+(($C$32/$C$19)-1)*100</f>
        <v>75.970149253731378</v>
      </c>
      <c r="G32" s="113" t="s">
        <v>13</v>
      </c>
    </row>
    <row r="33" spans="1:7" ht="15.75" thickBot="1" x14ac:dyDescent="0.3">
      <c r="A33" s="108">
        <v>36434</v>
      </c>
      <c r="B33" s="109">
        <v>21.87</v>
      </c>
      <c r="C33" s="110">
        <f t="shared" si="0"/>
        <v>220.90909090909091</v>
      </c>
      <c r="D33" s="112">
        <f>($C$33/$C$32-1)*100</f>
        <v>-7.2519083969465719</v>
      </c>
      <c r="E33" s="112">
        <f>+(($C$33/$C$22)-1)*100</f>
        <v>120.90909090909091</v>
      </c>
      <c r="F33" s="112">
        <f>+(($C$33/$C$20)-1)*100</f>
        <v>73.571428571428584</v>
      </c>
      <c r="G33" s="113" t="s">
        <v>13</v>
      </c>
    </row>
    <row r="34" spans="1:7" ht="15.75" thickBot="1" x14ac:dyDescent="0.3">
      <c r="A34" s="108">
        <v>36465</v>
      </c>
      <c r="B34" s="109">
        <v>25</v>
      </c>
      <c r="C34" s="110">
        <f t="shared" si="0"/>
        <v>252.52525252525251</v>
      </c>
      <c r="D34" s="112">
        <f>($C$34/$C$33-1)*100</f>
        <v>14.311842706904422</v>
      </c>
      <c r="E34" s="112">
        <f>+(($C$34/$C$22)-1)*100</f>
        <v>152.52525252525251</v>
      </c>
      <c r="F34" s="112">
        <f>+(($C$34/$C$21)-1)*100</f>
        <v>127.27272727272729</v>
      </c>
      <c r="G34" s="113" t="s">
        <v>13</v>
      </c>
    </row>
    <row r="35" spans="1:7" ht="15.75" thickBot="1" x14ac:dyDescent="0.3">
      <c r="A35" s="108">
        <v>36495</v>
      </c>
      <c r="B35" s="109">
        <v>25.05</v>
      </c>
      <c r="C35" s="110">
        <f t="shared" si="0"/>
        <v>253.03030303030303</v>
      </c>
      <c r="D35" s="112">
        <f>($C$35/$C$34-1)*100</f>
        <v>0.20000000000000018</v>
      </c>
      <c r="E35" s="112">
        <f>+(($C$35/$C$22)-1)*100</f>
        <v>153.03030303030303</v>
      </c>
      <c r="F35" s="112">
        <f>+(($C$35/$C$22)-1)*100</f>
        <v>153.03030303030303</v>
      </c>
      <c r="G35" s="113" t="s">
        <v>13</v>
      </c>
    </row>
    <row r="36" spans="1:7" ht="15.75" thickBot="1" x14ac:dyDescent="0.3">
      <c r="A36" s="116"/>
      <c r="B36" s="109"/>
      <c r="C36" s="110"/>
      <c r="D36" s="112"/>
      <c r="E36" s="112"/>
      <c r="F36" s="112"/>
      <c r="G36" s="113"/>
    </row>
    <row r="37" spans="1:7" ht="15.75" thickBot="1" x14ac:dyDescent="0.3">
      <c r="A37" s="108">
        <v>36526</v>
      </c>
      <c r="B37" s="109">
        <v>25.97</v>
      </c>
      <c r="C37" s="110">
        <f t="shared" ref="C37:C43" si="1">100*B37/9.9</f>
        <v>262.32323232323233</v>
      </c>
      <c r="D37" s="112">
        <f>($C$37/$C$35-1)*100</f>
        <v>3.6726546906187707</v>
      </c>
      <c r="E37" s="112">
        <f>+(($C$37/$C$35)-1)*100</f>
        <v>3.6726546906187707</v>
      </c>
      <c r="F37" s="112">
        <f>+(($C$37/$C$24)-1)*100</f>
        <v>133.96396396396401</v>
      </c>
      <c r="G37" s="113" t="s">
        <v>13</v>
      </c>
    </row>
    <row r="38" spans="1:7" ht="15.75" thickBot="1" x14ac:dyDescent="0.3">
      <c r="A38" s="108">
        <v>36557</v>
      </c>
      <c r="B38" s="109">
        <v>28.09</v>
      </c>
      <c r="C38" s="110">
        <f t="shared" si="1"/>
        <v>283.73737373737373</v>
      </c>
      <c r="D38" s="112">
        <f>($C$38/$C$37-1)*100</f>
        <v>8.1632653061224367</v>
      </c>
      <c r="E38" s="112">
        <f>+(($C$38/$C$35)-1)*100</f>
        <v>12.135728542914158</v>
      </c>
      <c r="F38" s="112">
        <f>+(($C$38/$C$25)-1)*100</f>
        <v>175.39215686274514</v>
      </c>
      <c r="G38" s="113" t="s">
        <v>13</v>
      </c>
    </row>
    <row r="39" spans="1:7" ht="15.75" thickBot="1" x14ac:dyDescent="0.3">
      <c r="A39" s="108">
        <v>36586</v>
      </c>
      <c r="B39" s="109">
        <v>24.8</v>
      </c>
      <c r="C39" s="110">
        <f t="shared" si="1"/>
        <v>250.50505050505049</v>
      </c>
      <c r="D39" s="112">
        <f>($C$39/$C$38-1)*100</f>
        <v>-11.712353150587395</v>
      </c>
      <c r="E39" s="112">
        <f>+(($C$39/$C$35)-1)*100</f>
        <v>-0.99800399201597223</v>
      </c>
      <c r="F39" s="112">
        <f>+(($C$39/$C$26)-1)*100</f>
        <v>98.4</v>
      </c>
      <c r="G39" s="113" t="s">
        <v>13</v>
      </c>
    </row>
    <row r="40" spans="1:7" ht="15.75" thickBot="1" x14ac:dyDescent="0.3">
      <c r="A40" s="108">
        <v>36617</v>
      </c>
      <c r="B40" s="109">
        <v>27.4</v>
      </c>
      <c r="C40" s="110">
        <f t="shared" si="1"/>
        <v>276.76767676767673</v>
      </c>
      <c r="D40" s="112">
        <f>($C$40/$C$39-1)*100</f>
        <v>10.483870967741925</v>
      </c>
      <c r="E40" s="112">
        <f>+(($C$40/$C$35)-1)*100</f>
        <v>9.3812375249500803</v>
      </c>
      <c r="F40" s="112">
        <f>+(($C$40/$C$27)-1)*100</f>
        <v>79.084967320261427</v>
      </c>
      <c r="G40" s="113" t="s">
        <v>13</v>
      </c>
    </row>
    <row r="41" spans="1:7" ht="15.75" thickBot="1" x14ac:dyDescent="0.3">
      <c r="A41" s="108">
        <v>36647</v>
      </c>
      <c r="B41" s="109">
        <v>29.22</v>
      </c>
      <c r="C41" s="110">
        <f t="shared" si="1"/>
        <v>295.15151515151513</v>
      </c>
      <c r="D41" s="112">
        <f>($C$41/$C$40-1)*100</f>
        <v>6.6423357664233684</v>
      </c>
      <c r="E41" s="112">
        <f>+(($C$41/$C$35)-1)*100</f>
        <v>16.646706586826344</v>
      </c>
      <c r="F41" s="112">
        <f>+(($C$41/$C$28)-1)*100</f>
        <v>90.980392156862749</v>
      </c>
      <c r="G41" s="113" t="s">
        <v>13</v>
      </c>
    </row>
    <row r="42" spans="1:7" ht="15.75" thickBot="1" x14ac:dyDescent="0.3">
      <c r="A42" s="108">
        <v>36678</v>
      </c>
      <c r="B42" s="109">
        <v>28.96</v>
      </c>
      <c r="C42" s="110">
        <f t="shared" si="1"/>
        <v>292.52525252525254</v>
      </c>
      <c r="D42" s="112">
        <f>($C$42/$C$41-1)*100</f>
        <v>-0.88980150581792206</v>
      </c>
      <c r="E42" s="112">
        <f>+(($C$42/$C$35)-1)*100</f>
        <v>15.608782435129754</v>
      </c>
      <c r="F42" s="112">
        <f>+(($C$42/$C$29)-1)*100</f>
        <v>83.291139240506354</v>
      </c>
      <c r="G42" s="113" t="s">
        <v>13</v>
      </c>
    </row>
    <row r="43" spans="1:7" ht="15.75" thickBot="1" x14ac:dyDescent="0.3">
      <c r="A43" s="108">
        <v>36708</v>
      </c>
      <c r="B43" s="109">
        <v>26.9</v>
      </c>
      <c r="C43" s="110">
        <f t="shared" si="1"/>
        <v>271.71717171717171</v>
      </c>
      <c r="D43" s="112">
        <f>($C$43/$C$42-1)*100</f>
        <v>-7.1132596685082987</v>
      </c>
      <c r="E43" s="112">
        <f>+(($C$43/$C$35)-1)*100</f>
        <v>7.385229540918159</v>
      </c>
      <c r="F43" s="112">
        <f>+(($C$43/$C$30)-1)*100</f>
        <v>41.578947368421048</v>
      </c>
      <c r="G43" s="113" t="s">
        <v>13</v>
      </c>
    </row>
    <row r="44" spans="1:7" ht="15.75" thickBot="1" x14ac:dyDescent="0.3">
      <c r="A44" s="108">
        <v>36739</v>
      </c>
      <c r="B44" s="109">
        <v>32.35</v>
      </c>
      <c r="C44" s="110">
        <f>100*B44/9.9</f>
        <v>326.76767676767673</v>
      </c>
      <c r="D44" s="112">
        <f>($C$44/$C$43-1)*100</f>
        <v>20.260223048327131</v>
      </c>
      <c r="E44" s="112">
        <f>+(($C$44/$C$35)-1)*100</f>
        <v>29.141716566866261</v>
      </c>
      <c r="F44" s="112">
        <f>+(($C$44/$C$31)-1)*100</f>
        <v>59.359605911330029</v>
      </c>
      <c r="G44" s="113" t="s">
        <v>13</v>
      </c>
    </row>
    <row r="45" spans="1:7" ht="15.75" thickBot="1" x14ac:dyDescent="0.3">
      <c r="A45" s="108">
        <v>36770</v>
      </c>
      <c r="B45" s="109">
        <v>29.85</v>
      </c>
      <c r="C45" s="110">
        <f>100*B45/9.9</f>
        <v>301.5151515151515</v>
      </c>
      <c r="D45" s="112">
        <f>($C$45/$C$44-1)*100</f>
        <v>-7.727975270479126</v>
      </c>
      <c r="E45" s="112">
        <f>+(($C$45/$C$35)-1)*100</f>
        <v>19.161676646706582</v>
      </c>
      <c r="F45" s="112">
        <f>+(($C$45/$C$32)-1)*100</f>
        <v>26.59033078880406</v>
      </c>
      <c r="G45" s="113" t="s">
        <v>13</v>
      </c>
    </row>
    <row r="46" spans="1:7" ht="15.75" thickBot="1" x14ac:dyDescent="0.3">
      <c r="A46" s="108">
        <v>36800</v>
      </c>
      <c r="B46" s="109">
        <v>30.75</v>
      </c>
      <c r="C46" s="110">
        <f>100*B46/9.9</f>
        <v>310.60606060606062</v>
      </c>
      <c r="D46" s="112">
        <f>($C$46/$C$45-1)*100</f>
        <v>3.0150753768844352</v>
      </c>
      <c r="E46" s="112">
        <f>+(($C$46/$C$35)-1)*100</f>
        <v>22.754491017964074</v>
      </c>
      <c r="F46" s="112">
        <f>+(($C$46/$C$35)-1)*100</f>
        <v>22.754491017964074</v>
      </c>
      <c r="G46" s="113" t="s">
        <v>13</v>
      </c>
    </row>
    <row r="47" spans="1:7" ht="15.75" thickBot="1" x14ac:dyDescent="0.3">
      <c r="A47" s="108">
        <v>36831</v>
      </c>
      <c r="B47" s="109">
        <v>32.6</v>
      </c>
      <c r="C47" s="110">
        <f>100*B47/9.9</f>
        <v>329.29292929292927</v>
      </c>
      <c r="D47" s="112">
        <f>(B47/B46-1)*100</f>
        <v>6.0162601626016388</v>
      </c>
      <c r="E47" s="112">
        <f>+((B47/B35)-1)*100</f>
        <v>30.139720558882232</v>
      </c>
      <c r="F47" s="112">
        <f>+((B47/B34)-1)*100</f>
        <v>30.400000000000006</v>
      </c>
      <c r="G47" s="113" t="s">
        <v>13</v>
      </c>
    </row>
    <row r="48" spans="1:7" ht="15.75" thickBot="1" x14ac:dyDescent="0.3">
      <c r="A48" s="108">
        <v>36861</v>
      </c>
      <c r="B48" s="109">
        <v>23.93</v>
      </c>
      <c r="C48" s="110">
        <f>100*B48/9.9</f>
        <v>241.71717171717171</v>
      </c>
      <c r="D48" s="112">
        <f>(B48/B47-1)*100</f>
        <v>-26.595092024539881</v>
      </c>
      <c r="E48" s="112">
        <f>+((B48/B35)-1)*100</f>
        <v>-4.471057884231544</v>
      </c>
      <c r="F48" s="112">
        <f>+((B48/B35)-1)*100</f>
        <v>-4.471057884231544</v>
      </c>
      <c r="G48" s="113" t="s">
        <v>13</v>
      </c>
    </row>
    <row r="49" spans="1:7" ht="15.75" thickBot="1" x14ac:dyDescent="0.3">
      <c r="A49" s="116"/>
      <c r="B49" s="117"/>
      <c r="C49" s="110"/>
      <c r="D49" s="112"/>
      <c r="E49" s="112"/>
      <c r="F49" s="112"/>
      <c r="G49" s="113"/>
    </row>
    <row r="50" spans="1:7" ht="15.75" thickBot="1" x14ac:dyDescent="0.3">
      <c r="A50" s="108">
        <v>36892</v>
      </c>
      <c r="B50" s="109">
        <v>23.93</v>
      </c>
      <c r="C50" s="110"/>
      <c r="D50" s="112">
        <f>(B50/B48-1)*100</f>
        <v>0</v>
      </c>
      <c r="E50" s="112">
        <f>+((B50/$B$48)-1)*100</f>
        <v>0</v>
      </c>
      <c r="F50" s="112">
        <f t="shared" ref="F50:F61" si="2">+((B50/B37)-1)*100</f>
        <v>-7.8552175587215949</v>
      </c>
      <c r="G50" s="113" t="s">
        <v>13</v>
      </c>
    </row>
    <row r="51" spans="1:7" ht="15.75" thickBot="1" x14ac:dyDescent="0.3">
      <c r="A51" s="108">
        <v>36923</v>
      </c>
      <c r="B51" s="109">
        <v>26.02</v>
      </c>
      <c r="C51" s="110">
        <f t="shared" ref="C51:C71" si="3">100*B51/9.9</f>
        <v>262.82828282828279</v>
      </c>
      <c r="D51" s="112">
        <f t="shared" ref="D51:D56" si="4">(B51/B50-1)*100</f>
        <v>8.7338069368992919</v>
      </c>
      <c r="E51" s="112">
        <f t="shared" ref="E51:E61" si="5">+((B51/$B$48)-1)*100</f>
        <v>8.7338069368992919</v>
      </c>
      <c r="F51" s="112">
        <f t="shared" si="2"/>
        <v>-7.3691705233179032</v>
      </c>
      <c r="G51" s="113" t="s">
        <v>13</v>
      </c>
    </row>
    <row r="52" spans="1:7" ht="15.75" thickBot="1" x14ac:dyDescent="0.3">
      <c r="A52" s="108">
        <v>36951</v>
      </c>
      <c r="B52" s="109">
        <v>24.74</v>
      </c>
      <c r="C52" s="110">
        <f t="shared" si="3"/>
        <v>249.8989898989899</v>
      </c>
      <c r="D52" s="112">
        <f t="shared" si="4"/>
        <v>-4.9192928516525791</v>
      </c>
      <c r="E52" s="112">
        <f t="shared" si="5"/>
        <v>3.3848725449226791</v>
      </c>
      <c r="F52" s="112">
        <f t="shared" si="2"/>
        <v>-0.24193548387098085</v>
      </c>
      <c r="G52" s="113" t="s">
        <v>13</v>
      </c>
    </row>
    <row r="53" spans="1:7" ht="15.75" thickBot="1" x14ac:dyDescent="0.3">
      <c r="A53" s="108">
        <v>36982</v>
      </c>
      <c r="B53" s="109">
        <v>28.43</v>
      </c>
      <c r="C53" s="110">
        <f t="shared" si="3"/>
        <v>287.17171717171715</v>
      </c>
      <c r="D53" s="112">
        <f t="shared" si="4"/>
        <v>14.915117219078411</v>
      </c>
      <c r="E53" s="112">
        <f t="shared" si="5"/>
        <v>18.804847471792719</v>
      </c>
      <c r="F53" s="112">
        <f t="shared" si="2"/>
        <v>3.7591240875912479</v>
      </c>
      <c r="G53" s="113" t="s">
        <v>13</v>
      </c>
    </row>
    <row r="54" spans="1:7" ht="15.75" thickBot="1" x14ac:dyDescent="0.3">
      <c r="A54" s="108">
        <v>37012</v>
      </c>
      <c r="B54" s="109">
        <v>29.11</v>
      </c>
      <c r="C54" s="110">
        <f t="shared" si="3"/>
        <v>294.04040404040404</v>
      </c>
      <c r="D54" s="112">
        <f t="shared" si="4"/>
        <v>2.3918396060499392</v>
      </c>
      <c r="E54" s="112">
        <f t="shared" si="5"/>
        <v>21.646468867530299</v>
      </c>
      <c r="F54" s="112">
        <f t="shared" si="2"/>
        <v>-0.37645448323065933</v>
      </c>
      <c r="G54" s="113" t="s">
        <v>13</v>
      </c>
    </row>
    <row r="55" spans="1:7" ht="15.75" thickBot="1" x14ac:dyDescent="0.3">
      <c r="A55" s="108">
        <v>37043</v>
      </c>
      <c r="B55" s="117">
        <v>26.09</v>
      </c>
      <c r="C55" s="110">
        <f t="shared" si="3"/>
        <v>263.53535353535352</v>
      </c>
      <c r="D55" s="112">
        <f t="shared" si="4"/>
        <v>-10.37444177258674</v>
      </c>
      <c r="E55" s="112">
        <f t="shared" si="5"/>
        <v>9.0263267864605155</v>
      </c>
      <c r="F55" s="112">
        <f t="shared" si="2"/>
        <v>-9.9102209944751394</v>
      </c>
      <c r="G55" s="113" t="s">
        <v>13</v>
      </c>
    </row>
    <row r="56" spans="1:7" ht="15.75" thickBot="1" x14ac:dyDescent="0.3">
      <c r="A56" s="108">
        <v>37073</v>
      </c>
      <c r="B56" s="117">
        <v>24.69</v>
      </c>
      <c r="C56" s="110">
        <f t="shared" si="3"/>
        <v>249.39393939393938</v>
      </c>
      <c r="D56" s="112">
        <f t="shared" si="4"/>
        <v>-5.3660406285933266</v>
      </c>
      <c r="E56" s="112">
        <f t="shared" si="5"/>
        <v>3.1759297952361099</v>
      </c>
      <c r="F56" s="112">
        <f t="shared" si="2"/>
        <v>-8.2156133828996225</v>
      </c>
      <c r="G56" s="113" t="s">
        <v>13</v>
      </c>
    </row>
    <row r="57" spans="1:7" ht="15.75" thickBot="1" x14ac:dyDescent="0.3">
      <c r="A57" s="108">
        <v>37104</v>
      </c>
      <c r="B57" s="117">
        <v>26.47</v>
      </c>
      <c r="C57" s="110">
        <f t="shared" si="3"/>
        <v>267.37373737373736</v>
      </c>
      <c r="D57" s="112">
        <f>(B57/B56-1)*100</f>
        <v>7.2093965168084084</v>
      </c>
      <c r="E57" s="112">
        <f t="shared" si="5"/>
        <v>10.614291684078569</v>
      </c>
      <c r="F57" s="112">
        <f t="shared" si="2"/>
        <v>-18.176197836166928</v>
      </c>
      <c r="G57" s="113" t="s">
        <v>13</v>
      </c>
    </row>
    <row r="58" spans="1:7" ht="15.75" thickBot="1" x14ac:dyDescent="0.3">
      <c r="A58" s="108">
        <v>37135</v>
      </c>
      <c r="B58" s="117">
        <v>23.26</v>
      </c>
      <c r="C58" s="110">
        <f t="shared" si="3"/>
        <v>234.94949494949495</v>
      </c>
      <c r="D58" s="112">
        <f>(B58/B57-1)*100</f>
        <v>-12.126936154136747</v>
      </c>
      <c r="E58" s="112">
        <f t="shared" si="5"/>
        <v>-2.7998328458002431</v>
      </c>
      <c r="F58" s="112">
        <f t="shared" si="2"/>
        <v>-22.077051926298154</v>
      </c>
      <c r="G58" s="113" t="s">
        <v>13</v>
      </c>
    </row>
    <row r="59" spans="1:7" ht="15.75" thickBot="1" x14ac:dyDescent="0.3">
      <c r="A59" s="108">
        <v>37165</v>
      </c>
      <c r="B59" s="117">
        <v>20.95</v>
      </c>
      <c r="C59" s="110">
        <f t="shared" si="3"/>
        <v>211.61616161616161</v>
      </c>
      <c r="D59" s="112">
        <f>(B59/B58-1)*100</f>
        <v>-9.9312123817712923</v>
      </c>
      <c r="E59" s="112">
        <f t="shared" si="5"/>
        <v>-12.452987881320521</v>
      </c>
      <c r="F59" s="112">
        <f t="shared" si="2"/>
        <v>-31.869918699186993</v>
      </c>
      <c r="G59" s="113" t="s">
        <v>13</v>
      </c>
    </row>
    <row r="60" spans="1:7" ht="15.75" thickBot="1" x14ac:dyDescent="0.3">
      <c r="A60" s="108">
        <v>37196</v>
      </c>
      <c r="B60" s="117">
        <v>19.14</v>
      </c>
      <c r="C60" s="110">
        <f t="shared" si="3"/>
        <v>193.33333333333331</v>
      </c>
      <c r="D60" s="112">
        <f>(B60/B59-1)*100</f>
        <v>-8.6396181384248205</v>
      </c>
      <c r="E60" s="112">
        <f t="shared" si="5"/>
        <v>-20.016715419974929</v>
      </c>
      <c r="F60" s="112">
        <f t="shared" si="2"/>
        <v>-41.288343558282214</v>
      </c>
      <c r="G60" s="113" t="s">
        <v>13</v>
      </c>
    </row>
    <row r="61" spans="1:7" ht="15.75" thickBot="1" x14ac:dyDescent="0.3">
      <c r="A61" s="108">
        <v>37226</v>
      </c>
      <c r="B61" s="109">
        <v>19.899999999999999</v>
      </c>
      <c r="C61" s="110">
        <f t="shared" si="3"/>
        <v>201.01010101010098</v>
      </c>
      <c r="D61" s="112">
        <f>(B61/B60-1)*100</f>
        <v>3.9707419017763756</v>
      </c>
      <c r="E61" s="112">
        <f t="shared" si="5"/>
        <v>-16.840785624738828</v>
      </c>
      <c r="F61" s="112">
        <f t="shared" si="2"/>
        <v>-16.840785624738828</v>
      </c>
      <c r="G61" s="113" t="s">
        <v>13</v>
      </c>
    </row>
    <row r="62" spans="1:7" ht="15.75" thickBot="1" x14ac:dyDescent="0.3">
      <c r="A62" s="108"/>
      <c r="B62" s="109"/>
      <c r="C62" s="110"/>
      <c r="D62" s="112"/>
      <c r="E62" s="112"/>
      <c r="F62" s="112"/>
      <c r="G62" s="113"/>
    </row>
    <row r="63" spans="1:7" ht="15.75" thickBot="1" x14ac:dyDescent="0.3">
      <c r="A63" s="108">
        <v>37257</v>
      </c>
      <c r="B63" s="117">
        <v>19.18</v>
      </c>
      <c r="C63" s="110">
        <f t="shared" si="3"/>
        <v>193.73737373737373</v>
      </c>
      <c r="D63" s="112">
        <f>(B63/B61-1)*100</f>
        <v>-3.6180904522613022</v>
      </c>
      <c r="E63" s="112">
        <f>+((B63/$B$61)-1)*100</f>
        <v>-3.6180904522613022</v>
      </c>
      <c r="F63" s="112">
        <f t="shared" ref="F63:F74" si="6">+((B63/B50)-1)*100</f>
        <v>-19.849561220225652</v>
      </c>
      <c r="G63" s="113" t="s">
        <v>13</v>
      </c>
    </row>
    <row r="64" spans="1:7" ht="15.75" thickBot="1" x14ac:dyDescent="0.3">
      <c r="A64" s="108">
        <v>37288</v>
      </c>
      <c r="B64" s="117">
        <v>21.33</v>
      </c>
      <c r="C64" s="110">
        <f t="shared" si="3"/>
        <v>215.45454545454544</v>
      </c>
      <c r="D64" s="112">
        <f t="shared" ref="D64:D70" si="7">(B64/B63-1)*100</f>
        <v>11.209593326381651</v>
      </c>
      <c r="E64" s="112">
        <f t="shared" ref="E64:E74" si="8">+((B64/$B$61)-1)*100</f>
        <v>7.1859296482412072</v>
      </c>
      <c r="F64" s="112">
        <f t="shared" si="6"/>
        <v>-18.02459646425827</v>
      </c>
      <c r="G64" s="113" t="s">
        <v>13</v>
      </c>
    </row>
    <row r="65" spans="1:7" ht="15.75" thickBot="1" x14ac:dyDescent="0.3">
      <c r="A65" s="108">
        <v>37316</v>
      </c>
      <c r="B65" s="117">
        <v>25.92</v>
      </c>
      <c r="C65" s="110">
        <f t="shared" si="3"/>
        <v>261.81818181818181</v>
      </c>
      <c r="D65" s="112">
        <f t="shared" si="7"/>
        <v>21.518987341772178</v>
      </c>
      <c r="E65" s="112">
        <f t="shared" si="8"/>
        <v>30.251256281407059</v>
      </c>
      <c r="F65" s="112">
        <f t="shared" si="6"/>
        <v>4.7696038803557217</v>
      </c>
      <c r="G65" s="113" t="s">
        <v>13</v>
      </c>
    </row>
    <row r="66" spans="1:7" ht="15.75" thickBot="1" x14ac:dyDescent="0.3">
      <c r="A66" s="108">
        <v>37347</v>
      </c>
      <c r="B66" s="117">
        <v>26.47</v>
      </c>
      <c r="C66" s="110">
        <f t="shared" si="3"/>
        <v>267.37373737373736</v>
      </c>
      <c r="D66" s="112">
        <f t="shared" si="7"/>
        <v>2.1219135802468925</v>
      </c>
      <c r="E66" s="112">
        <f t="shared" si="8"/>
        <v>33.015075376884418</v>
      </c>
      <c r="F66" s="112">
        <f t="shared" si="6"/>
        <v>-6.8941259233204377</v>
      </c>
      <c r="G66" s="113" t="s">
        <v>13</v>
      </c>
    </row>
    <row r="67" spans="1:7" ht="15.75" thickBot="1" x14ac:dyDescent="0.3">
      <c r="A67" s="108">
        <v>37377</v>
      </c>
      <c r="B67" s="117">
        <v>24.51</v>
      </c>
      <c r="C67" s="110">
        <f t="shared" si="3"/>
        <v>247.57575757575756</v>
      </c>
      <c r="D67" s="112">
        <f t="shared" si="7"/>
        <v>-7.4046089913109121</v>
      </c>
      <c r="E67" s="112">
        <f t="shared" si="8"/>
        <v>23.165829145728665</v>
      </c>
      <c r="F67" s="112">
        <f t="shared" si="6"/>
        <v>-15.80212985228443</v>
      </c>
      <c r="G67" s="113" t="s">
        <v>13</v>
      </c>
    </row>
    <row r="68" spans="1:7" ht="15.75" thickBot="1" x14ac:dyDescent="0.3">
      <c r="A68" s="108">
        <v>37408</v>
      </c>
      <c r="B68" s="117">
        <v>25.58</v>
      </c>
      <c r="C68" s="110">
        <f t="shared" si="3"/>
        <v>258.38383838383839</v>
      </c>
      <c r="D68" s="112">
        <f t="shared" si="7"/>
        <v>4.3655650754793829</v>
      </c>
      <c r="E68" s="112">
        <f t="shared" si="8"/>
        <v>28.542713567839193</v>
      </c>
      <c r="F68" s="112">
        <f t="shared" si="6"/>
        <v>-1.9547719432732924</v>
      </c>
      <c r="G68" s="113" t="s">
        <v>13</v>
      </c>
    </row>
    <row r="69" spans="1:7" ht="15.75" thickBot="1" x14ac:dyDescent="0.3">
      <c r="A69" s="108">
        <v>37438</v>
      </c>
      <c r="B69" s="117">
        <v>25.68</v>
      </c>
      <c r="C69" s="110">
        <f t="shared" si="3"/>
        <v>259.39393939393938</v>
      </c>
      <c r="D69" s="112">
        <f t="shared" si="7"/>
        <v>0.39093041438624798</v>
      </c>
      <c r="E69" s="112">
        <f t="shared" si="8"/>
        <v>29.04522613065328</v>
      </c>
      <c r="F69" s="112">
        <f t="shared" si="6"/>
        <v>4.0097205346294018</v>
      </c>
      <c r="G69" s="113" t="s">
        <v>13</v>
      </c>
    </row>
    <row r="70" spans="1:7" ht="15.75" thickBot="1" x14ac:dyDescent="0.3">
      <c r="A70" s="108">
        <v>37469</v>
      </c>
      <c r="B70" s="109">
        <v>27.47</v>
      </c>
      <c r="C70" s="110">
        <f t="shared" si="3"/>
        <v>277.47474747474746</v>
      </c>
      <c r="D70" s="112">
        <f t="shared" si="7"/>
        <v>6.9704049844236726</v>
      </c>
      <c r="E70" s="112">
        <f t="shared" si="8"/>
        <v>38.040201005025118</v>
      </c>
      <c r="F70" s="112">
        <f t="shared" si="6"/>
        <v>3.7778617302606676</v>
      </c>
      <c r="G70" s="113" t="s">
        <v>13</v>
      </c>
    </row>
    <row r="71" spans="1:7" ht="15.75" thickBot="1" x14ac:dyDescent="0.3">
      <c r="A71" s="108">
        <v>37500</v>
      </c>
      <c r="B71" s="117">
        <v>30.45</v>
      </c>
      <c r="C71" s="110">
        <f t="shared" si="3"/>
        <v>307.57575757575756</v>
      </c>
      <c r="D71" s="112">
        <f>(B71/B70-1)*100</f>
        <v>10.848198034219148</v>
      </c>
      <c r="E71" s="112">
        <f t="shared" si="8"/>
        <v>53.015075376884433</v>
      </c>
      <c r="F71" s="112">
        <f t="shared" si="6"/>
        <v>30.91143594153052</v>
      </c>
      <c r="G71" s="113" t="s">
        <v>13</v>
      </c>
    </row>
    <row r="72" spans="1:7" ht="15.75" thickBot="1" x14ac:dyDescent="0.3">
      <c r="A72" s="108">
        <v>37530</v>
      </c>
      <c r="B72" s="117">
        <v>25.72</v>
      </c>
      <c r="C72" s="110">
        <f>100*B72/9.9</f>
        <v>259.79797979797979</v>
      </c>
      <c r="D72" s="112">
        <f>(B72/B71-1)*100</f>
        <v>-15.533661740558291</v>
      </c>
      <c r="E72" s="112">
        <f t="shared" si="8"/>
        <v>29.24623115577889</v>
      </c>
      <c r="F72" s="112">
        <f t="shared" si="6"/>
        <v>22.768496420047725</v>
      </c>
      <c r="G72" s="113" t="s">
        <v>13</v>
      </c>
    </row>
    <row r="73" spans="1:7" ht="15.75" thickBot="1" x14ac:dyDescent="0.3">
      <c r="A73" s="108">
        <v>37561</v>
      </c>
      <c r="B73" s="109">
        <v>25.2</v>
      </c>
      <c r="C73" s="110">
        <f>100*B73/9.9</f>
        <v>254.54545454545453</v>
      </c>
      <c r="D73" s="112">
        <f>(B73/B72-1)*100</f>
        <v>-2.0217729393468109</v>
      </c>
      <c r="E73" s="112">
        <f t="shared" si="8"/>
        <v>26.633165829145746</v>
      </c>
      <c r="F73" s="112">
        <f t="shared" si="6"/>
        <v>31.661442006269592</v>
      </c>
      <c r="G73" s="113" t="s">
        <v>13</v>
      </c>
    </row>
    <row r="74" spans="1:7" ht="15.75" thickBot="1" x14ac:dyDescent="0.3">
      <c r="A74" s="108">
        <v>37591</v>
      </c>
      <c r="B74" s="109">
        <v>28.66</v>
      </c>
      <c r="C74" s="110">
        <f>100*B74/9.9</f>
        <v>289.49494949494948</v>
      </c>
      <c r="D74" s="112">
        <f>(B74/B73-1)*100</f>
        <v>13.730158730158726</v>
      </c>
      <c r="E74" s="112">
        <f t="shared" si="8"/>
        <v>44.02010050251257</v>
      </c>
      <c r="F74" s="112">
        <f t="shared" si="6"/>
        <v>44.02010050251257</v>
      </c>
      <c r="G74" s="113" t="s">
        <v>13</v>
      </c>
    </row>
    <row r="75" spans="1:7" ht="15.75" thickBot="1" x14ac:dyDescent="0.3">
      <c r="A75" s="108"/>
      <c r="B75" s="109"/>
      <c r="C75" s="110"/>
      <c r="D75" s="112"/>
      <c r="E75" s="112"/>
      <c r="F75" s="112"/>
      <c r="G75" s="113"/>
    </row>
    <row r="76" spans="1:7" ht="15.75" thickBot="1" x14ac:dyDescent="0.3">
      <c r="A76" s="108">
        <v>37622</v>
      </c>
      <c r="B76" s="109">
        <v>31.1</v>
      </c>
      <c r="C76" s="110">
        <f t="shared" ref="C76:C109" si="9">100*B76/9.9</f>
        <v>314.14141414141415</v>
      </c>
      <c r="D76" s="112">
        <f>(B76/B74-1)*100</f>
        <v>8.5136078157711061</v>
      </c>
      <c r="E76" s="112">
        <f>+((B76/$B$74)-1)*100</f>
        <v>8.5136078157711061</v>
      </c>
      <c r="F76" s="112">
        <f t="shared" ref="F76:F87" si="10">+((B76/B63)-1)*100</f>
        <v>62.148070907195006</v>
      </c>
      <c r="G76" s="113" t="s">
        <v>13</v>
      </c>
    </row>
    <row r="77" spans="1:7" ht="15.75" thickBot="1" x14ac:dyDescent="0.3">
      <c r="A77" s="108">
        <v>37653</v>
      </c>
      <c r="B77" s="109">
        <v>32.799999999999997</v>
      </c>
      <c r="C77" s="110">
        <f t="shared" si="9"/>
        <v>331.31313131313124</v>
      </c>
      <c r="D77" s="112">
        <f t="shared" ref="D77:D82" si="11">(B77/B76-1)*100</f>
        <v>5.4662379421221763</v>
      </c>
      <c r="E77" s="112">
        <f t="shared" ref="E77:E87" si="12">+((B77/$B$74)-1)*100</f>
        <v>14.445219818562439</v>
      </c>
      <c r="F77" s="112">
        <f t="shared" si="10"/>
        <v>53.774027191748708</v>
      </c>
      <c r="G77" s="113" t="s">
        <v>13</v>
      </c>
    </row>
    <row r="78" spans="1:7" ht="15.75" thickBot="1" x14ac:dyDescent="0.3">
      <c r="A78" s="108">
        <v>37681</v>
      </c>
      <c r="B78" s="117">
        <v>26.35</v>
      </c>
      <c r="C78" s="110">
        <f t="shared" si="9"/>
        <v>266.16161616161617</v>
      </c>
      <c r="D78" s="112">
        <f t="shared" si="11"/>
        <v>-19.664634146341452</v>
      </c>
      <c r="E78" s="112">
        <f t="shared" si="12"/>
        <v>-8.0600139567341245</v>
      </c>
      <c r="F78" s="112">
        <f t="shared" si="10"/>
        <v>1.6589506172839386</v>
      </c>
      <c r="G78" s="113" t="s">
        <v>13</v>
      </c>
    </row>
    <row r="79" spans="1:7" ht="15.75" thickBot="1" x14ac:dyDescent="0.3">
      <c r="A79" s="108">
        <v>37712</v>
      </c>
      <c r="B79" s="117">
        <v>23.68</v>
      </c>
      <c r="C79" s="110">
        <f t="shared" si="9"/>
        <v>239.1919191919192</v>
      </c>
      <c r="D79" s="112">
        <f t="shared" si="11"/>
        <v>-10.132827324478189</v>
      </c>
      <c r="E79" s="112">
        <f t="shared" si="12"/>
        <v>-17.376133984647591</v>
      </c>
      <c r="F79" s="112">
        <f t="shared" si="10"/>
        <v>-10.54023422742727</v>
      </c>
      <c r="G79" s="113" t="s">
        <v>13</v>
      </c>
    </row>
    <row r="80" spans="1:7" ht="15.75" thickBot="1" x14ac:dyDescent="0.3">
      <c r="A80" s="108">
        <v>37742</v>
      </c>
      <c r="B80" s="117">
        <v>26.32</v>
      </c>
      <c r="C80" s="110">
        <f t="shared" si="9"/>
        <v>265.85858585858585</v>
      </c>
      <c r="D80" s="112">
        <f t="shared" si="11"/>
        <v>11.14864864864864</v>
      </c>
      <c r="E80" s="112">
        <f t="shared" si="12"/>
        <v>-8.1646894626657307</v>
      </c>
      <c r="F80" s="112">
        <f t="shared" si="10"/>
        <v>7.384740922072619</v>
      </c>
      <c r="G80" s="113" t="s">
        <v>13</v>
      </c>
    </row>
    <row r="81" spans="1:7" ht="15.75" thickBot="1" x14ac:dyDescent="0.3">
      <c r="A81" s="108">
        <v>37773</v>
      </c>
      <c r="B81" s="117">
        <v>28.33</v>
      </c>
      <c r="C81" s="110">
        <f t="shared" si="9"/>
        <v>286.16161616161617</v>
      </c>
      <c r="D81" s="112">
        <f t="shared" si="11"/>
        <v>7.6367781155015191</v>
      </c>
      <c r="E81" s="112">
        <f t="shared" si="12"/>
        <v>-1.1514305652477352</v>
      </c>
      <c r="F81" s="112">
        <f t="shared" si="10"/>
        <v>10.750586395621585</v>
      </c>
      <c r="G81" s="113" t="s">
        <v>13</v>
      </c>
    </row>
    <row r="82" spans="1:7" ht="15.75" thickBot="1" x14ac:dyDescent="0.3">
      <c r="A82" s="108">
        <v>37803</v>
      </c>
      <c r="B82" s="117">
        <v>29.33</v>
      </c>
      <c r="C82" s="110">
        <f t="shared" si="9"/>
        <v>296.26262626262627</v>
      </c>
      <c r="D82" s="112">
        <f t="shared" si="11"/>
        <v>3.5298270384751085</v>
      </c>
      <c r="E82" s="112">
        <f t="shared" si="12"/>
        <v>2.3377529658060059</v>
      </c>
      <c r="F82" s="112">
        <f t="shared" si="10"/>
        <v>14.213395638629267</v>
      </c>
      <c r="G82" s="113" t="s">
        <v>13</v>
      </c>
    </row>
    <row r="83" spans="1:7" ht="15.75" thickBot="1" x14ac:dyDescent="0.3">
      <c r="A83" s="108">
        <v>37834</v>
      </c>
      <c r="B83" s="117">
        <v>29.44</v>
      </c>
      <c r="C83" s="110">
        <f t="shared" si="9"/>
        <v>297.37373737373736</v>
      </c>
      <c r="D83" s="112">
        <f>(B83/B82-1)*100</f>
        <v>0.37504261847938203</v>
      </c>
      <c r="E83" s="112">
        <f t="shared" si="12"/>
        <v>2.7215631542219176</v>
      </c>
      <c r="F83" s="112">
        <f t="shared" si="10"/>
        <v>7.1714597742992492</v>
      </c>
      <c r="G83" s="113" t="s">
        <v>13</v>
      </c>
    </row>
    <row r="84" spans="1:7" ht="15.75" thickBot="1" x14ac:dyDescent="0.3">
      <c r="A84" s="108">
        <v>37865</v>
      </c>
      <c r="B84" s="117">
        <v>27.61</v>
      </c>
      <c r="C84" s="110">
        <f t="shared" si="9"/>
        <v>278.88888888888886</v>
      </c>
      <c r="D84" s="112">
        <f>(B84/B83-1)*100</f>
        <v>-6.2160326086956541</v>
      </c>
      <c r="E84" s="112">
        <f t="shared" si="12"/>
        <v>-3.6636427076064182</v>
      </c>
      <c r="F84" s="112">
        <f t="shared" si="10"/>
        <v>-9.3267651888341518</v>
      </c>
      <c r="G84" s="113" t="s">
        <v>13</v>
      </c>
    </row>
    <row r="85" spans="1:7" ht="15.75" thickBot="1" x14ac:dyDescent="0.3">
      <c r="A85" s="108">
        <v>37895</v>
      </c>
      <c r="B85" s="109">
        <v>27.7</v>
      </c>
      <c r="C85" s="110">
        <f t="shared" si="9"/>
        <v>279.79797979797979</v>
      </c>
      <c r="D85" s="112">
        <f>(B85/B84-1)*100</f>
        <v>0.32596885186526592</v>
      </c>
      <c r="E85" s="112">
        <f t="shared" si="12"/>
        <v>-3.3496161898115884</v>
      </c>
      <c r="F85" s="112">
        <f t="shared" si="10"/>
        <v>7.6982892690513172</v>
      </c>
      <c r="G85" s="113" t="s">
        <v>13</v>
      </c>
    </row>
    <row r="86" spans="1:7" ht="15.75" thickBot="1" x14ac:dyDescent="0.3">
      <c r="A86" s="108">
        <v>37926</v>
      </c>
      <c r="B86" s="117">
        <v>30.41</v>
      </c>
      <c r="C86" s="110">
        <f t="shared" si="9"/>
        <v>307.17171717171715</v>
      </c>
      <c r="D86" s="112">
        <f>(B86/B85-1)*100</f>
        <v>9.78339350180506</v>
      </c>
      <c r="E86" s="112">
        <f t="shared" si="12"/>
        <v>6.1060711793440303</v>
      </c>
      <c r="F86" s="112">
        <f t="shared" si="10"/>
        <v>20.674603174603167</v>
      </c>
      <c r="G86" s="113" t="s">
        <v>13</v>
      </c>
    </row>
    <row r="87" spans="1:7" ht="15.75" thickBot="1" x14ac:dyDescent="0.3">
      <c r="A87" s="108">
        <v>37956</v>
      </c>
      <c r="B87" s="109">
        <v>29.74</v>
      </c>
      <c r="C87" s="110">
        <f t="shared" si="9"/>
        <v>300.40404040404042</v>
      </c>
      <c r="D87" s="112">
        <f>(B87/B86-1)*100</f>
        <v>-2.2032226241368025</v>
      </c>
      <c r="E87" s="112">
        <f t="shared" si="12"/>
        <v>3.7683182135380244</v>
      </c>
      <c r="F87" s="112">
        <f t="shared" si="10"/>
        <v>3.7683182135380244</v>
      </c>
      <c r="G87" s="113" t="s">
        <v>13</v>
      </c>
    </row>
    <row r="88" spans="1:7" ht="15.75" thickBot="1" x14ac:dyDescent="0.3">
      <c r="A88" s="118"/>
      <c r="B88" s="109"/>
      <c r="C88" s="110"/>
      <c r="D88" s="112"/>
      <c r="E88" s="112"/>
      <c r="F88" s="112"/>
      <c r="G88" s="113"/>
    </row>
    <row r="89" spans="1:7" ht="15.75" thickBot="1" x14ac:dyDescent="0.3">
      <c r="A89" s="108">
        <v>37987</v>
      </c>
      <c r="B89" s="109">
        <v>29.18</v>
      </c>
      <c r="C89" s="110">
        <f t="shared" si="9"/>
        <v>294.74747474747471</v>
      </c>
      <c r="D89" s="112">
        <f>(B89/B$87-1)*100</f>
        <v>-1.8829858776059138</v>
      </c>
      <c r="E89" s="112">
        <f>+((B89/$B$87-1)*100)</f>
        <v>-1.8829858776059138</v>
      </c>
      <c r="F89" s="112">
        <f t="shared" ref="F89:F95" si="13">+((B89/B76)-1)*100</f>
        <v>-6.1736334405144699</v>
      </c>
      <c r="G89" s="113" t="s">
        <v>13</v>
      </c>
    </row>
    <row r="90" spans="1:7" ht="15.75" thickBot="1" x14ac:dyDescent="0.3">
      <c r="A90" s="108">
        <v>38018</v>
      </c>
      <c r="B90" s="109">
        <v>32.229999999999997</v>
      </c>
      <c r="C90" s="110">
        <f t="shared" si="9"/>
        <v>325.55555555555549</v>
      </c>
      <c r="D90" s="112">
        <f t="shared" ref="D90:D113" si="14">(B90/B89-1)*100</f>
        <v>10.452364633310474</v>
      </c>
      <c r="E90" s="112">
        <f t="shared" ref="E90:E100" si="15">+((B90/$B$87-1)*100)</f>
        <v>8.3725622057834634</v>
      </c>
      <c r="F90" s="112">
        <f t="shared" si="13"/>
        <v>-1.7378048780487765</v>
      </c>
      <c r="G90" s="113" t="s">
        <v>13</v>
      </c>
    </row>
    <row r="91" spans="1:7" ht="15.75" thickBot="1" x14ac:dyDescent="0.3">
      <c r="A91" s="108">
        <v>38047</v>
      </c>
      <c r="B91" s="109">
        <v>31.51</v>
      </c>
      <c r="C91" s="110">
        <f t="shared" si="9"/>
        <v>318.28282828282829</v>
      </c>
      <c r="D91" s="112">
        <f t="shared" si="14"/>
        <v>-2.2339435308718403</v>
      </c>
      <c r="E91" s="112">
        <f t="shared" si="15"/>
        <v>5.9515803631472908</v>
      </c>
      <c r="F91" s="112">
        <f t="shared" si="13"/>
        <v>19.58254269449715</v>
      </c>
      <c r="G91" s="113" t="s">
        <v>13</v>
      </c>
    </row>
    <row r="92" spans="1:7" ht="15.75" thickBot="1" x14ac:dyDescent="0.3">
      <c r="A92" s="108">
        <v>38078</v>
      </c>
      <c r="B92" s="109">
        <v>34.479999999999997</v>
      </c>
      <c r="C92" s="110">
        <f t="shared" si="9"/>
        <v>348.28282828282823</v>
      </c>
      <c r="D92" s="112">
        <f t="shared" si="14"/>
        <v>9.4255791812122958</v>
      </c>
      <c r="E92" s="112">
        <f t="shared" si="15"/>
        <v>15.938130464021505</v>
      </c>
      <c r="F92" s="112">
        <f t="shared" si="13"/>
        <v>45.608108108108091</v>
      </c>
      <c r="G92" s="113" t="s">
        <v>13</v>
      </c>
    </row>
    <row r="93" spans="1:7" ht="15.75" thickBot="1" x14ac:dyDescent="0.3">
      <c r="A93" s="108">
        <v>38108</v>
      </c>
      <c r="B93" s="109">
        <v>36.58</v>
      </c>
      <c r="C93" s="110">
        <f t="shared" si="9"/>
        <v>369.49494949494948</v>
      </c>
      <c r="D93" s="112">
        <f t="shared" si="14"/>
        <v>6.0904872389791143</v>
      </c>
      <c r="E93" s="112">
        <f t="shared" si="15"/>
        <v>22.99932750504372</v>
      </c>
      <c r="F93" s="112">
        <f t="shared" si="13"/>
        <v>38.981762917933118</v>
      </c>
      <c r="G93" s="113" t="s">
        <v>13</v>
      </c>
    </row>
    <row r="94" spans="1:7" ht="15.75" thickBot="1" x14ac:dyDescent="0.3">
      <c r="A94" s="108">
        <v>38139</v>
      </c>
      <c r="B94" s="109">
        <v>34.5</v>
      </c>
      <c r="C94" s="110">
        <f t="shared" si="9"/>
        <v>348.4848484848485</v>
      </c>
      <c r="D94" s="112">
        <f t="shared" si="14"/>
        <v>-5.6861673045379924</v>
      </c>
      <c r="E94" s="112">
        <f t="shared" si="15"/>
        <v>16.005379959650302</v>
      </c>
      <c r="F94" s="112">
        <f t="shared" si="13"/>
        <v>21.779032827391465</v>
      </c>
      <c r="G94" s="113" t="s">
        <v>13</v>
      </c>
    </row>
    <row r="95" spans="1:7" ht="15.75" thickBot="1" x14ac:dyDescent="0.3">
      <c r="A95" s="108">
        <v>38169</v>
      </c>
      <c r="B95" s="109">
        <v>40.03</v>
      </c>
      <c r="C95" s="110">
        <f t="shared" si="9"/>
        <v>404.34343434343435</v>
      </c>
      <c r="D95" s="112">
        <f t="shared" si="14"/>
        <v>16.028985507246386</v>
      </c>
      <c r="E95" s="112">
        <f t="shared" si="15"/>
        <v>34.59986550100875</v>
      </c>
      <c r="F95" s="112">
        <f t="shared" si="13"/>
        <v>36.481418342993543</v>
      </c>
      <c r="G95" s="113" t="s">
        <v>13</v>
      </c>
    </row>
    <row r="96" spans="1:7" ht="15.75" thickBot="1" x14ac:dyDescent="0.3">
      <c r="A96" s="108">
        <v>38200</v>
      </c>
      <c r="B96" s="109">
        <v>39.61</v>
      </c>
      <c r="C96" s="110">
        <f t="shared" si="9"/>
        <v>400.1010101010101</v>
      </c>
      <c r="D96" s="112">
        <f t="shared" si="14"/>
        <v>-1.049213090182366</v>
      </c>
      <c r="E96" s="112">
        <f t="shared" si="15"/>
        <v>33.187626092804301</v>
      </c>
      <c r="F96" s="112">
        <f>+((B96/B83)-1)*100</f>
        <v>34.544836956521728</v>
      </c>
      <c r="G96" s="113" t="s">
        <v>13</v>
      </c>
    </row>
    <row r="97" spans="1:7" ht="15.75" thickBot="1" x14ac:dyDescent="0.3">
      <c r="A97" s="108">
        <v>38231</v>
      </c>
      <c r="B97" s="109">
        <v>46.08</v>
      </c>
      <c r="C97" s="110">
        <f t="shared" si="9"/>
        <v>465.45454545454544</v>
      </c>
      <c r="D97" s="112">
        <f t="shared" si="14"/>
        <v>16.334259025498611</v>
      </c>
      <c r="E97" s="112">
        <f t="shared" si="15"/>
        <v>54.942837928715527</v>
      </c>
      <c r="F97" s="112">
        <f>+((B97/B84)-1)*100</f>
        <v>66.896052155016307</v>
      </c>
      <c r="G97" s="113" t="s">
        <v>13</v>
      </c>
    </row>
    <row r="98" spans="1:7" ht="15.75" thickBot="1" x14ac:dyDescent="0.3">
      <c r="A98" s="108">
        <v>38261</v>
      </c>
      <c r="B98" s="109">
        <v>48.98</v>
      </c>
      <c r="C98" s="110">
        <f t="shared" si="9"/>
        <v>494.74747474747471</v>
      </c>
      <c r="D98" s="112">
        <f t="shared" si="14"/>
        <v>6.2934027777777679</v>
      </c>
      <c r="E98" s="112">
        <f t="shared" si="15"/>
        <v>64.694014794889029</v>
      </c>
      <c r="F98" s="112">
        <f>+((B98/B85)-1)*100</f>
        <v>76.823104693140792</v>
      </c>
      <c r="G98" s="113" t="s">
        <v>13</v>
      </c>
    </row>
    <row r="99" spans="1:7" ht="15.75" thickBot="1" x14ac:dyDescent="0.3">
      <c r="A99" s="108">
        <v>38292</v>
      </c>
      <c r="B99" s="109">
        <v>45.51</v>
      </c>
      <c r="C99" s="110">
        <f t="shared" si="9"/>
        <v>459.69696969696969</v>
      </c>
      <c r="D99" s="112">
        <f t="shared" si="14"/>
        <v>-7.0845242956308674</v>
      </c>
      <c r="E99" s="112">
        <f t="shared" si="15"/>
        <v>53.026227303295229</v>
      </c>
      <c r="F99" s="112">
        <f>+((B99/B86)-1)*100</f>
        <v>49.65471884248602</v>
      </c>
      <c r="G99" s="113" t="s">
        <v>13</v>
      </c>
    </row>
    <row r="100" spans="1:7" ht="15.75" thickBot="1" x14ac:dyDescent="0.3">
      <c r="A100" s="108">
        <v>38322</v>
      </c>
      <c r="B100" s="109">
        <v>40.46</v>
      </c>
      <c r="C100" s="110">
        <f t="shared" si="9"/>
        <v>408.68686868686865</v>
      </c>
      <c r="D100" s="112">
        <f t="shared" si="14"/>
        <v>-11.096462315974509</v>
      </c>
      <c r="E100" s="112">
        <f t="shared" si="15"/>
        <v>36.045729657027593</v>
      </c>
      <c r="F100" s="112">
        <f>+((B100/B87)-1)*100</f>
        <v>36.045729657027593</v>
      </c>
      <c r="G100" s="113" t="s">
        <v>13</v>
      </c>
    </row>
    <row r="101" spans="1:7" ht="15.75" thickBot="1" x14ac:dyDescent="0.3">
      <c r="A101" s="108">
        <v>38353</v>
      </c>
      <c r="B101" s="109">
        <v>45.92</v>
      </c>
      <c r="C101" s="110">
        <f t="shared" si="9"/>
        <v>463.83838383838383</v>
      </c>
      <c r="D101" s="112">
        <f t="shared" si="14"/>
        <v>13.494809688581322</v>
      </c>
      <c r="E101" s="112">
        <f>+((B101/$B$100-1)*100)</f>
        <v>13.494809688581322</v>
      </c>
      <c r="F101" s="112">
        <f t="shared" ref="F101:F106" si="16">+((B101/B89)-1)*100</f>
        <v>57.368060315284453</v>
      </c>
      <c r="G101" s="113" t="s">
        <v>13</v>
      </c>
    </row>
    <row r="102" spans="1:7" ht="15.75" thickBot="1" x14ac:dyDescent="0.3">
      <c r="A102" s="108">
        <v>38384</v>
      </c>
      <c r="B102" s="109">
        <v>50.06</v>
      </c>
      <c r="C102" s="110">
        <f t="shared" si="9"/>
        <v>505.65656565656565</v>
      </c>
      <c r="D102" s="112">
        <f t="shared" si="14"/>
        <v>9.0156794425087163</v>
      </c>
      <c r="E102" s="112">
        <f t="shared" ref="E102:E112" si="17">+((B102/$B$100-1)*100)</f>
        <v>23.727137913989125</v>
      </c>
      <c r="F102" s="112">
        <f t="shared" si="16"/>
        <v>55.321129382562859</v>
      </c>
      <c r="G102" s="113" t="s">
        <v>13</v>
      </c>
    </row>
    <row r="103" spans="1:7" ht="15.75" thickBot="1" x14ac:dyDescent="0.3">
      <c r="A103" s="108">
        <v>38412</v>
      </c>
      <c r="B103" s="109">
        <v>54.29</v>
      </c>
      <c r="C103" s="110">
        <f t="shared" si="9"/>
        <v>548.38383838383834</v>
      </c>
      <c r="D103" s="112">
        <f t="shared" si="14"/>
        <v>8.4498601677986294</v>
      </c>
      <c r="E103" s="112">
        <f t="shared" si="17"/>
        <v>34.181908057340578</v>
      </c>
      <c r="F103" s="112">
        <f t="shared" si="16"/>
        <v>72.294509679466827</v>
      </c>
      <c r="G103" s="113" t="s">
        <v>13</v>
      </c>
    </row>
    <row r="104" spans="1:7" ht="15.75" thickBot="1" x14ac:dyDescent="0.3">
      <c r="A104" s="108">
        <v>38443</v>
      </c>
      <c r="B104" s="109">
        <v>50.6</v>
      </c>
      <c r="C104" s="110">
        <f t="shared" si="9"/>
        <v>511.11111111111109</v>
      </c>
      <c r="D104" s="112">
        <f t="shared" si="14"/>
        <v>-6.7968318290661189</v>
      </c>
      <c r="E104" s="112">
        <f t="shared" si="17"/>
        <v>25.061789421651003</v>
      </c>
      <c r="F104" s="112">
        <f t="shared" si="16"/>
        <v>46.751740139211151</v>
      </c>
      <c r="G104" s="113" t="s">
        <v>13</v>
      </c>
    </row>
    <row r="105" spans="1:7" ht="15.75" thickBot="1" x14ac:dyDescent="0.3">
      <c r="A105" s="108">
        <v>38473</v>
      </c>
      <c r="B105" s="109">
        <v>50.73</v>
      </c>
      <c r="C105" s="110">
        <f t="shared" si="9"/>
        <v>512.42424242424238</v>
      </c>
      <c r="D105" s="112">
        <f t="shared" si="14"/>
        <v>0.25691699604741824</v>
      </c>
      <c r="E105" s="112">
        <f t="shared" si="17"/>
        <v>25.383094414236275</v>
      </c>
      <c r="F105" s="112">
        <f t="shared" si="16"/>
        <v>38.682340076544563</v>
      </c>
      <c r="G105" s="113" t="s">
        <v>13</v>
      </c>
    </row>
    <row r="106" spans="1:7" ht="15.75" thickBot="1" x14ac:dyDescent="0.3">
      <c r="A106" s="108">
        <v>38504</v>
      </c>
      <c r="B106" s="109">
        <v>55.58</v>
      </c>
      <c r="C106" s="110">
        <f t="shared" si="9"/>
        <v>561.41414141414134</v>
      </c>
      <c r="D106" s="112">
        <f t="shared" si="14"/>
        <v>9.5604178986792974</v>
      </c>
      <c r="E106" s="112">
        <f t="shared" si="17"/>
        <v>37.370242214532865</v>
      </c>
      <c r="F106" s="112">
        <f t="shared" si="16"/>
        <v>61.10144927536232</v>
      </c>
      <c r="G106" s="113" t="s">
        <v>13</v>
      </c>
    </row>
    <row r="107" spans="1:7" ht="15.75" thickBot="1" x14ac:dyDescent="0.3">
      <c r="A107" s="108">
        <v>38534</v>
      </c>
      <c r="B107" s="109">
        <v>59.37</v>
      </c>
      <c r="C107" s="110">
        <f t="shared" si="9"/>
        <v>599.69696969696963</v>
      </c>
      <c r="D107" s="112">
        <f t="shared" si="14"/>
        <v>6.8189996401583297</v>
      </c>
      <c r="E107" s="112">
        <f t="shared" si="17"/>
        <v>46.737518536826485</v>
      </c>
      <c r="F107" s="112">
        <f>+((B107/B95)-1)*100</f>
        <v>48.313764676492625</v>
      </c>
      <c r="G107" s="113" t="s">
        <v>13</v>
      </c>
    </row>
    <row r="108" spans="1:7" ht="15.75" thickBot="1" x14ac:dyDescent="0.3">
      <c r="A108" s="108">
        <v>38565</v>
      </c>
      <c r="B108" s="109">
        <v>67</v>
      </c>
      <c r="C108" s="110">
        <f t="shared" si="9"/>
        <v>676.76767676767679</v>
      </c>
      <c r="D108" s="112">
        <f t="shared" si="14"/>
        <v>12.851608556510019</v>
      </c>
      <c r="E108" s="112">
        <f t="shared" si="17"/>
        <v>65.595650024715766</v>
      </c>
      <c r="F108" s="112">
        <f>+((B108/B96)-1)*100</f>
        <v>69.149204746276197</v>
      </c>
      <c r="G108" s="113" t="s">
        <v>13</v>
      </c>
    </row>
    <row r="109" spans="1:7" ht="15.75" thickBot="1" x14ac:dyDescent="0.3">
      <c r="A109" s="108">
        <v>38596</v>
      </c>
      <c r="B109" s="109">
        <v>63.48</v>
      </c>
      <c r="C109" s="110">
        <f t="shared" si="9"/>
        <v>641.21212121212113</v>
      </c>
      <c r="D109" s="112">
        <f t="shared" si="14"/>
        <v>-5.2537313432835848</v>
      </c>
      <c r="E109" s="112">
        <f t="shared" si="17"/>
        <v>56.895699456253077</v>
      </c>
      <c r="F109" s="112">
        <f>+((B109/B97)-1)*100</f>
        <v>37.760416666666671</v>
      </c>
      <c r="G109" s="113" t="s">
        <v>13</v>
      </c>
    </row>
    <row r="110" spans="1:7" ht="15.75" thickBot="1" x14ac:dyDescent="0.3">
      <c r="A110" s="108">
        <v>38626</v>
      </c>
      <c r="B110" s="109">
        <v>58.1</v>
      </c>
      <c r="C110" s="110">
        <f t="shared" ref="C110:C115" si="18">100*B110/9.9</f>
        <v>586.86868686868684</v>
      </c>
      <c r="D110" s="112">
        <f t="shared" si="14"/>
        <v>-8.4751102709514683</v>
      </c>
      <c r="E110" s="112">
        <f t="shared" si="17"/>
        <v>43.598615916955019</v>
      </c>
      <c r="F110" s="112">
        <f>+((B110/B98)-1)*100</f>
        <v>18.619844834626399</v>
      </c>
      <c r="G110" s="113" t="s">
        <v>15</v>
      </c>
    </row>
    <row r="111" spans="1:7" ht="15.75" thickBot="1" x14ac:dyDescent="0.3">
      <c r="A111" s="108">
        <v>38657</v>
      </c>
      <c r="B111" s="109">
        <v>55.05</v>
      </c>
      <c r="C111" s="110">
        <f t="shared" si="18"/>
        <v>556.06060606060601</v>
      </c>
      <c r="D111" s="112">
        <f t="shared" si="14"/>
        <v>-5.2495697074010366</v>
      </c>
      <c r="E111" s="112">
        <f t="shared" si="17"/>
        <v>36.060306475531377</v>
      </c>
      <c r="F111" s="112">
        <f t="shared" ref="F111:F116" si="19">(B111/B99-1)*100</f>
        <v>20.96242584047463</v>
      </c>
      <c r="G111" s="113" t="s">
        <v>13</v>
      </c>
    </row>
    <row r="112" spans="1:7" ht="15.75" thickBot="1" x14ac:dyDescent="0.3">
      <c r="A112" s="108">
        <v>38687</v>
      </c>
      <c r="B112" s="109">
        <v>58.07</v>
      </c>
      <c r="C112" s="110">
        <f t="shared" si="18"/>
        <v>586.56565656565658</v>
      </c>
      <c r="D112" s="112">
        <f t="shared" si="14"/>
        <v>5.4859218891916584</v>
      </c>
      <c r="E112" s="112">
        <f t="shared" si="17"/>
        <v>43.524468610973813</v>
      </c>
      <c r="F112" s="112">
        <f t="shared" si="19"/>
        <v>43.524468610973813</v>
      </c>
      <c r="G112" s="113" t="s">
        <v>13</v>
      </c>
    </row>
    <row r="113" spans="1:7" ht="15.75" thickBot="1" x14ac:dyDescent="0.3">
      <c r="A113" s="108">
        <v>38718</v>
      </c>
      <c r="B113" s="109">
        <v>65.989999999999995</v>
      </c>
      <c r="C113" s="110">
        <f t="shared" si="18"/>
        <v>666.56565656565647</v>
      </c>
      <c r="D113" s="112">
        <f t="shared" si="14"/>
        <v>13.63871189943171</v>
      </c>
      <c r="E113" s="112">
        <f t="shared" ref="E113:E118" si="20">+((B113/$B$112-1)*100)</f>
        <v>13.63871189943171</v>
      </c>
      <c r="F113" s="112">
        <f t="shared" si="19"/>
        <v>43.706445993031352</v>
      </c>
      <c r="G113" s="113" t="s">
        <v>13</v>
      </c>
    </row>
    <row r="114" spans="1:7" ht="15.75" thickBot="1" x14ac:dyDescent="0.3">
      <c r="A114" s="108">
        <v>38749</v>
      </c>
      <c r="B114" s="109">
        <v>61.76</v>
      </c>
      <c r="C114" s="110">
        <f t="shared" si="18"/>
        <v>623.83838383838383</v>
      </c>
      <c r="D114" s="112">
        <f t="shared" ref="D114:D119" si="21">(B114/B113-1)*100</f>
        <v>-6.4100621306258487</v>
      </c>
      <c r="E114" s="112">
        <f t="shared" si="20"/>
        <v>6.3543998622352271</v>
      </c>
      <c r="F114" s="112">
        <f t="shared" si="19"/>
        <v>23.371953655613265</v>
      </c>
      <c r="G114" s="113" t="s">
        <v>13</v>
      </c>
    </row>
    <row r="115" spans="1:7" ht="15.75" thickBot="1" x14ac:dyDescent="0.3">
      <c r="A115" s="108">
        <v>38777</v>
      </c>
      <c r="B115" s="109">
        <v>65.91</v>
      </c>
      <c r="C115" s="110">
        <f t="shared" si="18"/>
        <v>665.75757575757575</v>
      </c>
      <c r="D115" s="112">
        <f t="shared" si="21"/>
        <v>6.7195595854922185</v>
      </c>
      <c r="E115" s="112">
        <f t="shared" si="20"/>
        <v>13.50094713277079</v>
      </c>
      <c r="F115" s="112">
        <f t="shared" si="19"/>
        <v>21.403573402099841</v>
      </c>
      <c r="G115" s="113" t="s">
        <v>13</v>
      </c>
    </row>
    <row r="116" spans="1:7" ht="15.75" thickBot="1" x14ac:dyDescent="0.3">
      <c r="A116" s="108">
        <v>38808</v>
      </c>
      <c r="B116" s="109">
        <v>72.02</v>
      </c>
      <c r="C116" s="110">
        <f t="shared" ref="C116:C124" si="22">100*B116/9.9</f>
        <v>727.47474747474746</v>
      </c>
      <c r="D116" s="112">
        <f t="shared" si="21"/>
        <v>9.2702169625246569</v>
      </c>
      <c r="E116" s="112">
        <f t="shared" si="20"/>
        <v>24.022731186499048</v>
      </c>
      <c r="F116" s="112">
        <f t="shared" si="19"/>
        <v>42.332015810276658</v>
      </c>
      <c r="G116" s="113" t="s">
        <v>13</v>
      </c>
    </row>
    <row r="117" spans="1:7" ht="15.75" thickBot="1" x14ac:dyDescent="0.3">
      <c r="A117" s="108">
        <v>38838</v>
      </c>
      <c r="B117" s="109">
        <v>70.41</v>
      </c>
      <c r="C117" s="110">
        <f t="shared" si="22"/>
        <v>711.21212121212113</v>
      </c>
      <c r="D117" s="112">
        <f t="shared" si="21"/>
        <v>-2.2354901416273276</v>
      </c>
      <c r="E117" s="112">
        <f t="shared" si="20"/>
        <v>21.250215257447902</v>
      </c>
      <c r="F117" s="112">
        <f t="shared" ref="F117:F122" si="23">(B117/B105-1)*100</f>
        <v>38.793613246599648</v>
      </c>
      <c r="G117" s="113" t="s">
        <v>13</v>
      </c>
    </row>
    <row r="118" spans="1:7" ht="15.75" thickBot="1" x14ac:dyDescent="0.3">
      <c r="A118" s="108">
        <v>38869</v>
      </c>
      <c r="B118" s="109">
        <v>73.39</v>
      </c>
      <c r="C118" s="110">
        <f t="shared" si="22"/>
        <v>741.31313131313129</v>
      </c>
      <c r="D118" s="112">
        <f t="shared" si="21"/>
        <v>4.232353358897889</v>
      </c>
      <c r="E118" s="112">
        <f t="shared" si="20"/>
        <v>26.381952815567409</v>
      </c>
      <c r="F118" s="112">
        <f t="shared" si="23"/>
        <v>32.043900683699178</v>
      </c>
      <c r="G118" s="113" t="s">
        <v>13</v>
      </c>
    </row>
    <row r="119" spans="1:7" ht="15.75" thickBot="1" x14ac:dyDescent="0.3">
      <c r="A119" s="108">
        <v>38899</v>
      </c>
      <c r="B119" s="109">
        <v>75.150000000000006</v>
      </c>
      <c r="C119" s="110">
        <f t="shared" si="22"/>
        <v>759.09090909090912</v>
      </c>
      <c r="D119" s="112">
        <f t="shared" si="21"/>
        <v>2.3981468864967992</v>
      </c>
      <c r="E119" s="112">
        <f t="shared" ref="E119:E124" si="24">+((B119/$B$112-1)*100)</f>
        <v>29.412777682107816</v>
      </c>
      <c r="F119" s="112">
        <f t="shared" si="23"/>
        <v>26.579080343607899</v>
      </c>
      <c r="G119" s="113" t="s">
        <v>13</v>
      </c>
    </row>
    <row r="120" spans="1:7" ht="15.75" thickBot="1" x14ac:dyDescent="0.3">
      <c r="A120" s="108">
        <v>38930</v>
      </c>
      <c r="B120" s="109">
        <v>70.25</v>
      </c>
      <c r="C120" s="110">
        <f t="shared" si="22"/>
        <v>709.59595959595958</v>
      </c>
      <c r="D120" s="112">
        <f t="shared" ref="D120:D125" si="25">(B120/B119-1)*100</f>
        <v>-6.5202927478376633</v>
      </c>
      <c r="E120" s="112">
        <f t="shared" si="24"/>
        <v>20.974685724126061</v>
      </c>
      <c r="F120" s="112">
        <f t="shared" si="23"/>
        <v>4.8507462686567138</v>
      </c>
      <c r="G120" s="113" t="s">
        <v>13</v>
      </c>
    </row>
    <row r="121" spans="1:7" ht="15.75" thickBot="1" x14ac:dyDescent="0.3">
      <c r="A121" s="108">
        <v>38961</v>
      </c>
      <c r="B121" s="109">
        <v>62.48</v>
      </c>
      <c r="C121" s="110">
        <f t="shared" si="22"/>
        <v>631.11111111111109</v>
      </c>
      <c r="D121" s="112">
        <f t="shared" si="25"/>
        <v>-11.060498220640568</v>
      </c>
      <c r="E121" s="112">
        <f t="shared" si="24"/>
        <v>7.5942827621835685</v>
      </c>
      <c r="F121" s="112">
        <f t="shared" si="23"/>
        <v>-1.5752993068683052</v>
      </c>
      <c r="G121" s="113" t="s">
        <v>13</v>
      </c>
    </row>
    <row r="122" spans="1:7" ht="15.75" thickBot="1" x14ac:dyDescent="0.3">
      <c r="A122" s="108">
        <v>38991</v>
      </c>
      <c r="B122" s="109">
        <v>59.09</v>
      </c>
      <c r="C122" s="110">
        <f t="shared" si="22"/>
        <v>596.86868686868684</v>
      </c>
      <c r="D122" s="112">
        <f t="shared" si="25"/>
        <v>-5.4257362355953802</v>
      </c>
      <c r="E122" s="112">
        <f t="shared" si="24"/>
        <v>1.7565007749268169</v>
      </c>
      <c r="F122" s="112">
        <f t="shared" si="23"/>
        <v>1.7039586919105121</v>
      </c>
      <c r="G122" s="113" t="s">
        <v>13</v>
      </c>
    </row>
    <row r="123" spans="1:7" ht="15.75" thickBot="1" x14ac:dyDescent="0.3">
      <c r="A123" s="108">
        <v>39022</v>
      </c>
      <c r="B123" s="109">
        <v>64.260000000000005</v>
      </c>
      <c r="C123" s="110">
        <f t="shared" si="22"/>
        <v>649.09090909090912</v>
      </c>
      <c r="D123" s="112">
        <f t="shared" si="25"/>
        <v>8.749365374851914</v>
      </c>
      <c r="E123" s="112">
        <f t="shared" si="24"/>
        <v>10.659548820389197</v>
      </c>
      <c r="F123" s="112">
        <f t="shared" ref="F123:F128" si="26">(B123/B111-1)*100</f>
        <v>16.730245231607643</v>
      </c>
      <c r="G123" s="113" t="s">
        <v>13</v>
      </c>
    </row>
    <row r="124" spans="1:7" ht="15.75" thickBot="1" x14ac:dyDescent="0.3">
      <c r="A124" s="108">
        <v>39052</v>
      </c>
      <c r="B124" s="109">
        <v>60.86</v>
      </c>
      <c r="C124" s="110">
        <f t="shared" si="22"/>
        <v>614.74747474747471</v>
      </c>
      <c r="D124" s="112">
        <f t="shared" si="25"/>
        <v>-5.2910052910053018</v>
      </c>
      <c r="E124" s="112">
        <f t="shared" si="24"/>
        <v>4.8045462372998005</v>
      </c>
      <c r="F124" s="112">
        <f t="shared" si="26"/>
        <v>4.8045462372998005</v>
      </c>
      <c r="G124" s="113" t="s">
        <v>13</v>
      </c>
    </row>
    <row r="125" spans="1:7" ht="15.75" thickBot="1" x14ac:dyDescent="0.3">
      <c r="A125" s="108">
        <v>39083</v>
      </c>
      <c r="B125" s="109">
        <v>57.4</v>
      </c>
      <c r="C125" s="110">
        <f t="shared" ref="C125:C184" si="27">100*B125/9.9</f>
        <v>579.79797979797979</v>
      </c>
      <c r="D125" s="112">
        <f t="shared" si="25"/>
        <v>-5.6851790995727907</v>
      </c>
      <c r="E125" s="112">
        <f>+((B125/$B$124-1)*100)</f>
        <v>-5.6851790995727907</v>
      </c>
      <c r="F125" s="112">
        <f t="shared" si="26"/>
        <v>-13.017123806637365</v>
      </c>
      <c r="G125" s="113" t="s">
        <v>13</v>
      </c>
    </row>
    <row r="126" spans="1:7" ht="15.75" thickBot="1" x14ac:dyDescent="0.3">
      <c r="A126" s="108">
        <v>39114</v>
      </c>
      <c r="B126" s="109">
        <v>61.89</v>
      </c>
      <c r="C126" s="110">
        <f t="shared" si="27"/>
        <v>625.15151515151513</v>
      </c>
      <c r="D126" s="112">
        <f t="shared" ref="D126:D132" si="28">(B126/B125-1)*100</f>
        <v>7.8222996515679544</v>
      </c>
      <c r="E126" s="112">
        <f t="shared" ref="E126:E136" si="29">+((B126/$B$124-1)*100)</f>
        <v>1.6924088070982668</v>
      </c>
      <c r="F126" s="112">
        <f t="shared" si="26"/>
        <v>0.21049222797928646</v>
      </c>
      <c r="G126" s="113" t="s">
        <v>13</v>
      </c>
    </row>
    <row r="127" spans="1:7" ht="15.75" thickBot="1" x14ac:dyDescent="0.3">
      <c r="A127" s="108">
        <v>39142</v>
      </c>
      <c r="B127" s="109">
        <v>68.099999999999994</v>
      </c>
      <c r="C127" s="110">
        <f t="shared" si="27"/>
        <v>687.87878787878776</v>
      </c>
      <c r="D127" s="112">
        <f t="shared" si="28"/>
        <v>10.033931168201637</v>
      </c>
      <c r="E127" s="112">
        <f t="shared" si="29"/>
        <v>11.896155110088724</v>
      </c>
      <c r="F127" s="112">
        <f t="shared" si="26"/>
        <v>3.3227127901684028</v>
      </c>
      <c r="G127" s="113" t="s">
        <v>13</v>
      </c>
    </row>
    <row r="128" spans="1:7" ht="15.75" thickBot="1" x14ac:dyDescent="0.3">
      <c r="A128" s="108">
        <v>39173</v>
      </c>
      <c r="B128" s="109">
        <v>67.650000000000006</v>
      </c>
      <c r="C128" s="110">
        <f t="shared" si="27"/>
        <v>683.33333333333337</v>
      </c>
      <c r="D128" s="112">
        <f t="shared" si="28"/>
        <v>-0.66079295154183315</v>
      </c>
      <c r="E128" s="112">
        <f t="shared" si="29"/>
        <v>11.156753204074942</v>
      </c>
      <c r="F128" s="112">
        <f t="shared" si="26"/>
        <v>-6.0677589558455818</v>
      </c>
      <c r="G128" s="113" t="s">
        <v>13</v>
      </c>
    </row>
    <row r="129" spans="1:7" ht="15.75" thickBot="1" x14ac:dyDescent="0.3">
      <c r="A129" s="108">
        <v>39203</v>
      </c>
      <c r="B129" s="109">
        <v>68.040000000000006</v>
      </c>
      <c r="C129" s="110">
        <f t="shared" si="27"/>
        <v>687.27272727272737</v>
      </c>
      <c r="D129" s="112">
        <f t="shared" si="28"/>
        <v>0.57649667405765825</v>
      </c>
      <c r="E129" s="112">
        <f t="shared" si="29"/>
        <v>11.797568189286899</v>
      </c>
      <c r="F129" s="112">
        <f t="shared" ref="F129:F134" si="30">(B129/B117-1)*100</f>
        <v>-3.3659991478483087</v>
      </c>
      <c r="G129" s="113" t="s">
        <v>13</v>
      </c>
    </row>
    <row r="130" spans="1:7" ht="15.75" thickBot="1" x14ac:dyDescent="0.3">
      <c r="A130" s="108">
        <v>39234</v>
      </c>
      <c r="B130" s="109">
        <v>71.41</v>
      </c>
      <c r="C130" s="110">
        <f t="shared" si="27"/>
        <v>721.31313131313129</v>
      </c>
      <c r="D130" s="112">
        <f t="shared" si="28"/>
        <v>4.9529688418577189</v>
      </c>
      <c r="E130" s="112">
        <f t="shared" si="29"/>
        <v>17.33486690765691</v>
      </c>
      <c r="F130" s="112">
        <f t="shared" si="30"/>
        <v>-2.6979152473089019</v>
      </c>
      <c r="G130" s="113" t="s">
        <v>13</v>
      </c>
    </row>
    <row r="131" spans="1:7" ht="15.75" thickBot="1" x14ac:dyDescent="0.3">
      <c r="A131" s="108">
        <v>39264</v>
      </c>
      <c r="B131" s="109">
        <v>72.41</v>
      </c>
      <c r="C131" s="110">
        <f t="shared" si="27"/>
        <v>731.41414141414134</v>
      </c>
      <c r="D131" s="112">
        <f t="shared" si="28"/>
        <v>1.400364094664619</v>
      </c>
      <c r="E131" s="112">
        <f t="shared" si="29"/>
        <v>18.977982254354252</v>
      </c>
      <c r="F131" s="112">
        <f t="shared" si="30"/>
        <v>-3.6460412508316775</v>
      </c>
      <c r="G131" s="113" t="s">
        <v>13</v>
      </c>
    </row>
    <row r="132" spans="1:7" ht="15.75" thickBot="1" x14ac:dyDescent="0.3">
      <c r="A132" s="108">
        <v>39295</v>
      </c>
      <c r="B132" s="109">
        <v>77.05</v>
      </c>
      <c r="C132" s="110">
        <f t="shared" si="27"/>
        <v>778.28282828282829</v>
      </c>
      <c r="D132" s="112">
        <f t="shared" si="28"/>
        <v>6.4079547023891736</v>
      </c>
      <c r="E132" s="112">
        <f t="shared" si="29"/>
        <v>26.602037463029895</v>
      </c>
      <c r="F132" s="112">
        <f t="shared" si="30"/>
        <v>9.6797153024910987</v>
      </c>
      <c r="G132" s="113" t="s">
        <v>13</v>
      </c>
    </row>
    <row r="133" spans="1:7" ht="15.75" thickBot="1" x14ac:dyDescent="0.3">
      <c r="A133" s="108">
        <v>39326</v>
      </c>
      <c r="B133" s="109">
        <v>80.95</v>
      </c>
      <c r="C133" s="110">
        <f t="shared" si="27"/>
        <v>817.67676767676767</v>
      </c>
      <c r="D133" s="112">
        <f t="shared" ref="D133:D139" si="31">(B133/B132-1)*100</f>
        <v>5.0616482803374607</v>
      </c>
      <c r="E133" s="112">
        <f t="shared" si="29"/>
        <v>33.01018731514953</v>
      </c>
      <c r="F133" s="112">
        <f t="shared" si="30"/>
        <v>29.56145966709347</v>
      </c>
      <c r="G133" s="113" t="s">
        <v>13</v>
      </c>
    </row>
    <row r="134" spans="1:7" ht="15.75" thickBot="1" x14ac:dyDescent="0.3">
      <c r="A134" s="108">
        <v>39356</v>
      </c>
      <c r="B134" s="109">
        <v>90.63</v>
      </c>
      <c r="C134" s="110">
        <f t="shared" si="27"/>
        <v>915.45454545454538</v>
      </c>
      <c r="D134" s="112">
        <f t="shared" si="31"/>
        <v>11.957998764669542</v>
      </c>
      <c r="E134" s="112">
        <f t="shared" si="29"/>
        <v>48.915543871179757</v>
      </c>
      <c r="F134" s="112">
        <f t="shared" si="30"/>
        <v>53.376205787781331</v>
      </c>
      <c r="G134" s="113" t="s">
        <v>13</v>
      </c>
    </row>
    <row r="135" spans="1:7" ht="15.75" thickBot="1" x14ac:dyDescent="0.3">
      <c r="A135" s="108">
        <v>39387</v>
      </c>
      <c r="B135" s="109">
        <v>88.12</v>
      </c>
      <c r="C135" s="110">
        <f t="shared" si="27"/>
        <v>890.10101010101005</v>
      </c>
      <c r="D135" s="112">
        <f t="shared" si="31"/>
        <v>-2.7695023722828949</v>
      </c>
      <c r="E135" s="112">
        <f t="shared" si="29"/>
        <v>44.79132435096944</v>
      </c>
      <c r="F135" s="112">
        <f t="shared" ref="F135:F140" si="32">(B135/B123-1)*100</f>
        <v>37.130407718642999</v>
      </c>
      <c r="G135" s="113" t="s">
        <v>13</v>
      </c>
    </row>
    <row r="136" spans="1:7" ht="15.75" thickBot="1" x14ac:dyDescent="0.3">
      <c r="A136" s="108">
        <v>39417</v>
      </c>
      <c r="B136" s="109">
        <v>93.88</v>
      </c>
      <c r="C136" s="110">
        <f t="shared" si="27"/>
        <v>948.28282828282829</v>
      </c>
      <c r="D136" s="112">
        <f t="shared" si="31"/>
        <v>6.5365410803449819</v>
      </c>
      <c r="E136" s="112">
        <f t="shared" si="29"/>
        <v>54.255668747946096</v>
      </c>
      <c r="F136" s="112">
        <f t="shared" si="32"/>
        <v>54.255668747946096</v>
      </c>
      <c r="G136" s="113" t="s">
        <v>13</v>
      </c>
    </row>
    <row r="137" spans="1:7" ht="15.75" thickBot="1" x14ac:dyDescent="0.3">
      <c r="A137" s="108">
        <v>39448</v>
      </c>
      <c r="B137" s="109">
        <v>92</v>
      </c>
      <c r="C137" s="110">
        <f t="shared" si="27"/>
        <v>929.29292929292922</v>
      </c>
      <c r="D137" s="112">
        <f t="shared" si="31"/>
        <v>-2.0025564550489983</v>
      </c>
      <c r="E137" s="112">
        <f>+((B137/$B$136-1)*100)</f>
        <v>-2.0025564550489983</v>
      </c>
      <c r="F137" s="112">
        <f t="shared" si="32"/>
        <v>60.278745644599297</v>
      </c>
      <c r="G137" s="113" t="s">
        <v>13</v>
      </c>
    </row>
    <row r="138" spans="1:7" ht="15.75" thickBot="1" x14ac:dyDescent="0.3">
      <c r="A138" s="108">
        <v>39479</v>
      </c>
      <c r="B138" s="109">
        <v>100.1</v>
      </c>
      <c r="C138" s="110">
        <f t="shared" si="27"/>
        <v>1011.1111111111111</v>
      </c>
      <c r="D138" s="112">
        <f t="shared" si="31"/>
        <v>8.8043478260869446</v>
      </c>
      <c r="E138" s="112">
        <f t="shared" ref="E138:E148" si="33">+((B138/$B$136-1)*100)</f>
        <v>6.6254793353216934</v>
      </c>
      <c r="F138" s="112">
        <f t="shared" si="32"/>
        <v>61.738568427855853</v>
      </c>
      <c r="G138" s="113" t="s">
        <v>13</v>
      </c>
    </row>
    <row r="139" spans="1:7" ht="15.75" thickBot="1" x14ac:dyDescent="0.3">
      <c r="A139" s="108">
        <v>39508</v>
      </c>
      <c r="B139" s="109">
        <v>100.9</v>
      </c>
      <c r="C139" s="110">
        <f t="shared" si="27"/>
        <v>1019.1919191919192</v>
      </c>
      <c r="D139" s="112">
        <f t="shared" si="31"/>
        <v>0.79920079920081655</v>
      </c>
      <c r="E139" s="112">
        <f t="shared" si="33"/>
        <v>7.4776310183212624</v>
      </c>
      <c r="F139" s="112">
        <f t="shared" si="32"/>
        <v>48.16446402349488</v>
      </c>
      <c r="G139" s="113" t="s">
        <v>13</v>
      </c>
    </row>
    <row r="140" spans="1:7" ht="15.75" thickBot="1" x14ac:dyDescent="0.3">
      <c r="A140" s="108">
        <v>39539</v>
      </c>
      <c r="B140" s="109">
        <v>100.3</v>
      </c>
      <c r="C140" s="110">
        <f t="shared" si="27"/>
        <v>1013.131313131313</v>
      </c>
      <c r="D140" s="112">
        <f t="shared" ref="D140:D145" si="34">(B140/B139-1)*100</f>
        <v>-0.5946481665014991</v>
      </c>
      <c r="E140" s="112">
        <f t="shared" si="33"/>
        <v>6.8385172560715857</v>
      </c>
      <c r="F140" s="112">
        <f t="shared" si="32"/>
        <v>48.263118994826293</v>
      </c>
      <c r="G140" s="113" t="s">
        <v>13</v>
      </c>
    </row>
    <row r="141" spans="1:7" ht="15.75" thickBot="1" x14ac:dyDescent="0.3">
      <c r="A141" s="108">
        <v>39569</v>
      </c>
      <c r="B141" s="109">
        <v>128.02000000000001</v>
      </c>
      <c r="C141" s="110">
        <f t="shared" si="27"/>
        <v>1293.1313131313132</v>
      </c>
      <c r="D141" s="112">
        <f t="shared" si="34"/>
        <v>27.63708873379862</v>
      </c>
      <c r="E141" s="112">
        <f t="shared" si="33"/>
        <v>36.365573072006832</v>
      </c>
      <c r="F141" s="112">
        <f t="shared" ref="F141:F146" si="35">(B141/B129-1)*100</f>
        <v>88.154027042915928</v>
      </c>
      <c r="G141" s="113" t="s">
        <v>13</v>
      </c>
    </row>
    <row r="142" spans="1:7" ht="15.75" thickBot="1" x14ac:dyDescent="0.3">
      <c r="A142" s="108">
        <v>39600</v>
      </c>
      <c r="B142" s="109">
        <v>139.83000000000001</v>
      </c>
      <c r="C142" s="110">
        <f t="shared" si="27"/>
        <v>1412.4242424242425</v>
      </c>
      <c r="D142" s="112">
        <f t="shared" si="34"/>
        <v>9.2251210748320656</v>
      </c>
      <c r="E142" s="112">
        <f t="shared" si="33"/>
        <v>48.945462292288042</v>
      </c>
      <c r="F142" s="112">
        <f t="shared" si="35"/>
        <v>95.812911356952839</v>
      </c>
      <c r="G142" s="113" t="s">
        <v>40</v>
      </c>
    </row>
    <row r="143" spans="1:7" ht="15.75" thickBot="1" x14ac:dyDescent="0.3">
      <c r="A143" s="108">
        <v>39630</v>
      </c>
      <c r="B143" s="109">
        <v>123.98</v>
      </c>
      <c r="C143" s="110">
        <f t="shared" si="27"/>
        <v>1252.3232323232323</v>
      </c>
      <c r="D143" s="112">
        <f t="shared" si="34"/>
        <v>-11.335192734034194</v>
      </c>
      <c r="E143" s="112">
        <f t="shared" si="33"/>
        <v>32.062207072858982</v>
      </c>
      <c r="F143" s="112">
        <f t="shared" si="35"/>
        <v>71.219444828062436</v>
      </c>
      <c r="G143" s="113" t="s">
        <v>40</v>
      </c>
    </row>
    <row r="144" spans="1:7" ht="15.75" thickBot="1" x14ac:dyDescent="0.3">
      <c r="A144" s="108">
        <v>39661</v>
      </c>
      <c r="B144" s="109">
        <v>115.46</v>
      </c>
      <c r="C144" s="110">
        <f t="shared" si="27"/>
        <v>1166.2626262626263</v>
      </c>
      <c r="D144" s="112">
        <f t="shared" si="34"/>
        <v>-6.8720761413131211</v>
      </c>
      <c r="E144" s="112">
        <f t="shared" si="33"/>
        <v>22.986791648913506</v>
      </c>
      <c r="F144" s="112">
        <f t="shared" si="35"/>
        <v>49.850746268656707</v>
      </c>
      <c r="G144" s="113" t="s">
        <v>40</v>
      </c>
    </row>
    <row r="145" spans="1:29" ht="15.75" thickBot="1" x14ac:dyDescent="0.3">
      <c r="A145" s="108">
        <v>39692</v>
      </c>
      <c r="B145" s="109">
        <v>98.17</v>
      </c>
      <c r="C145" s="110">
        <f t="shared" si="27"/>
        <v>991.61616161616155</v>
      </c>
      <c r="D145" s="112">
        <f t="shared" si="34"/>
        <v>-14.974883076390089</v>
      </c>
      <c r="E145" s="112">
        <f t="shared" si="33"/>
        <v>4.5696634000852221</v>
      </c>
      <c r="F145" s="112">
        <f t="shared" si="35"/>
        <v>21.272390364422478</v>
      </c>
      <c r="G145" s="113" t="s">
        <v>13</v>
      </c>
    </row>
    <row r="146" spans="1:29" ht="15.75" thickBot="1" x14ac:dyDescent="0.3">
      <c r="A146" s="108">
        <v>39722</v>
      </c>
      <c r="B146" s="109">
        <v>65.319999999999993</v>
      </c>
      <c r="C146" s="110">
        <f t="shared" si="27"/>
        <v>659.79797979797968</v>
      </c>
      <c r="D146" s="112">
        <f t="shared" ref="D146:D152" si="36">(B146/B145-1)*100</f>
        <v>-33.462361210145673</v>
      </c>
      <c r="E146" s="112">
        <f t="shared" si="33"/>
        <v>-30.421815083084791</v>
      </c>
      <c r="F146" s="112">
        <f t="shared" si="35"/>
        <v>-27.926735076685429</v>
      </c>
      <c r="G146" s="113" t="s">
        <v>13</v>
      </c>
      <c r="AC146" s="102" t="s">
        <v>82</v>
      </c>
    </row>
    <row r="147" spans="1:29" ht="15.75" thickBot="1" x14ac:dyDescent="0.3">
      <c r="A147" s="108">
        <v>39753</v>
      </c>
      <c r="B147" s="109">
        <v>53.49</v>
      </c>
      <c r="C147" s="110">
        <f t="shared" si="27"/>
        <v>540.30303030303025</v>
      </c>
      <c r="D147" s="112">
        <f t="shared" si="36"/>
        <v>-18.110838946723806</v>
      </c>
      <c r="E147" s="112">
        <f t="shared" si="33"/>
        <v>-43.023008095440986</v>
      </c>
      <c r="F147" s="112">
        <f t="shared" ref="F147:F152" si="37">(B147/B135-1)*100</f>
        <v>-39.29868361325466</v>
      </c>
      <c r="G147" s="113" t="s">
        <v>13</v>
      </c>
    </row>
    <row r="148" spans="1:29" ht="15.75" thickBot="1" x14ac:dyDescent="0.3">
      <c r="A148" s="108">
        <v>39783</v>
      </c>
      <c r="B148" s="109">
        <v>40.15</v>
      </c>
      <c r="C148" s="110">
        <f t="shared" si="27"/>
        <v>405.55555555555554</v>
      </c>
      <c r="D148" s="112">
        <f t="shared" si="36"/>
        <v>-24.939240979622369</v>
      </c>
      <c r="E148" s="112">
        <f t="shared" si="33"/>
        <v>-57.232637409458874</v>
      </c>
      <c r="F148" s="112">
        <f t="shared" si="37"/>
        <v>-57.232637409458874</v>
      </c>
      <c r="G148" s="113" t="s">
        <v>13</v>
      </c>
    </row>
    <row r="149" spans="1:29" ht="15.75" thickBot="1" x14ac:dyDescent="0.3">
      <c r="A149" s="108">
        <v>39814</v>
      </c>
      <c r="B149" s="109">
        <v>46.2</v>
      </c>
      <c r="C149" s="110">
        <f t="shared" si="27"/>
        <v>466.66666666666663</v>
      </c>
      <c r="D149" s="112">
        <f t="shared" si="36"/>
        <v>15.068493150684947</v>
      </c>
      <c r="E149" s="112">
        <f>+((B149/$B$148-1)*100)</f>
        <v>15.068493150684947</v>
      </c>
      <c r="F149" s="112">
        <f t="shared" si="37"/>
        <v>-49.782608695652172</v>
      </c>
      <c r="G149" s="113" t="s">
        <v>13</v>
      </c>
    </row>
    <row r="150" spans="1:29" ht="15.75" thickBot="1" x14ac:dyDescent="0.3">
      <c r="A150" s="108">
        <v>39845</v>
      </c>
      <c r="B150" s="109">
        <v>46.35</v>
      </c>
      <c r="C150" s="110">
        <f t="shared" si="27"/>
        <v>468.18181818181819</v>
      </c>
      <c r="D150" s="112">
        <f t="shared" si="36"/>
        <v>0.32467532467532756</v>
      </c>
      <c r="E150" s="112">
        <f t="shared" ref="E150:E160" si="38">+((B150/$B$148-1)*100)</f>
        <v>15.442092154420939</v>
      </c>
      <c r="F150" s="112">
        <f t="shared" si="37"/>
        <v>-53.696303696303694</v>
      </c>
      <c r="G150" s="113" t="s">
        <v>13</v>
      </c>
    </row>
    <row r="151" spans="1:29" ht="15.75" thickBot="1" x14ac:dyDescent="0.3">
      <c r="A151" s="108">
        <v>39873</v>
      </c>
      <c r="B151" s="109">
        <v>49.23</v>
      </c>
      <c r="C151" s="110">
        <f>100*B151/9.9</f>
        <v>497.27272727272725</v>
      </c>
      <c r="D151" s="112">
        <f t="shared" si="36"/>
        <v>6.2135922330097015</v>
      </c>
      <c r="E151" s="112">
        <f t="shared" si="38"/>
        <v>22.615193026151935</v>
      </c>
      <c r="F151" s="112">
        <f t="shared" si="37"/>
        <v>-51.209117938553028</v>
      </c>
      <c r="G151" s="113" t="s">
        <v>13</v>
      </c>
    </row>
    <row r="152" spans="1:29" ht="15.75" thickBot="1" x14ac:dyDescent="0.3">
      <c r="A152" s="108">
        <v>39904</v>
      </c>
      <c r="B152" s="109">
        <v>50.8</v>
      </c>
      <c r="C152" s="110">
        <f t="shared" si="27"/>
        <v>513.13131313131316</v>
      </c>
      <c r="D152" s="112">
        <f t="shared" si="36"/>
        <v>3.1891123298801505</v>
      </c>
      <c r="E152" s="112">
        <f t="shared" si="38"/>
        <v>26.525529265255287</v>
      </c>
      <c r="F152" s="112">
        <f t="shared" si="37"/>
        <v>-49.351944167497507</v>
      </c>
      <c r="G152" s="113" t="s">
        <v>13</v>
      </c>
    </row>
    <row r="153" spans="1:29" ht="15.75" thickBot="1" x14ac:dyDescent="0.3">
      <c r="A153" s="108">
        <v>39934</v>
      </c>
      <c r="B153" s="109">
        <v>65.77</v>
      </c>
      <c r="C153" s="110">
        <f t="shared" si="27"/>
        <v>664.3434343434343</v>
      </c>
      <c r="D153" s="112">
        <f t="shared" ref="D153:D158" si="39">(B153/B152-1)*100</f>
        <v>29.468503937007885</v>
      </c>
      <c r="E153" s="112">
        <f t="shared" si="38"/>
        <v>63.810709838107101</v>
      </c>
      <c r="F153" s="112">
        <f t="shared" ref="F153:F158" si="40">(B153/B141-1)*100</f>
        <v>-48.625214810185909</v>
      </c>
      <c r="G153" s="113" t="s">
        <v>13</v>
      </c>
    </row>
    <row r="154" spans="1:29" ht="15.75" thickBot="1" x14ac:dyDescent="0.3">
      <c r="A154" s="108">
        <v>39965</v>
      </c>
      <c r="B154" s="109">
        <v>67.97</v>
      </c>
      <c r="C154" s="110">
        <f t="shared" si="27"/>
        <v>686.56565656565658</v>
      </c>
      <c r="D154" s="112">
        <f t="shared" si="39"/>
        <v>3.3449901170746532</v>
      </c>
      <c r="E154" s="112">
        <f t="shared" si="38"/>
        <v>69.290161892901622</v>
      </c>
      <c r="F154" s="112">
        <f t="shared" si="40"/>
        <v>-51.390974755059716</v>
      </c>
      <c r="G154" s="113" t="s">
        <v>13</v>
      </c>
    </row>
    <row r="155" spans="1:29" ht="15.75" thickBot="1" x14ac:dyDescent="0.3">
      <c r="A155" s="108">
        <v>39995</v>
      </c>
      <c r="B155" s="109">
        <v>69.3</v>
      </c>
      <c r="C155" s="110">
        <f t="shared" si="27"/>
        <v>700</v>
      </c>
      <c r="D155" s="112">
        <f t="shared" si="39"/>
        <v>1.9567456230690006</v>
      </c>
      <c r="E155" s="112">
        <f t="shared" si="38"/>
        <v>72.602739726027394</v>
      </c>
      <c r="F155" s="112">
        <f t="shared" si="40"/>
        <v>-44.103887723826432</v>
      </c>
      <c r="G155" s="113" t="s">
        <v>13</v>
      </c>
    </row>
    <row r="156" spans="1:29" ht="15.75" thickBot="1" x14ac:dyDescent="0.3">
      <c r="A156" s="108">
        <v>40026</v>
      </c>
      <c r="B156" s="109">
        <v>69.650000000000006</v>
      </c>
      <c r="C156" s="110">
        <f t="shared" si="27"/>
        <v>703.53535353535358</v>
      </c>
      <c r="D156" s="112">
        <f t="shared" si="39"/>
        <v>0.5050505050505194</v>
      </c>
      <c r="E156" s="112">
        <f t="shared" si="38"/>
        <v>73.474470734744727</v>
      </c>
      <c r="F156" s="112">
        <f t="shared" si="40"/>
        <v>-39.676078295513598</v>
      </c>
      <c r="G156" s="113" t="s">
        <v>13</v>
      </c>
    </row>
    <row r="157" spans="1:29" ht="15.75" thickBot="1" x14ac:dyDescent="0.3">
      <c r="A157" s="108">
        <v>40057</v>
      </c>
      <c r="B157" s="109">
        <v>69.069999999999993</v>
      </c>
      <c r="C157" s="110">
        <f t="shared" si="27"/>
        <v>697.67676767676755</v>
      </c>
      <c r="D157" s="112">
        <f t="shared" si="39"/>
        <v>-0.83273510409190843</v>
      </c>
      <c r="E157" s="112">
        <f t="shared" si="38"/>
        <v>72.029887920298876</v>
      </c>
      <c r="F157" s="112">
        <f t="shared" si="40"/>
        <v>-29.642456962412155</v>
      </c>
      <c r="G157" s="113" t="s">
        <v>13</v>
      </c>
    </row>
    <row r="158" spans="1:29" ht="15.75" thickBot="1" x14ac:dyDescent="0.3">
      <c r="A158" s="108">
        <v>40087</v>
      </c>
      <c r="B158" s="109">
        <v>76.55</v>
      </c>
      <c r="C158" s="110">
        <f t="shared" si="27"/>
        <v>773.23232323232321</v>
      </c>
      <c r="D158" s="112">
        <f t="shared" si="39"/>
        <v>10.829593166352991</v>
      </c>
      <c r="E158" s="112">
        <f t="shared" si="38"/>
        <v>90.660024906600256</v>
      </c>
      <c r="F158" s="112">
        <f t="shared" si="40"/>
        <v>17.192284139620327</v>
      </c>
      <c r="G158" s="113" t="s">
        <v>13</v>
      </c>
    </row>
    <row r="159" spans="1:29" ht="15.75" thickBot="1" x14ac:dyDescent="0.3">
      <c r="A159" s="108">
        <v>40118</v>
      </c>
      <c r="B159" s="109">
        <v>78.47</v>
      </c>
      <c r="C159" s="110">
        <f t="shared" si="27"/>
        <v>792.62626262626259</v>
      </c>
      <c r="D159" s="112">
        <f t="shared" ref="D159:D164" si="41">(B159/B158-1)*100</f>
        <v>2.5081645983017653</v>
      </c>
      <c r="E159" s="112">
        <f t="shared" si="38"/>
        <v>95.442092154420919</v>
      </c>
      <c r="F159" s="112">
        <f t="shared" ref="F159:F164" si="42">(B159/B147-1)*100</f>
        <v>46.700317816414284</v>
      </c>
      <c r="G159" s="113" t="s">
        <v>13</v>
      </c>
    </row>
    <row r="160" spans="1:29" ht="15.75" thickBot="1" x14ac:dyDescent="0.3">
      <c r="A160" s="108">
        <v>40148</v>
      </c>
      <c r="B160" s="109">
        <v>78.03</v>
      </c>
      <c r="C160" s="110">
        <f t="shared" si="27"/>
        <v>788.18181818181813</v>
      </c>
      <c r="D160" s="112">
        <f t="shared" si="41"/>
        <v>-0.56072384350707161</v>
      </c>
      <c r="E160" s="112">
        <f t="shared" si="38"/>
        <v>94.346201743462018</v>
      </c>
      <c r="F160" s="112">
        <f t="shared" si="42"/>
        <v>94.346201743462018</v>
      </c>
      <c r="G160" s="113" t="s">
        <v>13</v>
      </c>
    </row>
    <row r="161" spans="1:7" ht="15.75" thickBot="1" x14ac:dyDescent="0.3">
      <c r="A161" s="108">
        <v>40179</v>
      </c>
      <c r="B161" s="109">
        <v>79.03</v>
      </c>
      <c r="C161" s="110">
        <f t="shared" si="27"/>
        <v>798.28282828282829</v>
      </c>
      <c r="D161" s="112">
        <f t="shared" si="41"/>
        <v>1.2815583749839821</v>
      </c>
      <c r="E161" s="112">
        <f t="shared" ref="E161:E166" si="43">+((B161/$B$160-1)*100)</f>
        <v>1.2815583749839821</v>
      </c>
      <c r="F161" s="112">
        <f t="shared" si="42"/>
        <v>71.060606060606048</v>
      </c>
      <c r="G161" s="113" t="s">
        <v>13</v>
      </c>
    </row>
    <row r="162" spans="1:7" ht="15.75" thickBot="1" x14ac:dyDescent="0.3">
      <c r="A162" s="108">
        <v>40210</v>
      </c>
      <c r="B162" s="109">
        <v>73.11</v>
      </c>
      <c r="C162" s="110">
        <f t="shared" si="27"/>
        <v>738.4848484848485</v>
      </c>
      <c r="D162" s="112">
        <f t="shared" si="41"/>
        <v>-7.4908262685056348</v>
      </c>
      <c r="E162" s="112">
        <f t="shared" si="43"/>
        <v>-6.3052672049211829</v>
      </c>
      <c r="F162" s="112">
        <f t="shared" si="42"/>
        <v>57.734627831715216</v>
      </c>
      <c r="G162" s="113" t="s">
        <v>13</v>
      </c>
    </row>
    <row r="163" spans="1:7" ht="15.75" thickBot="1" x14ac:dyDescent="0.3">
      <c r="A163" s="108">
        <v>40238</v>
      </c>
      <c r="B163" s="109">
        <v>82.7</v>
      </c>
      <c r="C163" s="110">
        <f t="shared" si="27"/>
        <v>835.35353535353534</v>
      </c>
      <c r="D163" s="112">
        <f t="shared" si="41"/>
        <v>13.117220626453285</v>
      </c>
      <c r="E163" s="112">
        <f t="shared" si="43"/>
        <v>5.9848776111751878</v>
      </c>
      <c r="F163" s="112">
        <f t="shared" si="42"/>
        <v>67.986999796871842</v>
      </c>
      <c r="G163" s="113" t="s">
        <v>13</v>
      </c>
    </row>
    <row r="164" spans="1:7" ht="15.75" thickBot="1" x14ac:dyDescent="0.3">
      <c r="A164" s="108">
        <v>40269</v>
      </c>
      <c r="B164" s="109">
        <v>81.28</v>
      </c>
      <c r="C164" s="110">
        <f t="shared" si="27"/>
        <v>821.01010101010093</v>
      </c>
      <c r="D164" s="112">
        <f t="shared" si="41"/>
        <v>-1.7170495767835581</v>
      </c>
      <c r="E164" s="112">
        <f t="shared" si="43"/>
        <v>4.1650647186979306</v>
      </c>
      <c r="F164" s="112">
        <f t="shared" si="42"/>
        <v>60.000000000000007</v>
      </c>
      <c r="G164" s="113" t="s">
        <v>13</v>
      </c>
    </row>
    <row r="165" spans="1:7" ht="15.75" thickBot="1" x14ac:dyDescent="0.3">
      <c r="A165" s="108">
        <v>40299</v>
      </c>
      <c r="B165" s="109">
        <v>87.44</v>
      </c>
      <c r="C165" s="110">
        <f t="shared" si="27"/>
        <v>883.23232323232321</v>
      </c>
      <c r="D165" s="112">
        <f t="shared" ref="D165:D170" si="44">(B165/B164-1)*100</f>
        <v>7.5787401574803015</v>
      </c>
      <c r="E165" s="112">
        <f t="shared" si="43"/>
        <v>12.059464308599255</v>
      </c>
      <c r="F165" s="112">
        <f t="shared" ref="F165:F170" si="45">(B165/B153-1)*100</f>
        <v>32.948152653185339</v>
      </c>
      <c r="G165" s="113" t="s">
        <v>13</v>
      </c>
    </row>
    <row r="166" spans="1:7" ht="15.75" thickBot="1" x14ac:dyDescent="0.3">
      <c r="A166" s="108">
        <v>40330</v>
      </c>
      <c r="B166" s="109">
        <v>74.02</v>
      </c>
      <c r="C166" s="110">
        <f t="shared" si="27"/>
        <v>747.67676767676767</v>
      </c>
      <c r="D166" s="112">
        <f t="shared" si="44"/>
        <v>-15.347666971637697</v>
      </c>
      <c r="E166" s="112">
        <f t="shared" si="43"/>
        <v>-5.139049083685765</v>
      </c>
      <c r="F166" s="112">
        <f t="shared" si="45"/>
        <v>8.9009857289980907</v>
      </c>
      <c r="G166" s="113" t="s">
        <v>13</v>
      </c>
    </row>
    <row r="167" spans="1:7" ht="15.75" thickBot="1" x14ac:dyDescent="0.3">
      <c r="A167" s="108">
        <v>40360</v>
      </c>
      <c r="B167" s="109">
        <v>75.010000000000005</v>
      </c>
      <c r="C167" s="110">
        <f t="shared" si="27"/>
        <v>757.67676767676778</v>
      </c>
      <c r="D167" s="112">
        <f t="shared" si="44"/>
        <v>1.3374763577411741</v>
      </c>
      <c r="E167" s="112">
        <f t="shared" ref="E167:E172" si="46">+((B167/$B$160-1)*100)</f>
        <v>-3.8703062924516196</v>
      </c>
      <c r="F167" s="112">
        <f t="shared" si="45"/>
        <v>8.2395382395382466</v>
      </c>
      <c r="G167" s="113" t="s">
        <v>13</v>
      </c>
    </row>
    <row r="168" spans="1:7" ht="15.75" thickBot="1" x14ac:dyDescent="0.3">
      <c r="A168" s="108">
        <v>40391</v>
      </c>
      <c r="B168" s="109">
        <v>76.599999999999994</v>
      </c>
      <c r="C168" s="110">
        <f t="shared" si="27"/>
        <v>773.73737373737367</v>
      </c>
      <c r="D168" s="112">
        <f t="shared" si="44"/>
        <v>2.1197173710171935</v>
      </c>
      <c r="E168" s="112">
        <f t="shared" si="46"/>
        <v>-1.832628476227105</v>
      </c>
      <c r="F168" s="112">
        <f t="shared" si="45"/>
        <v>9.978463747307952</v>
      </c>
      <c r="G168" s="113" t="s">
        <v>13</v>
      </c>
    </row>
    <row r="169" spans="1:7" ht="15.75" thickBot="1" x14ac:dyDescent="0.3">
      <c r="A169" s="108">
        <v>40422</v>
      </c>
      <c r="B169" s="109">
        <v>77.599999999999994</v>
      </c>
      <c r="C169" s="110">
        <f t="shared" si="27"/>
        <v>783.83838383838372</v>
      </c>
      <c r="D169" s="112">
        <f t="shared" si="44"/>
        <v>1.3054830287206221</v>
      </c>
      <c r="E169" s="112">
        <f t="shared" si="46"/>
        <v>-0.55107010124312295</v>
      </c>
      <c r="F169" s="112">
        <f t="shared" si="45"/>
        <v>12.349790068046907</v>
      </c>
      <c r="G169" s="113" t="s">
        <v>13</v>
      </c>
    </row>
    <row r="170" spans="1:7" ht="15.75" thickBot="1" x14ac:dyDescent="0.3">
      <c r="A170" s="108">
        <v>40452</v>
      </c>
      <c r="B170" s="109">
        <v>85.41</v>
      </c>
      <c r="C170" s="110">
        <f t="shared" si="27"/>
        <v>862.72727272727275</v>
      </c>
      <c r="D170" s="112">
        <f t="shared" si="44"/>
        <v>10.064432989690729</v>
      </c>
      <c r="E170" s="112">
        <f t="shared" si="46"/>
        <v>9.4579008073817796</v>
      </c>
      <c r="F170" s="112">
        <f t="shared" si="45"/>
        <v>11.574134552580006</v>
      </c>
      <c r="G170" s="113" t="s">
        <v>13</v>
      </c>
    </row>
    <row r="171" spans="1:7" ht="15.75" thickBot="1" x14ac:dyDescent="0.3">
      <c r="A171" s="108">
        <v>40483</v>
      </c>
      <c r="B171" s="109">
        <v>87.69</v>
      </c>
      <c r="C171" s="110">
        <f t="shared" si="27"/>
        <v>885.75757575757575</v>
      </c>
      <c r="D171" s="112">
        <f t="shared" ref="D171:D177" si="47">(B171/B170-1)*100</f>
        <v>2.6694766420793936</v>
      </c>
      <c r="E171" s="112">
        <f t="shared" si="46"/>
        <v>12.379853902345239</v>
      </c>
      <c r="F171" s="112">
        <f t="shared" ref="F171:F177" si="48">(B171/B159-1)*100</f>
        <v>11.749713266216389</v>
      </c>
      <c r="G171" s="113" t="s">
        <v>13</v>
      </c>
    </row>
    <row r="172" spans="1:7" ht="15.75" thickBot="1" x14ac:dyDescent="0.3">
      <c r="A172" s="108">
        <v>40513</v>
      </c>
      <c r="B172" s="109">
        <v>86.76</v>
      </c>
      <c r="C172" s="110">
        <f t="shared" si="27"/>
        <v>876.36363636363637</v>
      </c>
      <c r="D172" s="112">
        <f t="shared" si="47"/>
        <v>-1.0605542251111766</v>
      </c>
      <c r="E172" s="112">
        <f t="shared" si="46"/>
        <v>11.188004613610158</v>
      </c>
      <c r="F172" s="112">
        <f t="shared" si="48"/>
        <v>11.188004613610158</v>
      </c>
      <c r="G172" s="113" t="s">
        <v>13</v>
      </c>
    </row>
    <row r="173" spans="1:7" ht="15.75" customHeight="1" x14ac:dyDescent="0.25">
      <c r="A173" s="166">
        <v>40544</v>
      </c>
      <c r="B173" s="167">
        <v>101.01</v>
      </c>
      <c r="C173" s="168">
        <f t="shared" si="27"/>
        <v>1020.3030303030303</v>
      </c>
      <c r="D173" s="169">
        <f t="shared" si="47"/>
        <v>16.424619640387284</v>
      </c>
      <c r="E173" s="169">
        <f t="shared" ref="E173:E178" si="49">+((B173/$B$172-1)*100)</f>
        <v>16.424619640387284</v>
      </c>
      <c r="F173" s="169">
        <f t="shared" si="48"/>
        <v>27.812223206377329</v>
      </c>
      <c r="G173" s="170" t="s">
        <v>13</v>
      </c>
    </row>
    <row r="174" spans="1:7" ht="15" x14ac:dyDescent="0.25">
      <c r="A174" s="171">
        <v>40575</v>
      </c>
      <c r="B174" s="172">
        <v>111.8</v>
      </c>
      <c r="C174" s="173">
        <f t="shared" si="27"/>
        <v>1129.2929292929293</v>
      </c>
      <c r="D174" s="174">
        <f t="shared" si="47"/>
        <v>10.682110682110668</v>
      </c>
      <c r="E174" s="174">
        <f t="shared" si="49"/>
        <v>28.861226371599802</v>
      </c>
      <c r="F174" s="174">
        <f t="shared" si="48"/>
        <v>52.920257146765138</v>
      </c>
      <c r="G174" s="175" t="s">
        <v>13</v>
      </c>
    </row>
    <row r="175" spans="1:7" ht="15" x14ac:dyDescent="0.25">
      <c r="A175" s="171">
        <v>40603</v>
      </c>
      <c r="B175" s="172">
        <v>117.36</v>
      </c>
      <c r="C175" s="173">
        <f t="shared" si="27"/>
        <v>1185.4545454545455</v>
      </c>
      <c r="D175" s="174">
        <f t="shared" si="47"/>
        <v>4.9731663685152139</v>
      </c>
      <c r="E175" s="174">
        <f t="shared" si="49"/>
        <v>35.269709543568453</v>
      </c>
      <c r="F175" s="174">
        <f t="shared" si="48"/>
        <v>41.910519951632395</v>
      </c>
      <c r="G175" s="175" t="s">
        <v>13</v>
      </c>
    </row>
    <row r="176" spans="1:7" ht="15" x14ac:dyDescent="0.25">
      <c r="A176" s="171">
        <v>40634</v>
      </c>
      <c r="B176" s="172">
        <v>125.89</v>
      </c>
      <c r="C176" s="173">
        <f t="shared" si="27"/>
        <v>1271.6161616161617</v>
      </c>
      <c r="D176" s="174">
        <f t="shared" si="47"/>
        <v>7.2682344921608744</v>
      </c>
      <c r="E176" s="174">
        <f t="shared" si="49"/>
        <v>45.101429230059928</v>
      </c>
      <c r="F176" s="174">
        <f t="shared" si="48"/>
        <v>54.884350393700785</v>
      </c>
      <c r="G176" s="175" t="s">
        <v>13</v>
      </c>
    </row>
    <row r="177" spans="1:7" ht="15" x14ac:dyDescent="0.25">
      <c r="A177" s="171">
        <v>40664</v>
      </c>
      <c r="B177" s="172">
        <v>116.73</v>
      </c>
      <c r="C177" s="173">
        <f t="shared" si="27"/>
        <v>1179.090909090909</v>
      </c>
      <c r="D177" s="174">
        <f t="shared" si="47"/>
        <v>-7.2761935022638831</v>
      </c>
      <c r="E177" s="174">
        <f t="shared" si="49"/>
        <v>34.543568464730278</v>
      </c>
      <c r="F177" s="174">
        <f t="shared" si="48"/>
        <v>33.497255260750251</v>
      </c>
      <c r="G177" s="175" t="s">
        <v>13</v>
      </c>
    </row>
    <row r="178" spans="1:7" ht="15" x14ac:dyDescent="0.25">
      <c r="A178" s="171">
        <v>40695</v>
      </c>
      <c r="B178" s="172">
        <v>112.48</v>
      </c>
      <c r="C178" s="173">
        <f t="shared" si="27"/>
        <v>1136.1616161616162</v>
      </c>
      <c r="D178" s="174">
        <f t="shared" ref="D178:D183" si="50">(B178/B177-1)*100</f>
        <v>-3.6408806647819758</v>
      </c>
      <c r="E178" s="174">
        <f t="shared" si="49"/>
        <v>29.644997694790231</v>
      </c>
      <c r="F178" s="174">
        <f t="shared" ref="F178:F183" si="51">(B178/B166-1)*100</f>
        <v>51.958930018913833</v>
      </c>
      <c r="G178" s="175" t="s">
        <v>13</v>
      </c>
    </row>
    <row r="179" spans="1:7" ht="15" x14ac:dyDescent="0.25">
      <c r="A179" s="171">
        <v>40725</v>
      </c>
      <c r="B179" s="172">
        <v>116.74</v>
      </c>
      <c r="C179" s="173">
        <f t="shared" si="27"/>
        <v>1179.1919191919192</v>
      </c>
      <c r="D179" s="174">
        <f t="shared" si="50"/>
        <v>3.7873399715504963</v>
      </c>
      <c r="E179" s="174">
        <f t="shared" ref="E179:E184" si="52">+((B179/$B$172-1)*100)</f>
        <v>34.555094513600729</v>
      </c>
      <c r="F179" s="174">
        <f t="shared" si="51"/>
        <v>55.632582322356996</v>
      </c>
      <c r="G179" s="175" t="s">
        <v>13</v>
      </c>
    </row>
    <row r="180" spans="1:7" ht="15" x14ac:dyDescent="0.25">
      <c r="A180" s="171">
        <v>40756</v>
      </c>
      <c r="B180" s="172">
        <v>114.85</v>
      </c>
      <c r="C180" s="173">
        <f t="shared" si="27"/>
        <v>1160.1010101010102</v>
      </c>
      <c r="D180" s="174">
        <f t="shared" si="50"/>
        <v>-1.6189823539489501</v>
      </c>
      <c r="E180" s="174">
        <f t="shared" si="52"/>
        <v>32.37667127708621</v>
      </c>
      <c r="F180" s="174">
        <f t="shared" si="51"/>
        <v>49.934725848563978</v>
      </c>
      <c r="G180" s="175" t="s">
        <v>13</v>
      </c>
    </row>
    <row r="181" spans="1:7" ht="15" x14ac:dyDescent="0.25">
      <c r="A181" s="171">
        <v>40787</v>
      </c>
      <c r="B181" s="176">
        <v>102.76</v>
      </c>
      <c r="C181" s="173">
        <f t="shared" si="27"/>
        <v>1037.9797979797979</v>
      </c>
      <c r="D181" s="174">
        <f t="shared" si="50"/>
        <v>-10.526774053112742</v>
      </c>
      <c r="E181" s="174">
        <f t="shared" si="52"/>
        <v>18.441678192715539</v>
      </c>
      <c r="F181" s="174">
        <f t="shared" si="51"/>
        <v>32.42268041237115</v>
      </c>
      <c r="G181" s="175" t="s">
        <v>13</v>
      </c>
    </row>
    <row r="182" spans="1:7" ht="15" x14ac:dyDescent="0.25">
      <c r="A182" s="171">
        <v>40817</v>
      </c>
      <c r="B182" s="177">
        <v>109.56</v>
      </c>
      <c r="C182" s="173">
        <f t="shared" si="27"/>
        <v>1106.6666666666665</v>
      </c>
      <c r="D182" s="174">
        <f t="shared" si="50"/>
        <v>6.6173608407940732</v>
      </c>
      <c r="E182" s="174">
        <f t="shared" si="52"/>
        <v>26.279391424619636</v>
      </c>
      <c r="F182" s="174">
        <f t="shared" si="51"/>
        <v>28.275377590446094</v>
      </c>
      <c r="G182" s="175" t="s">
        <v>13</v>
      </c>
    </row>
    <row r="183" spans="1:7" ht="15" x14ac:dyDescent="0.25">
      <c r="A183" s="171">
        <v>40848</v>
      </c>
      <c r="B183" s="177">
        <v>110.52</v>
      </c>
      <c r="C183" s="173">
        <f t="shared" si="27"/>
        <v>1116.3636363636363</v>
      </c>
      <c r="D183" s="174">
        <f t="shared" si="50"/>
        <v>0.87623220153341119</v>
      </c>
      <c r="E183" s="174">
        <f t="shared" si="52"/>
        <v>27.385892116182564</v>
      </c>
      <c r="F183" s="174">
        <f t="shared" si="51"/>
        <v>26.034895655148826</v>
      </c>
      <c r="G183" s="175" t="s">
        <v>13</v>
      </c>
    </row>
    <row r="184" spans="1:7" ht="15" x14ac:dyDescent="0.25">
      <c r="A184" s="171">
        <v>40878</v>
      </c>
      <c r="B184" s="177">
        <v>107.38</v>
      </c>
      <c r="C184" s="173">
        <f t="shared" si="27"/>
        <v>1084.6464646464647</v>
      </c>
      <c r="D184" s="174">
        <f t="shared" ref="D184:D189" si="53">(B184/B183-1)*100</f>
        <v>-2.841114730365546</v>
      </c>
      <c r="E184" s="174">
        <f t="shared" si="52"/>
        <v>23.766712770862132</v>
      </c>
      <c r="F184" s="174">
        <f t="shared" ref="F184:F189" si="54">(B184/B172-1)*100</f>
        <v>23.766712770862132</v>
      </c>
      <c r="G184" s="175" t="s">
        <v>13</v>
      </c>
    </row>
    <row r="185" spans="1:7" ht="15" x14ac:dyDescent="0.25">
      <c r="A185" s="171">
        <v>40909</v>
      </c>
      <c r="B185" s="177">
        <v>110.98</v>
      </c>
      <c r="C185" s="173">
        <f t="shared" ref="C185" si="55">100*B185/9.9</f>
        <v>1121.0101010101009</v>
      </c>
      <c r="D185" s="174">
        <f t="shared" si="53"/>
        <v>3.3525796237660721</v>
      </c>
      <c r="E185" s="174">
        <f t="shared" ref="E185:E190" si="56">+((B185/$B$184-1)*100)</f>
        <v>3.3525796237660721</v>
      </c>
      <c r="F185" s="174">
        <f t="shared" si="54"/>
        <v>9.8703098703098782</v>
      </c>
      <c r="G185" s="175" t="s">
        <v>13</v>
      </c>
    </row>
    <row r="186" spans="1:7" ht="15" x14ac:dyDescent="0.25">
      <c r="A186" s="171">
        <v>40940</v>
      </c>
      <c r="B186" s="177">
        <v>122.66</v>
      </c>
      <c r="C186" s="173">
        <f t="shared" ref="C186" si="57">100*B186/9.9</f>
        <v>1238.9898989898988</v>
      </c>
      <c r="D186" s="174">
        <f t="shared" si="53"/>
        <v>10.524418814200743</v>
      </c>
      <c r="E186" s="174">
        <f t="shared" si="56"/>
        <v>14.229837958651515</v>
      </c>
      <c r="F186" s="174">
        <f t="shared" si="54"/>
        <v>9.713774597495517</v>
      </c>
      <c r="G186" s="175" t="s">
        <v>13</v>
      </c>
    </row>
    <row r="187" spans="1:7" ht="15" x14ac:dyDescent="0.25">
      <c r="A187" s="171">
        <v>40969</v>
      </c>
      <c r="B187" s="177">
        <v>122.88</v>
      </c>
      <c r="C187" s="173">
        <f t="shared" ref="C187" si="58">100*B187/9.9</f>
        <v>1241.2121212121212</v>
      </c>
      <c r="D187" s="174">
        <f t="shared" si="53"/>
        <v>0.17935757378118034</v>
      </c>
      <c r="E187" s="174">
        <f t="shared" si="56"/>
        <v>14.434717824548326</v>
      </c>
      <c r="F187" s="174">
        <f t="shared" si="54"/>
        <v>4.7034764826175746</v>
      </c>
      <c r="G187" s="175" t="s">
        <v>13</v>
      </c>
    </row>
    <row r="188" spans="1:7" ht="15" x14ac:dyDescent="0.25">
      <c r="A188" s="171">
        <v>41000</v>
      </c>
      <c r="B188" s="177">
        <v>119.47</v>
      </c>
      <c r="C188" s="173">
        <f t="shared" ref="C188" si="59">100*B188/9.9</f>
        <v>1206.7676767676767</v>
      </c>
      <c r="D188" s="174">
        <f t="shared" si="53"/>
        <v>-2.775065104166663</v>
      </c>
      <c r="E188" s="174">
        <f t="shared" si="56"/>
        <v>11.259079903147695</v>
      </c>
      <c r="F188" s="174">
        <f t="shared" si="54"/>
        <v>-5.099690205735163</v>
      </c>
      <c r="G188" s="175" t="s">
        <v>13</v>
      </c>
    </row>
    <row r="189" spans="1:7" ht="15" x14ac:dyDescent="0.25">
      <c r="A189" s="171">
        <v>41030</v>
      </c>
      <c r="B189" s="177">
        <v>101.87</v>
      </c>
      <c r="C189" s="173">
        <f t="shared" ref="C189" si="60">100*B189/9.9</f>
        <v>1028.9898989898988</v>
      </c>
      <c r="D189" s="174">
        <f t="shared" si="53"/>
        <v>-14.731731815518534</v>
      </c>
      <c r="E189" s="174">
        <f t="shared" si="56"/>
        <v>-5.131309368597492</v>
      </c>
      <c r="F189" s="174">
        <f t="shared" si="54"/>
        <v>-12.730232159684739</v>
      </c>
      <c r="G189" s="175" t="s">
        <v>13</v>
      </c>
    </row>
    <row r="190" spans="1:7" ht="15" x14ac:dyDescent="0.25">
      <c r="A190" s="171">
        <v>41061</v>
      </c>
      <c r="B190" s="177">
        <v>97.8</v>
      </c>
      <c r="C190" s="173">
        <f t="shared" ref="C190" si="61">100*B190/9.9</f>
        <v>987.87878787878788</v>
      </c>
      <c r="D190" s="174">
        <f t="shared" ref="D190" si="62">(B190/B189-1)*100</f>
        <v>-3.9952881122999995</v>
      </c>
      <c r="E190" s="174">
        <f t="shared" si="56"/>
        <v>-8.9215868876885818</v>
      </c>
      <c r="F190" s="174">
        <f t="shared" ref="F190" si="63">(B190/B178-1)*100</f>
        <v>-13.051209103840689</v>
      </c>
      <c r="G190" s="175" t="s">
        <v>13</v>
      </c>
    </row>
    <row r="191" spans="1:7" ht="15" x14ac:dyDescent="0.25">
      <c r="A191" s="171">
        <v>41091</v>
      </c>
      <c r="B191" s="177">
        <v>104.92</v>
      </c>
      <c r="C191" s="173">
        <f t="shared" ref="C191" si="64">100*B191/9.9</f>
        <v>1059.7979797979797</v>
      </c>
      <c r="D191" s="174">
        <f t="shared" ref="D191" si="65">(B191/B190-1)*100</f>
        <v>7.2801635991819991</v>
      </c>
      <c r="E191" s="174">
        <f t="shared" ref="E191" si="66">+((B191/$B$184-1)*100)</f>
        <v>-2.2909294095734722</v>
      </c>
      <c r="F191" s="174">
        <f t="shared" ref="F191" si="67">(B191/B179-1)*100</f>
        <v>-10.125064245331505</v>
      </c>
      <c r="G191" s="175" t="s">
        <v>13</v>
      </c>
    </row>
    <row r="192" spans="1:7" ht="15" x14ac:dyDescent="0.25">
      <c r="A192" s="171">
        <v>41122</v>
      </c>
      <c r="B192" s="177">
        <v>114.57</v>
      </c>
      <c r="C192" s="173">
        <f t="shared" ref="C192" si="68">100*B192/9.9</f>
        <v>1157.2727272727273</v>
      </c>
      <c r="D192" s="174">
        <f t="shared" ref="D192" si="69">(B192/B191-1)*100</f>
        <v>9.1974837971787959</v>
      </c>
      <c r="E192" s="174">
        <f t="shared" ref="E192" si="70">+((B192/$B$184-1)*100)</f>
        <v>6.6958465263549982</v>
      </c>
      <c r="F192" s="174">
        <f t="shared" ref="F192" si="71">(B192/B180-1)*100</f>
        <v>-0.24379625598607291</v>
      </c>
      <c r="G192" s="175" t="s">
        <v>13</v>
      </c>
    </row>
    <row r="193" spans="1:7" ht="15" x14ac:dyDescent="0.25">
      <c r="A193" s="171">
        <v>41153</v>
      </c>
      <c r="B193" s="177">
        <v>112.39</v>
      </c>
      <c r="C193" s="173">
        <f t="shared" ref="C193" si="72">100*B193/9.9</f>
        <v>1135.2525252525252</v>
      </c>
      <c r="D193" s="174">
        <f t="shared" ref="D193" si="73">(B193/B192-1)*100</f>
        <v>-1.9027668674172937</v>
      </c>
      <c r="E193" s="174">
        <f t="shared" ref="E193" si="74">+((B193/$B$184-1)*100)</f>
        <v>4.6656733097411029</v>
      </c>
      <c r="F193" s="174">
        <f t="shared" ref="F193" si="75">(B193/B181-1)*100</f>
        <v>9.3713507201245605</v>
      </c>
      <c r="G193" s="175" t="s">
        <v>13</v>
      </c>
    </row>
    <row r="194" spans="1:7" ht="15" x14ac:dyDescent="0.25">
      <c r="A194" s="171">
        <v>41183</v>
      </c>
      <c r="B194" s="177">
        <v>108.7</v>
      </c>
      <c r="C194" s="173">
        <f t="shared" ref="C194" si="76">100*B194/9.9</f>
        <v>1097.9797979797979</v>
      </c>
      <c r="D194" s="174">
        <f t="shared" ref="D194" si="77">(B194/B193-1)*100</f>
        <v>-3.2832102500222393</v>
      </c>
      <c r="E194" s="174">
        <f t="shared" ref="E194" si="78">+((B194/$B$184-1)*100)</f>
        <v>1.2292791953808946</v>
      </c>
      <c r="F194" s="174">
        <f t="shared" ref="F194" si="79">(B194/B182-1)*100</f>
        <v>-0.78495801387367115</v>
      </c>
      <c r="G194" s="175" t="s">
        <v>13</v>
      </c>
    </row>
    <row r="195" spans="1:7" ht="15" x14ac:dyDescent="0.25">
      <c r="A195" s="171">
        <v>41214</v>
      </c>
      <c r="B195" s="177">
        <v>111.23</v>
      </c>
      <c r="C195" s="173">
        <f t="shared" ref="C195" si="80">100*B195/9.9</f>
        <v>1123.5353535353536</v>
      </c>
      <c r="D195" s="174">
        <f t="shared" ref="D195" si="81">(B195/B194-1)*100</f>
        <v>2.3275068997240078</v>
      </c>
      <c r="E195" s="174">
        <f t="shared" ref="E195" si="82">+((B195/$B$184-1)*100)</f>
        <v>3.5853976531942777</v>
      </c>
      <c r="F195" s="174">
        <f t="shared" ref="F195" si="83">(B195/B183-1)*100</f>
        <v>0.64241766196164729</v>
      </c>
      <c r="G195" s="175" t="s">
        <v>13</v>
      </c>
    </row>
    <row r="196" spans="1:7" ht="15" x14ac:dyDescent="0.25">
      <c r="A196" s="171">
        <v>41244</v>
      </c>
      <c r="B196" s="177">
        <v>111.11</v>
      </c>
      <c r="C196" s="173">
        <f t="shared" ref="C196" si="84">100*B196/9.9</f>
        <v>1122.3232323232323</v>
      </c>
      <c r="D196" s="174">
        <f t="shared" ref="D196" si="85">(B196/B195-1)*100</f>
        <v>-0.10788456351703557</v>
      </c>
      <c r="E196" s="174">
        <f t="shared" ref="E196" si="86">+((B196/$B$184-1)*100)</f>
        <v>3.4736449990687257</v>
      </c>
      <c r="F196" s="174">
        <f t="shared" ref="F196" si="87">(B196/B184-1)*100</f>
        <v>3.4736449990687257</v>
      </c>
      <c r="G196" s="175" t="s">
        <v>13</v>
      </c>
    </row>
    <row r="197" spans="1:7" ht="15" x14ac:dyDescent="0.25">
      <c r="A197" s="171">
        <v>41275</v>
      </c>
      <c r="B197" s="177">
        <v>115.55</v>
      </c>
      <c r="C197" s="173">
        <f t="shared" ref="C197" si="88">100*B197/9.9</f>
        <v>1167.1717171717171</v>
      </c>
      <c r="D197" s="174">
        <f t="shared" ref="D197" si="89">(B197/B196-1)*100</f>
        <v>3.9960399603996111</v>
      </c>
      <c r="E197" s="174">
        <f>+((B197/$B$196-1)*100)</f>
        <v>3.9960399603996111</v>
      </c>
      <c r="F197" s="174">
        <f t="shared" ref="F197" si="90">(B197/B185-1)*100</f>
        <v>4.1178590737069642</v>
      </c>
      <c r="G197" s="175" t="s">
        <v>13</v>
      </c>
    </row>
    <row r="198" spans="1:7" ht="15" x14ac:dyDescent="0.25">
      <c r="A198" s="171">
        <v>41306</v>
      </c>
      <c r="B198" s="177">
        <v>111.38</v>
      </c>
      <c r="C198" s="173">
        <f t="shared" ref="C198" si="91">100*B198/9.9</f>
        <v>1125.0505050505051</v>
      </c>
      <c r="D198" s="174">
        <f t="shared" ref="D198" si="92">(B198/B197-1)*100</f>
        <v>-3.608827347468635</v>
      </c>
      <c r="E198" s="174">
        <f>+((B198/$B$196-1)*100)</f>
        <v>0.24300243002428612</v>
      </c>
      <c r="F198" s="174">
        <f t="shared" ref="F198" si="93">(B198/B186-1)*100</f>
        <v>-9.1961519647806966</v>
      </c>
      <c r="G198" s="175" t="s">
        <v>13</v>
      </c>
    </row>
    <row r="199" spans="1:7" ht="15" x14ac:dyDescent="0.25">
      <c r="A199" s="171">
        <v>41334</v>
      </c>
      <c r="B199" s="177">
        <v>110.02</v>
      </c>
      <c r="C199" s="173">
        <f t="shared" ref="C199" si="94">100*B199/9.9</f>
        <v>1111.3131313131312</v>
      </c>
      <c r="D199" s="174">
        <f t="shared" ref="D199" si="95">(B199/B198-1)*100</f>
        <v>-1.2210450709283505</v>
      </c>
      <c r="E199" s="174">
        <f>+((B199/$B$196-1)*100)</f>
        <v>-0.98100981009809907</v>
      </c>
      <c r="F199" s="174">
        <f t="shared" ref="F199" si="96">(B199/B187-1)*100</f>
        <v>-10.465494791666663</v>
      </c>
      <c r="G199" s="175" t="s">
        <v>13</v>
      </c>
    </row>
    <row r="200" spans="1:7" ht="15" x14ac:dyDescent="0.25">
      <c r="A200" s="171">
        <v>41365</v>
      </c>
      <c r="B200" s="177">
        <v>102.37</v>
      </c>
      <c r="C200" s="173">
        <f t="shared" ref="C200" si="97">100*B200/9.9</f>
        <v>1034.0404040404039</v>
      </c>
      <c r="D200" s="174">
        <f t="shared" ref="D200" si="98">(B200/B199-1)*100</f>
        <v>-6.9532812215960638</v>
      </c>
      <c r="E200" s="174">
        <f>+((B200/$B$196-1)*100)</f>
        <v>-7.8660786607866022</v>
      </c>
      <c r="F200" s="174">
        <f t="shared" ref="F200" si="99">(B200/B188-1)*100</f>
        <v>-14.313216707123122</v>
      </c>
      <c r="G200" s="175" t="s">
        <v>13</v>
      </c>
    </row>
    <row r="201" spans="1:7" ht="15" x14ac:dyDescent="0.25">
      <c r="A201" s="171">
        <v>41395</v>
      </c>
      <c r="B201" s="177">
        <v>100.39</v>
      </c>
      <c r="C201" s="173">
        <f t="shared" ref="C201" si="100">100*B201/9.9</f>
        <v>1014.040404040404</v>
      </c>
      <c r="D201" s="174">
        <f t="shared" ref="D201" si="101">(B201/B200-1)*100</f>
        <v>-1.9341603985542632</v>
      </c>
      <c r="E201" s="174">
        <f>+((B201/$B$196-1)*100)</f>
        <v>-9.6480964809648064</v>
      </c>
      <c r="F201" s="174">
        <f t="shared" ref="F201" si="102">(B201/B189-1)*100</f>
        <v>-1.4528320408363604</v>
      </c>
      <c r="G201" s="175" t="s">
        <v>13</v>
      </c>
    </row>
    <row r="202" spans="1:7" ht="15" x14ac:dyDescent="0.25">
      <c r="A202" s="171">
        <v>41426</v>
      </c>
      <c r="B202" s="177">
        <v>102.16</v>
      </c>
      <c r="C202" s="173">
        <f t="shared" ref="C202:C203" si="103">100*B202/9.9</f>
        <v>1031.9191919191919</v>
      </c>
      <c r="D202" s="174">
        <f t="shared" ref="D202:D203" si="104">(B202/B201-1)*100</f>
        <v>1.7631238171132546</v>
      </c>
      <c r="E202" s="174">
        <f t="shared" ref="E202:E203" si="105">+((B202/$B$196-1)*100)</f>
        <v>-8.0550805508055152</v>
      </c>
      <c r="F202" s="174">
        <f t="shared" ref="F202:F203" si="106">(B202/B190-1)*100</f>
        <v>4.458077709611441</v>
      </c>
      <c r="G202" s="175" t="s">
        <v>13</v>
      </c>
    </row>
    <row r="203" spans="1:7" ht="15" x14ac:dyDescent="0.25">
      <c r="A203" s="171">
        <v>41456</v>
      </c>
      <c r="B203" s="177">
        <v>107.7</v>
      </c>
      <c r="C203" s="173">
        <f t="shared" si="103"/>
        <v>1087.8787878787878</v>
      </c>
      <c r="D203" s="174">
        <f t="shared" si="104"/>
        <v>5.4228660924040772</v>
      </c>
      <c r="E203" s="174">
        <f t="shared" si="105"/>
        <v>-3.0690306903068953</v>
      </c>
      <c r="F203" s="174">
        <f t="shared" si="106"/>
        <v>2.6496378192908843</v>
      </c>
      <c r="G203" s="175" t="s">
        <v>13</v>
      </c>
    </row>
    <row r="204" spans="1:7" ht="15" x14ac:dyDescent="0.25">
      <c r="A204" s="171">
        <v>41487</v>
      </c>
      <c r="B204" s="177">
        <v>114.01</v>
      </c>
      <c r="C204" s="173">
        <f t="shared" ref="C204" si="107">100*B204/9.9</f>
        <v>1151.6161616161617</v>
      </c>
      <c r="D204" s="174">
        <f t="shared" ref="D204" si="108">(B204/B203-1)*100</f>
        <v>5.858867223769737</v>
      </c>
      <c r="E204" s="174">
        <f t="shared" ref="E204" si="109">+((B204/$B$196-1)*100)</f>
        <v>2.6100261002609981</v>
      </c>
      <c r="F204" s="174">
        <f t="shared" ref="F204" si="110">(B204/B192-1)*100</f>
        <v>-0.48878414942828963</v>
      </c>
      <c r="G204" s="175" t="s">
        <v>13</v>
      </c>
    </row>
    <row r="205" spans="1:7" ht="15" x14ac:dyDescent="0.25">
      <c r="A205" s="171">
        <v>41518</v>
      </c>
      <c r="B205" s="177">
        <v>108.37</v>
      </c>
      <c r="C205" s="173">
        <f t="shared" ref="C205" si="111">100*B205/9.9</f>
        <v>1094.6464646464647</v>
      </c>
      <c r="D205" s="174">
        <f t="shared" ref="D205" si="112">(B205/B204-1)*100</f>
        <v>-4.946934479431631</v>
      </c>
      <c r="E205" s="174">
        <f t="shared" ref="E205" si="113">+((B205/$B$196-1)*100)</f>
        <v>-2.4660246602466018</v>
      </c>
      <c r="F205" s="174">
        <f t="shared" ref="F205" si="114">(B205/B193-1)*100</f>
        <v>-3.5768306788860227</v>
      </c>
      <c r="G205" s="175" t="s">
        <v>13</v>
      </c>
    </row>
    <row r="206" spans="1:7" ht="15" x14ac:dyDescent="0.25">
      <c r="A206" s="171">
        <v>41548</v>
      </c>
      <c r="B206" s="177">
        <v>108.84</v>
      </c>
      <c r="C206" s="173">
        <f t="shared" ref="C206" si="115">100*B206/9.9</f>
        <v>1099.3939393939393</v>
      </c>
      <c r="D206" s="174">
        <f t="shared" ref="D206" si="116">(B206/B205-1)*100</f>
        <v>0.43369936329242798</v>
      </c>
      <c r="E206" s="174">
        <f t="shared" ref="E206" si="117">+((B206/$B$196-1)*100)</f>
        <v>-2.0430204302043009</v>
      </c>
      <c r="F206" s="174">
        <f t="shared" ref="F206" si="118">(B206/B194-1)*100</f>
        <v>0.12879484820607079</v>
      </c>
      <c r="G206" s="175" t="s">
        <v>13</v>
      </c>
    </row>
    <row r="207" spans="1:7" ht="15" x14ac:dyDescent="0.25">
      <c r="A207" s="171">
        <v>41579</v>
      </c>
      <c r="B207" s="177">
        <v>109.69</v>
      </c>
      <c r="C207" s="173">
        <f t="shared" ref="C207" si="119">100*B207/9.9</f>
        <v>1107.9797979797979</v>
      </c>
      <c r="D207" s="174">
        <f t="shared" ref="D207" si="120">(B207/B206-1)*100</f>
        <v>0.78096288129363423</v>
      </c>
      <c r="E207" s="174">
        <f t="shared" ref="E207" si="121">+((B207/$B$196-1)*100)</f>
        <v>-1.2780127801278018</v>
      </c>
      <c r="F207" s="174">
        <f t="shared" ref="F207" si="122">(B207/B195-1)*100</f>
        <v>-1.3845185651353065</v>
      </c>
      <c r="G207" s="175" t="s">
        <v>13</v>
      </c>
    </row>
    <row r="208" spans="1:7" ht="15" x14ac:dyDescent="0.25">
      <c r="A208" s="171">
        <v>41609</v>
      </c>
      <c r="B208" s="177">
        <v>110.8</v>
      </c>
      <c r="C208" s="173">
        <f t="shared" ref="C208" si="123">100*B208/9.9</f>
        <v>1119.1919191919192</v>
      </c>
      <c r="D208" s="174">
        <f t="shared" ref="D208" si="124">(B208/B207-1)*100</f>
        <v>1.0119427477436327</v>
      </c>
      <c r="E208" s="174">
        <f t="shared" ref="E208" si="125">+((B208/$B$196-1)*100)</f>
        <v>-0.27900279002790462</v>
      </c>
      <c r="F208" s="174">
        <f t="shared" ref="F208" si="126">(B208/B196-1)*100</f>
        <v>-0.27900279002790462</v>
      </c>
      <c r="G208" s="175" t="s">
        <v>13</v>
      </c>
    </row>
    <row r="209" spans="1:7" ht="15" x14ac:dyDescent="0.25">
      <c r="A209" s="171">
        <v>41640</v>
      </c>
      <c r="B209" s="177">
        <v>106.4</v>
      </c>
      <c r="C209" s="173">
        <f t="shared" ref="C209" si="127">100*B209/9.9</f>
        <v>1074.7474747474746</v>
      </c>
      <c r="D209" s="174">
        <f t="shared" ref="D209" si="128">(B209/B208-1)*100</f>
        <v>-3.971119133573997</v>
      </c>
      <c r="E209" s="174">
        <f t="shared" ref="E209:E214" si="129">+((B209/$B$208-1)*100)</f>
        <v>-3.971119133573997</v>
      </c>
      <c r="F209" s="174">
        <f t="shared" ref="F209" si="130">(B209/B197-1)*100</f>
        <v>-7.9186499350930255</v>
      </c>
      <c r="G209" s="175" t="s">
        <v>13</v>
      </c>
    </row>
    <row r="210" spans="1:7" ht="15" x14ac:dyDescent="0.25">
      <c r="A210" s="171">
        <v>41671</v>
      </c>
      <c r="B210" s="177">
        <v>109.07</v>
      </c>
      <c r="C210" s="173">
        <f t="shared" ref="C210" si="131">100*B210/9.9</f>
        <v>1101.7171717171716</v>
      </c>
      <c r="D210" s="174">
        <f t="shared" ref="D210" si="132">(B210/B209-1)*100</f>
        <v>2.5093984962405891</v>
      </c>
      <c r="E210" s="174">
        <f t="shared" si="129"/>
        <v>-1.5613718411552346</v>
      </c>
      <c r="F210" s="174">
        <f t="shared" ref="F210" si="133">(B210/B198-1)*100</f>
        <v>-2.0739809660621278</v>
      </c>
      <c r="G210" s="175" t="s">
        <v>13</v>
      </c>
    </row>
    <row r="211" spans="1:7" ht="15" x14ac:dyDescent="0.25">
      <c r="A211" s="171">
        <v>41699</v>
      </c>
      <c r="B211" s="177">
        <v>107.76</v>
      </c>
      <c r="C211" s="173">
        <f t="shared" ref="C211" si="134">100*B211/9.9</f>
        <v>1088.4848484848485</v>
      </c>
      <c r="D211" s="174">
        <f t="shared" ref="D211" si="135">(B211/B210-1)*100</f>
        <v>-1.2010635371779488</v>
      </c>
      <c r="E211" s="174">
        <f t="shared" si="129"/>
        <v>-2.7436823104693087</v>
      </c>
      <c r="F211" s="174">
        <f t="shared" ref="F211" si="136">(B211/B199-1)*100</f>
        <v>-2.054171968732954</v>
      </c>
      <c r="G211" s="175" t="s">
        <v>13</v>
      </c>
    </row>
    <row r="212" spans="1:7" ht="15" x14ac:dyDescent="0.25">
      <c r="A212" s="171">
        <v>41730</v>
      </c>
      <c r="B212" s="177">
        <v>108.07</v>
      </c>
      <c r="C212" s="173">
        <f t="shared" ref="C212" si="137">100*B212/9.9</f>
        <v>1091.6161616161617</v>
      </c>
      <c r="D212" s="174">
        <f t="shared" ref="D212" si="138">(B212/B211-1)*100</f>
        <v>0.28767631774311297</v>
      </c>
      <c r="E212" s="174">
        <f t="shared" si="129"/>
        <v>-2.4638989169675107</v>
      </c>
      <c r="F212" s="174">
        <f t="shared" ref="F212" si="139">(B212/B200-1)*100</f>
        <v>5.5680375109895319</v>
      </c>
      <c r="G212" s="175" t="s">
        <v>13</v>
      </c>
    </row>
    <row r="213" spans="1:7" ht="15" x14ac:dyDescent="0.25">
      <c r="A213" s="171">
        <v>41760</v>
      </c>
      <c r="B213" s="177">
        <v>109.41</v>
      </c>
      <c r="C213" s="173">
        <f t="shared" ref="C213" si="140">100*B213/9.9</f>
        <v>1105.151515151515</v>
      </c>
      <c r="D213" s="174">
        <f t="shared" ref="D213" si="141">(B213/B212-1)*100</f>
        <v>1.2399370778199303</v>
      </c>
      <c r="E213" s="174">
        <f t="shared" si="129"/>
        <v>-1.254512635379057</v>
      </c>
      <c r="F213" s="174">
        <f t="shared" ref="F213" si="142">(B213/B201-1)*100</f>
        <v>8.984958661221242</v>
      </c>
      <c r="G213" s="175" t="s">
        <v>13</v>
      </c>
    </row>
    <row r="214" spans="1:7" ht="15" x14ac:dyDescent="0.25">
      <c r="A214" s="171">
        <v>41791</v>
      </c>
      <c r="B214" s="177">
        <v>112.36</v>
      </c>
      <c r="C214" s="173">
        <f t="shared" ref="C214" si="143">100*B214/9.9</f>
        <v>1134.9494949494949</v>
      </c>
      <c r="D214" s="174">
        <f t="shared" ref="D214" si="144">(B214/B213-1)*100</f>
        <v>2.6962800475276438</v>
      </c>
      <c r="E214" s="174">
        <f t="shared" si="129"/>
        <v>1.4079422382671458</v>
      </c>
      <c r="F214" s="174">
        <f t="shared" ref="F214" si="145">(B214/B202-1)*100</f>
        <v>9.9843382928739288</v>
      </c>
      <c r="G214" s="175" t="s">
        <v>13</v>
      </c>
    </row>
    <row r="215" spans="1:7" ht="15" x14ac:dyDescent="0.25">
      <c r="A215" s="171">
        <v>41821</v>
      </c>
      <c r="B215" s="177">
        <v>106.02</v>
      </c>
      <c r="C215" s="173">
        <f t="shared" ref="C215" si="146">100*B215/9.9</f>
        <v>1070.9090909090908</v>
      </c>
      <c r="D215" s="174">
        <f t="shared" ref="D215" si="147">(B215/B214-1)*100</f>
        <v>-5.642577429690288</v>
      </c>
      <c r="E215" s="174">
        <f t="shared" ref="E215" si="148">+((B215/$B$208-1)*100)</f>
        <v>-4.3140794223826777</v>
      </c>
      <c r="F215" s="174">
        <f t="shared" ref="F215" si="149">(B215/B203-1)*100</f>
        <v>-1.5598885793871919</v>
      </c>
      <c r="G215" s="175" t="s">
        <v>13</v>
      </c>
    </row>
    <row r="216" spans="1:7" ht="15" x14ac:dyDescent="0.25">
      <c r="A216" s="171">
        <v>41852</v>
      </c>
      <c r="B216" s="177">
        <v>103.19</v>
      </c>
      <c r="C216" s="173">
        <f t="shared" ref="C216" si="150">100*B216/9.9</f>
        <v>1042.3232323232323</v>
      </c>
      <c r="D216" s="174">
        <f t="shared" ref="D216" si="151">(B216/B215-1)*100</f>
        <v>-2.6693076777966396</v>
      </c>
      <c r="E216" s="174">
        <f t="shared" ref="E216" si="152">+((B216/$B$208-1)*100)</f>
        <v>-6.8682310469314061</v>
      </c>
      <c r="F216" s="174">
        <f t="shared" ref="F216" si="153">(B216/B204-1)*100</f>
        <v>-9.4903955793351535</v>
      </c>
      <c r="G216" s="175" t="s">
        <v>13</v>
      </c>
    </row>
    <row r="217" spans="1:7" ht="15" x14ac:dyDescent="0.25">
      <c r="A217" s="171">
        <v>41883</v>
      </c>
      <c r="B217" s="177">
        <v>94.67</v>
      </c>
      <c r="C217" s="173">
        <f t="shared" ref="C217" si="154">100*B217/9.9</f>
        <v>956.26262626262621</v>
      </c>
      <c r="D217" s="174">
        <f t="shared" ref="D217" si="155">(B217/B216-1)*100</f>
        <v>-8.2566140129857519</v>
      </c>
      <c r="E217" s="174">
        <f t="shared" ref="E217" si="156">+((B217/$B$208-1)*100)</f>
        <v>-14.557761732851981</v>
      </c>
      <c r="F217" s="174">
        <f t="shared" ref="F217" si="157">(B217/B205-1)*100</f>
        <v>-12.641875057672792</v>
      </c>
      <c r="G217" s="175" t="s">
        <v>13</v>
      </c>
    </row>
    <row r="218" spans="1:7" ht="15" x14ac:dyDescent="0.25">
      <c r="A218" s="171">
        <v>41913</v>
      </c>
      <c r="B218" s="177">
        <v>86.24</v>
      </c>
      <c r="C218" s="173">
        <f t="shared" ref="C218" si="158">100*B218/9.9</f>
        <v>871.11111111111109</v>
      </c>
      <c r="D218" s="174">
        <f t="shared" ref="D218" si="159">(B218/B217-1)*100</f>
        <v>-8.9046160346466721</v>
      </c>
      <c r="E218" s="174">
        <f t="shared" ref="E218" si="160">+((B218/$B$208-1)*100)</f>
        <v>-22.166064981949461</v>
      </c>
      <c r="F218" s="174">
        <f t="shared" ref="F218" si="161">(B218/B206-1)*100</f>
        <v>-20.764424843807426</v>
      </c>
      <c r="G218" s="175" t="s">
        <v>13</v>
      </c>
    </row>
    <row r="219" spans="1:7" ht="15" x14ac:dyDescent="0.25">
      <c r="A219" s="171">
        <v>41944</v>
      </c>
      <c r="B219" s="177">
        <v>68.33</v>
      </c>
      <c r="C219" s="173">
        <f t="shared" ref="C219" si="162">100*B219/9.9</f>
        <v>690.20202020202021</v>
      </c>
      <c r="D219" s="174">
        <f t="shared" ref="D219" si="163">(B219/B218-1)*100</f>
        <v>-20.767625231910948</v>
      </c>
      <c r="E219" s="174">
        <f t="shared" ref="E219" si="164">+((B219/$B$208-1)*100)</f>
        <v>-38.33032490974729</v>
      </c>
      <c r="F219" s="174">
        <f t="shared" ref="F219" si="165">(B219/B207-1)*100</f>
        <v>-37.706263105114409</v>
      </c>
      <c r="G219" s="175" t="s">
        <v>13</v>
      </c>
    </row>
    <row r="220" spans="1:7" ht="15" x14ac:dyDescent="0.25">
      <c r="A220" s="171">
        <v>41974</v>
      </c>
      <c r="B220" s="177">
        <v>57.33</v>
      </c>
      <c r="C220" s="173">
        <f t="shared" ref="C220" si="166">100*B220/9.9</f>
        <v>579.09090909090912</v>
      </c>
      <c r="D220" s="174">
        <f t="shared" ref="D220" si="167">(B220/B219-1)*100</f>
        <v>-16.098346260793207</v>
      </c>
      <c r="E220" s="174">
        <f t="shared" ref="E220" si="168">+((B220/$B$208-1)*100)</f>
        <v>-48.258122743682307</v>
      </c>
      <c r="F220" s="174">
        <f t="shared" ref="F220" si="169">(B220/B208-1)*100</f>
        <v>-48.258122743682307</v>
      </c>
      <c r="G220" s="175" t="s">
        <v>13</v>
      </c>
    </row>
    <row r="221" spans="1:7" ht="15" x14ac:dyDescent="0.25">
      <c r="A221" s="171">
        <v>42005</v>
      </c>
      <c r="B221" s="177">
        <v>52.99</v>
      </c>
      <c r="C221" s="173">
        <f t="shared" ref="C221" si="170">100*B221/9.9</f>
        <v>535.25252525252529</v>
      </c>
      <c r="D221" s="174">
        <f t="shared" ref="D221" si="171">(B221/B220-1)*100</f>
        <v>-7.5702075702075655</v>
      </c>
      <c r="E221" s="174">
        <f t="shared" ref="E221:E226" si="172">+((B221/$B$220-1)*100)</f>
        <v>-7.5702075702075655</v>
      </c>
      <c r="F221" s="174">
        <f t="shared" ref="F221" si="173">(B221/B209-1)*100</f>
        <v>-50.197368421052637</v>
      </c>
      <c r="G221" s="175" t="s">
        <v>13</v>
      </c>
    </row>
    <row r="222" spans="1:7" ht="15" x14ac:dyDescent="0.25">
      <c r="A222" s="171">
        <v>42036</v>
      </c>
      <c r="B222" s="177">
        <v>62.58</v>
      </c>
      <c r="C222" s="173">
        <f t="shared" ref="C222" si="174">100*B222/9.9</f>
        <v>632.12121212121212</v>
      </c>
      <c r="D222" s="174">
        <f t="shared" ref="D222" si="175">(B222/B221-1)*100</f>
        <v>18.097754293262881</v>
      </c>
      <c r="E222" s="174">
        <f t="shared" si="172"/>
        <v>9.1575091575091463</v>
      </c>
      <c r="F222" s="174">
        <f t="shared" ref="F222" si="176">(B222/B210-1)*100</f>
        <v>-42.624002933895667</v>
      </c>
      <c r="G222" s="175" t="s">
        <v>13</v>
      </c>
    </row>
    <row r="223" spans="1:7" ht="15" x14ac:dyDescent="0.25">
      <c r="A223" s="171">
        <v>42064</v>
      </c>
      <c r="B223" s="177">
        <v>56.21</v>
      </c>
      <c r="C223" s="173">
        <f t="shared" ref="C223" si="177">100*B223/9.9</f>
        <v>567.77777777777771</v>
      </c>
      <c r="D223" s="174">
        <f t="shared" ref="D223" si="178">(B223/B222-1)*100</f>
        <v>-10.17897091722595</v>
      </c>
      <c r="E223" s="174">
        <f t="shared" si="172"/>
        <v>-1.9536019536019467</v>
      </c>
      <c r="F223" s="174">
        <f t="shared" ref="F223" si="179">(B223/B211-1)*100</f>
        <v>-47.837787676317745</v>
      </c>
      <c r="G223" s="175" t="s">
        <v>13</v>
      </c>
    </row>
    <row r="224" spans="1:7" ht="15" x14ac:dyDescent="0.25">
      <c r="A224" s="171">
        <v>42095</v>
      </c>
      <c r="B224" s="177">
        <v>67.45</v>
      </c>
      <c r="C224" s="173">
        <f t="shared" ref="C224" si="180">100*B224/9.9</f>
        <v>681.31313131313129</v>
      </c>
      <c r="D224" s="174">
        <f t="shared" ref="D224" si="181">(B224/B223-1)*100</f>
        <v>19.996441914250141</v>
      </c>
      <c r="E224" s="174">
        <f t="shared" si="172"/>
        <v>17.652189080760515</v>
      </c>
      <c r="F224" s="174">
        <f t="shared" ref="F224" si="182">(B224/B212-1)*100</f>
        <v>-37.586749329138513</v>
      </c>
      <c r="G224" s="175" t="s">
        <v>13</v>
      </c>
    </row>
    <row r="225" spans="1:7" ht="15" x14ac:dyDescent="0.25">
      <c r="A225" s="171">
        <v>42125</v>
      </c>
      <c r="B225" s="177">
        <v>65.56</v>
      </c>
      <c r="C225" s="173">
        <f t="shared" ref="C225" si="183">100*B225/9.9</f>
        <v>662.22222222222217</v>
      </c>
      <c r="D225" s="174">
        <f t="shared" ref="D225" si="184">(B225/B224-1)*100</f>
        <v>-2.8020756115641254</v>
      </c>
      <c r="E225" s="174">
        <f t="shared" si="172"/>
        <v>14.355485784057208</v>
      </c>
      <c r="F225" s="174">
        <f t="shared" ref="F225" si="185">(B225/B213-1)*100</f>
        <v>-40.078603418334701</v>
      </c>
      <c r="G225" s="175" t="s">
        <v>13</v>
      </c>
    </row>
    <row r="226" spans="1:7" ht="15" x14ac:dyDescent="0.25">
      <c r="A226" s="171">
        <v>42156</v>
      </c>
      <c r="B226" s="177">
        <v>64.14</v>
      </c>
      <c r="C226" s="173">
        <f t="shared" ref="C226" si="186">100*B226/9.9</f>
        <v>647.87878787878788</v>
      </c>
      <c r="D226" s="174">
        <f t="shared" ref="D226" si="187">(B226/B225-1)*100</f>
        <v>-2.1659548505186144</v>
      </c>
      <c r="E226" s="174">
        <f t="shared" si="172"/>
        <v>11.878597592883322</v>
      </c>
      <c r="F226" s="174">
        <f t="shared" ref="F226" si="188">(B226/B214-1)*100</f>
        <v>-42.915628337486645</v>
      </c>
      <c r="G226" s="175" t="s">
        <v>13</v>
      </c>
    </row>
    <row r="227" spans="1:7" ht="15" x14ac:dyDescent="0.25">
      <c r="A227" s="171">
        <v>42186</v>
      </c>
      <c r="B227" s="177">
        <v>52.21</v>
      </c>
      <c r="C227" s="173">
        <f t="shared" ref="C227" si="189">100*B227/9.9</f>
        <v>527.3737373737373</v>
      </c>
      <c r="D227" s="174">
        <f t="shared" ref="D227" si="190">(B227/B226-1)*100</f>
        <v>-18.599937636420329</v>
      </c>
      <c r="E227" s="174">
        <f t="shared" ref="E227" si="191">+((B227/$B$220-1)*100)</f>
        <v>-8.9307517878946427</v>
      </c>
      <c r="F227" s="174">
        <f t="shared" ref="F227" si="192">(B227/B215-1)*100</f>
        <v>-50.754574608564418</v>
      </c>
      <c r="G227" s="175" t="s">
        <v>13</v>
      </c>
    </row>
    <row r="228" spans="1:7" ht="15" x14ac:dyDescent="0.25">
      <c r="A228" s="171">
        <v>42217</v>
      </c>
      <c r="B228" s="177">
        <v>54.15</v>
      </c>
      <c r="C228" s="173">
        <f t="shared" ref="C228" si="193">100*B228/9.9</f>
        <v>546.969696969697</v>
      </c>
      <c r="D228" s="174">
        <f t="shared" ref="D228" si="194">(B228/B227-1)*100</f>
        <v>3.7157632637425664</v>
      </c>
      <c r="E228" s="174">
        <f t="shared" ref="E228" si="195">+((B228/$B$220-1)*100)</f>
        <v>-5.546834118262689</v>
      </c>
      <c r="F228" s="174">
        <f t="shared" ref="F228" si="196">(B228/B216-1)*100</f>
        <v>-47.52398488225603</v>
      </c>
      <c r="G228" s="175" t="s">
        <v>13</v>
      </c>
    </row>
    <row r="229" spans="1:7" ht="15" x14ac:dyDescent="0.25">
      <c r="A229" s="171">
        <v>42248</v>
      </c>
      <c r="B229" s="177">
        <v>48.37</v>
      </c>
      <c r="C229" s="173">
        <f t="shared" ref="C229" si="197">100*B229/9.9</f>
        <v>488.58585858585855</v>
      </c>
      <c r="D229" s="174">
        <f t="shared" ref="D229" si="198">(B229/B228-1)*100</f>
        <v>-10.674053554939988</v>
      </c>
      <c r="E229" s="174">
        <f t="shared" ref="E229" si="199">+((B229/$B$220-1)*100)</f>
        <v>-15.628815628815628</v>
      </c>
      <c r="F229" s="174">
        <f t="shared" ref="F229" si="200">(B229/B217-1)*100</f>
        <v>-48.90672863631562</v>
      </c>
      <c r="G229" s="175" t="s">
        <v>13</v>
      </c>
    </row>
    <row r="230" spans="1:7" ht="15" x14ac:dyDescent="0.25">
      <c r="A230" s="171">
        <v>42278</v>
      </c>
      <c r="B230" s="177">
        <v>49.56</v>
      </c>
      <c r="C230" s="173">
        <f t="shared" ref="C230" si="201">100*B230/9.9</f>
        <v>500.60606060606057</v>
      </c>
      <c r="D230" s="174">
        <f t="shared" ref="D230" si="202">(B230/B229-1)*100</f>
        <v>2.460202604920414</v>
      </c>
      <c r="E230" s="174">
        <f t="shared" ref="E230" si="203">+((B230/$B$220-1)*100)</f>
        <v>-13.553113553113549</v>
      </c>
      <c r="F230" s="174">
        <f t="shared" ref="F230" si="204">(B230/B218-1)*100</f>
        <v>-42.532467532467521</v>
      </c>
      <c r="G230" s="175" t="s">
        <v>13</v>
      </c>
    </row>
    <row r="231" spans="1:7" ht="15" x14ac:dyDescent="0.25">
      <c r="A231" s="171">
        <v>42309</v>
      </c>
      <c r="B231" s="177">
        <v>44.61</v>
      </c>
      <c r="C231" s="173">
        <f t="shared" ref="C231" si="205">100*B231/9.9</f>
        <v>450.60606060606057</v>
      </c>
      <c r="D231" s="174">
        <f t="shared" ref="D231" si="206">(B231/B230-1)*100</f>
        <v>-9.987893462469744</v>
      </c>
      <c r="E231" s="174">
        <f t="shared" ref="E231" si="207">+((B231/$B$220-1)*100)</f>
        <v>-22.187336473050756</v>
      </c>
      <c r="F231" s="174">
        <f t="shared" ref="F231" si="208">(B231/B219-1)*100</f>
        <v>-34.713888482364993</v>
      </c>
      <c r="G231" s="175" t="s">
        <v>13</v>
      </c>
    </row>
    <row r="232" spans="1:7" ht="15" x14ac:dyDescent="0.25">
      <c r="A232" s="171">
        <v>42339</v>
      </c>
      <c r="B232" s="177">
        <v>37.28</v>
      </c>
      <c r="C232" s="173">
        <f t="shared" ref="C232" si="209">100*B232/9.9</f>
        <v>376.56565656565652</v>
      </c>
      <c r="D232" s="174">
        <f t="shared" ref="D232" si="210">(B232/B231-1)*100</f>
        <v>-16.431293431965919</v>
      </c>
      <c r="E232" s="174">
        <f t="shared" ref="E232" si="211">+((B232/$B$220-1)*100)</f>
        <v>-34.972963544392108</v>
      </c>
      <c r="F232" s="174">
        <f t="shared" ref="F232" si="212">(B232/B220-1)*100</f>
        <v>-34.972963544392108</v>
      </c>
      <c r="G232" s="175" t="s">
        <v>13</v>
      </c>
    </row>
    <row r="233" spans="1:7" ht="15" x14ac:dyDescent="0.25">
      <c r="A233" s="171">
        <v>42370</v>
      </c>
      <c r="B233" s="177">
        <v>34.74</v>
      </c>
      <c r="C233" s="173">
        <f t="shared" ref="C233" si="213">100*B233/9.9</f>
        <v>350.90909090909088</v>
      </c>
      <c r="D233" s="174">
        <f t="shared" ref="D233" si="214">(B233/B232-1)*100</f>
        <v>-6.813304721030045</v>
      </c>
      <c r="E233" s="174">
        <f t="shared" ref="E233:E238" si="215">+((B233/$B$232-1)*100)</f>
        <v>-6.813304721030045</v>
      </c>
      <c r="F233" s="174">
        <f t="shared" ref="F233" si="216">(B233/B221-1)*100</f>
        <v>-34.440460464238534</v>
      </c>
      <c r="G233" s="175" t="s">
        <v>13</v>
      </c>
    </row>
    <row r="234" spans="1:7" ht="15" x14ac:dyDescent="0.25">
      <c r="A234" s="171">
        <v>42401</v>
      </c>
      <c r="B234" s="177">
        <v>35.97</v>
      </c>
      <c r="C234" s="173">
        <f t="shared" ref="C234" si="217">100*B234/9.9</f>
        <v>363.33333333333331</v>
      </c>
      <c r="D234" s="174">
        <f t="shared" ref="D234" si="218">(B234/B233-1)*100</f>
        <v>3.5405872193436938</v>
      </c>
      <c r="E234" s="174">
        <f t="shared" si="215"/>
        <v>-3.5139484978540803</v>
      </c>
      <c r="F234" s="174">
        <f t="shared" ref="F234" si="219">(B234/B222-1)*100</f>
        <v>-42.5215723873442</v>
      </c>
      <c r="G234" s="175" t="s">
        <v>13</v>
      </c>
    </row>
    <row r="235" spans="1:7" ht="15" x14ac:dyDescent="0.25">
      <c r="A235" s="171">
        <v>42430</v>
      </c>
      <c r="B235" s="177">
        <v>39.6</v>
      </c>
      <c r="C235" s="173">
        <f t="shared" ref="C235" si="220">100*B235/9.9</f>
        <v>400</v>
      </c>
      <c r="D235" s="174">
        <f t="shared" ref="D235" si="221">(B235/B234-1)*100</f>
        <v>10.091743119266061</v>
      </c>
      <c r="E235" s="174">
        <f t="shared" si="215"/>
        <v>6.2231759656652397</v>
      </c>
      <c r="F235" s="174">
        <f t="shared" ref="F235" si="222">(B235/B223-1)*100</f>
        <v>-29.549902152641884</v>
      </c>
      <c r="G235" s="175" t="s">
        <v>13</v>
      </c>
    </row>
    <row r="236" spans="1:7" ht="15" x14ac:dyDescent="0.25">
      <c r="A236" s="171">
        <v>42461</v>
      </c>
      <c r="B236" s="177">
        <v>48.13</v>
      </c>
      <c r="C236" s="173">
        <f t="shared" ref="C236" si="223">100*B236/9.9</f>
        <v>486.16161616161617</v>
      </c>
      <c r="D236" s="174">
        <f t="shared" ref="D236" si="224">(B236/B235-1)*100</f>
        <v>21.540404040404049</v>
      </c>
      <c r="E236" s="174">
        <f t="shared" si="215"/>
        <v>29.104077253218886</v>
      </c>
      <c r="F236" s="174">
        <f t="shared" ref="F236" si="225">(B236/B224-1)*100</f>
        <v>-28.643439584877683</v>
      </c>
      <c r="G236" s="175" t="s">
        <v>13</v>
      </c>
    </row>
    <row r="237" spans="1:7" ht="15" x14ac:dyDescent="0.25">
      <c r="A237" s="171">
        <v>42491</v>
      </c>
      <c r="B237" s="177">
        <v>49.69</v>
      </c>
      <c r="C237" s="173">
        <f t="shared" ref="C237" si="226">100*B237/9.9</f>
        <v>501.91919191919192</v>
      </c>
      <c r="D237" s="174">
        <f t="shared" ref="D237" si="227">(B237/B236-1)*100</f>
        <v>3.2412216912528491</v>
      </c>
      <c r="E237" s="174">
        <f t="shared" si="215"/>
        <v>33.288626609442048</v>
      </c>
      <c r="F237" s="174">
        <f t="shared" ref="F237" si="228">(B237/B225-1)*100</f>
        <v>-24.206833435021359</v>
      </c>
      <c r="G237" s="175" t="s">
        <v>13</v>
      </c>
    </row>
    <row r="238" spans="1:7" ht="15" x14ac:dyDescent="0.25">
      <c r="A238" s="171">
        <v>42522</v>
      </c>
      <c r="B238" s="177">
        <v>49.68</v>
      </c>
      <c r="C238" s="173">
        <f t="shared" ref="C238" si="229">100*B238/9.9</f>
        <v>501.81818181818181</v>
      </c>
      <c r="D238" s="174">
        <f t="shared" ref="D238" si="230">(B238/B237-1)*100</f>
        <v>-2.0124773596297274E-2</v>
      </c>
      <c r="E238" s="174">
        <f t="shared" si="215"/>
        <v>33.261802575107289</v>
      </c>
      <c r="F238" s="174">
        <f t="shared" ref="F238" si="231">(B238/B226-1)*100</f>
        <v>-22.544434050514507</v>
      </c>
      <c r="G238" s="175" t="s">
        <v>13</v>
      </c>
    </row>
    <row r="239" spans="1:7" ht="15" x14ac:dyDescent="0.25">
      <c r="A239" s="171">
        <v>42552</v>
      </c>
      <c r="B239" s="177">
        <v>42.46</v>
      </c>
      <c r="C239" s="173">
        <f t="shared" ref="C239" si="232">100*B239/9.9</f>
        <v>428.88888888888886</v>
      </c>
      <c r="D239" s="174">
        <f t="shared" ref="D239" si="233">(B239/B238-1)*100</f>
        <v>-14.533011272141705</v>
      </c>
      <c r="E239" s="174">
        <f t="shared" ref="E239" si="234">+((B239/$B$232-1)*100)</f>
        <v>13.894849785407715</v>
      </c>
      <c r="F239" s="174">
        <f t="shared" ref="F239" si="235">(B239/B227-1)*100</f>
        <v>-18.674583413139246</v>
      </c>
      <c r="G239" s="175" t="s">
        <v>13</v>
      </c>
    </row>
    <row r="240" spans="1:7" ht="15" x14ac:dyDescent="0.25">
      <c r="A240" s="171">
        <v>42583</v>
      </c>
      <c r="B240" s="177">
        <v>47.04</v>
      </c>
      <c r="C240" s="173">
        <f t="shared" ref="C240" si="236">100*B240/9.9</f>
        <v>475.15151515151513</v>
      </c>
      <c r="D240" s="174">
        <f t="shared" ref="D240" si="237">(B240/B239-1)*100</f>
        <v>10.78662270372115</v>
      </c>
      <c r="E240" s="174">
        <f t="shared" ref="E240" si="238">+((B240/$B$232-1)*100)</f>
        <v>26.180257510729611</v>
      </c>
      <c r="F240" s="174">
        <f t="shared" ref="F240" si="239">(B240/B228-1)*100</f>
        <v>-13.130193905817178</v>
      </c>
      <c r="G240" s="175" t="s">
        <v>13</v>
      </c>
    </row>
    <row r="241" spans="1:7" ht="15" x14ac:dyDescent="0.25">
      <c r="A241" s="171">
        <v>42614</v>
      </c>
      <c r="B241" s="177">
        <v>49.06</v>
      </c>
      <c r="C241" s="173">
        <f t="shared" ref="C241" si="240">100*B241/9.9</f>
        <v>495.55555555555554</v>
      </c>
      <c r="D241" s="174">
        <f t="shared" ref="D241" si="241">(B241/B240-1)*100</f>
        <v>4.2942176870748305</v>
      </c>
      <c r="E241" s="174">
        <f t="shared" ref="E241" si="242">+((B241/$B$232-1)*100)</f>
        <v>31.598712446351929</v>
      </c>
      <c r="F241" s="174">
        <f t="shared" ref="F241" si="243">(B241/B229-1)*100</f>
        <v>1.4265040314244359</v>
      </c>
      <c r="G241" s="175" t="s">
        <v>13</v>
      </c>
    </row>
    <row r="242" spans="1:7" ht="15" x14ac:dyDescent="0.25">
      <c r="A242" s="171">
        <v>42644</v>
      </c>
      <c r="B242" s="177">
        <v>48.3</v>
      </c>
      <c r="C242" s="173">
        <f t="shared" ref="C242" si="244">100*B242/9.9</f>
        <v>487.87878787878788</v>
      </c>
      <c r="D242" s="174">
        <f t="shared" ref="D242" si="245">(B242/B241-1)*100</f>
        <v>-1.5491235222176991</v>
      </c>
      <c r="E242" s="174">
        <f t="shared" ref="E242" si="246">+((B242/$B$232-1)*100)</f>
        <v>29.560085836909856</v>
      </c>
      <c r="F242" s="174">
        <f t="shared" ref="F242" si="247">(B242/B230-1)*100</f>
        <v>-2.5423728813559476</v>
      </c>
      <c r="G242" s="175" t="s">
        <v>13</v>
      </c>
    </row>
    <row r="243" spans="1:7" ht="15" x14ac:dyDescent="0.25">
      <c r="A243" s="171">
        <v>42675</v>
      </c>
      <c r="B243" s="177">
        <v>50.47</v>
      </c>
      <c r="C243" s="173">
        <f t="shared" ref="C243" si="248">100*B243/9.9</f>
        <v>509.79797979797979</v>
      </c>
      <c r="D243" s="174">
        <f t="shared" ref="D243" si="249">(B243/B242-1)*100</f>
        <v>4.4927536231884169</v>
      </c>
      <c r="E243" s="174">
        <f t="shared" ref="E243" si="250">+((B243/$B$232-1)*100)</f>
        <v>35.380901287553648</v>
      </c>
      <c r="F243" s="174">
        <f t="shared" ref="F243" si="251">(B243/B231-1)*100</f>
        <v>13.136068146155576</v>
      </c>
      <c r="G243" s="175" t="s">
        <v>13</v>
      </c>
    </row>
    <row r="244" spans="1:7" ht="15" x14ac:dyDescent="0.25">
      <c r="A244" s="171">
        <v>42705</v>
      </c>
      <c r="B244" s="177">
        <v>56.82</v>
      </c>
      <c r="C244" s="173">
        <f t="shared" ref="C244" si="252">100*B244/9.9</f>
        <v>573.93939393939388</v>
      </c>
      <c r="D244" s="174">
        <f t="shared" ref="D244" si="253">(B244/B243-1)*100</f>
        <v>12.581731721814936</v>
      </c>
      <c r="E244" s="174">
        <f t="shared" ref="E244" si="254">+((B244/$B$232-1)*100)</f>
        <v>52.41416309012876</v>
      </c>
      <c r="F244" s="174">
        <f t="shared" ref="F244" si="255">(B244/B232-1)*100</f>
        <v>52.41416309012876</v>
      </c>
      <c r="G244" s="175" t="s">
        <v>13</v>
      </c>
    </row>
    <row r="245" spans="1:7" ht="15" x14ac:dyDescent="0.25">
      <c r="A245" s="171">
        <v>42736</v>
      </c>
      <c r="B245" s="177">
        <v>55.7</v>
      </c>
      <c r="C245" s="173">
        <f t="shared" ref="C245" si="256">100*B245/9.9</f>
        <v>562.62626262626259</v>
      </c>
      <c r="D245" s="174">
        <f t="shared" ref="D245" si="257">(B245/B244-1)*100</f>
        <v>-1.9711369236184439</v>
      </c>
      <c r="E245" s="174">
        <f>+((B245/$B$244-1)*100)</f>
        <v>-1.9711369236184439</v>
      </c>
      <c r="F245" s="174">
        <f t="shared" ref="F245" si="258">(B245/B233-1)*100</f>
        <v>60.333909038572251</v>
      </c>
      <c r="G245" s="175" t="s">
        <v>13</v>
      </c>
    </row>
    <row r="246" spans="1:7" ht="15" x14ac:dyDescent="0.25">
      <c r="A246" s="171">
        <v>42767</v>
      </c>
      <c r="B246" s="177">
        <v>55.59</v>
      </c>
      <c r="C246" s="173">
        <f t="shared" ref="C246" si="259">100*B246/9.9</f>
        <v>561.5151515151515</v>
      </c>
      <c r="D246" s="174">
        <f t="shared" ref="D246" si="260">(B246/B245-1)*100</f>
        <v>-0.19748653500897273</v>
      </c>
      <c r="E246" s="174">
        <f>+((B246/$B$244-1)*100)</f>
        <v>-2.1647307286166817</v>
      </c>
      <c r="F246" s="174">
        <f t="shared" ref="F246" si="261">(B246/B234-1)*100</f>
        <v>54.545454545454561</v>
      </c>
      <c r="G246" s="175" t="s">
        <v>13</v>
      </c>
    </row>
    <row r="247" spans="1:7" ht="15" x14ac:dyDescent="0.25">
      <c r="A247" s="171">
        <v>42795</v>
      </c>
      <c r="B247" s="177">
        <v>52.83</v>
      </c>
      <c r="C247" s="173">
        <f t="shared" ref="C247" si="262">100*B247/9.9</f>
        <v>533.63636363636363</v>
      </c>
      <c r="D247" s="174">
        <f t="shared" ref="D247" si="263">(B247/B246-1)*100</f>
        <v>-4.9649217485159269</v>
      </c>
      <c r="E247" s="174">
        <f>+((B247/$B$244-1)*100)</f>
        <v>-7.0221752903907086</v>
      </c>
      <c r="F247" s="174">
        <f t="shared" ref="F247" si="264">(B247/B235-1)*100</f>
        <v>33.409090909090899</v>
      </c>
      <c r="G247" s="175" t="s">
        <v>13</v>
      </c>
    </row>
    <row r="248" spans="1:7" ht="15" x14ac:dyDescent="0.25">
      <c r="A248" s="171">
        <v>42826</v>
      </c>
      <c r="B248" s="177">
        <v>51.73</v>
      </c>
      <c r="C248" s="173">
        <f t="shared" ref="C248" si="265">100*B248/9.9</f>
        <v>522.52525252525254</v>
      </c>
      <c r="D248" s="174">
        <f t="shared" ref="D248" si="266">(B248/B247-1)*100</f>
        <v>-2.0821502933939029</v>
      </c>
      <c r="E248" s="174">
        <f>+((B248/$B$244-1)*100)</f>
        <v>-8.958113340373119</v>
      </c>
      <c r="F248" s="174">
        <f t="shared" ref="F248" si="267">(B248/B236-1)*100</f>
        <v>7.4797423644296535</v>
      </c>
      <c r="G248" s="175" t="s">
        <v>13</v>
      </c>
    </row>
    <row r="249" spans="1:7" ht="15" x14ac:dyDescent="0.25">
      <c r="A249" s="171">
        <v>42856</v>
      </c>
      <c r="B249" s="177">
        <v>50.31</v>
      </c>
      <c r="C249" s="173">
        <f t="shared" ref="C249:C251" si="268">100*B249/9.9</f>
        <v>508.18181818181819</v>
      </c>
      <c r="D249" s="174">
        <f t="shared" ref="D249:D251" si="269">(B249/B248-1)*100</f>
        <v>-2.7450222308138317</v>
      </c>
      <c r="E249" s="174">
        <f t="shared" ref="E249:E251" si="270">+((B249/$B$244-1)*100)</f>
        <v>-11.457233368532204</v>
      </c>
      <c r="F249" s="174">
        <f t="shared" ref="F249:F251" si="271">(B249/B237-1)*100</f>
        <v>1.247735962970431</v>
      </c>
      <c r="G249" s="175" t="s">
        <v>13</v>
      </c>
    </row>
    <row r="250" spans="1:7" ht="15" x14ac:dyDescent="0.25">
      <c r="A250" s="171">
        <v>42887</v>
      </c>
      <c r="B250" s="177">
        <v>47.92</v>
      </c>
      <c r="C250" s="173">
        <f t="shared" si="268"/>
        <v>484.04040404040404</v>
      </c>
      <c r="D250" s="174">
        <f t="shared" si="269"/>
        <v>-4.75054661101173</v>
      </c>
      <c r="E250" s="174">
        <f t="shared" si="270"/>
        <v>-15.663498768039419</v>
      </c>
      <c r="F250" s="174">
        <f t="shared" si="271"/>
        <v>-3.5426731078904927</v>
      </c>
      <c r="G250" s="175" t="s">
        <v>13</v>
      </c>
    </row>
    <row r="251" spans="1:7" ht="15" x14ac:dyDescent="0.25">
      <c r="A251" s="171">
        <v>42917</v>
      </c>
      <c r="B251" s="177">
        <v>52.65</v>
      </c>
      <c r="C251" s="173">
        <f t="shared" si="268"/>
        <v>531.81818181818176</v>
      </c>
      <c r="D251" s="174">
        <f t="shared" si="269"/>
        <v>9.8706176961602665</v>
      </c>
      <c r="E251" s="174">
        <f t="shared" si="270"/>
        <v>-7.3389651531151063</v>
      </c>
      <c r="F251" s="174">
        <f t="shared" si="271"/>
        <v>23.999057936881773</v>
      </c>
      <c r="G251" s="175" t="s">
        <v>13</v>
      </c>
    </row>
    <row r="252" spans="1:7" ht="15" x14ac:dyDescent="0.25">
      <c r="A252" s="171">
        <v>42948</v>
      </c>
      <c r="B252" s="177">
        <v>52.38</v>
      </c>
      <c r="C252" s="173">
        <f t="shared" ref="C252:C253" si="272">100*B252/9.9</f>
        <v>529.09090909090912</v>
      </c>
      <c r="D252" s="174">
        <f t="shared" ref="D252:D253" si="273">(B252/B251-1)*100</f>
        <v>-0.5128205128204999</v>
      </c>
      <c r="E252" s="174">
        <f t="shared" ref="E252:E253" si="274">+((B252/$B$244-1)*100)</f>
        <v>-7.8141499472016873</v>
      </c>
      <c r="F252" s="174">
        <f t="shared" ref="F252:F253" si="275">(B252/B240-1)*100</f>
        <v>11.352040816326546</v>
      </c>
      <c r="G252" s="175" t="s">
        <v>13</v>
      </c>
    </row>
    <row r="253" spans="1:7" ht="15" x14ac:dyDescent="0.25">
      <c r="A253" s="171">
        <v>42979</v>
      </c>
      <c r="B253" s="177">
        <v>57.54</v>
      </c>
      <c r="C253" s="173">
        <f t="shared" si="272"/>
        <v>581.21212121212125</v>
      </c>
      <c r="D253" s="174">
        <f t="shared" si="273"/>
        <v>9.8510882016036518</v>
      </c>
      <c r="E253" s="174">
        <f t="shared" si="274"/>
        <v>1.2671594508975703</v>
      </c>
      <c r="F253" s="174">
        <f t="shared" si="275"/>
        <v>17.284957195271101</v>
      </c>
      <c r="G253" s="175" t="s">
        <v>13</v>
      </c>
    </row>
    <row r="254" spans="1:7" ht="15" x14ac:dyDescent="0.25">
      <c r="A254" s="171">
        <v>43009</v>
      </c>
      <c r="B254" s="177">
        <v>61.37</v>
      </c>
      <c r="C254" s="173">
        <f t="shared" ref="C254" si="276">100*B254/9.9</f>
        <v>619.89898989898984</v>
      </c>
      <c r="D254" s="174">
        <f t="shared" ref="D254" si="277">(B254/B253-1)*100</f>
        <v>6.6562391379909602</v>
      </c>
      <c r="E254" s="174">
        <f t="shared" ref="E254" si="278">+((B254/$B$244-1)*100)</f>
        <v>8.0077437521999251</v>
      </c>
      <c r="F254" s="174">
        <f t="shared" ref="F254" si="279">(B254/B242-1)*100</f>
        <v>27.060041407867509</v>
      </c>
      <c r="G254" s="175" t="s">
        <v>13</v>
      </c>
    </row>
    <row r="255" spans="1:7" ht="15" x14ac:dyDescent="0.25">
      <c r="A255" s="171">
        <v>43040</v>
      </c>
      <c r="B255" s="177">
        <v>63.57</v>
      </c>
      <c r="C255" s="173">
        <f t="shared" ref="C255:C257" si="280">100*B255/9.9</f>
        <v>642.12121212121212</v>
      </c>
      <c r="D255" s="174">
        <f t="shared" ref="D255:D257" si="281">(B255/B254-1)*100</f>
        <v>3.5848134267557397</v>
      </c>
      <c r="E255" s="174">
        <f t="shared" ref="E255:E256" si="282">+((B255/$B$244-1)*100)</f>
        <v>11.879619852164724</v>
      </c>
      <c r="F255" s="174">
        <f t="shared" ref="F255:F256" si="283">(B255/B243-1)*100</f>
        <v>25.956013473350502</v>
      </c>
      <c r="G255" s="175" t="s">
        <v>13</v>
      </c>
    </row>
    <row r="256" spans="1:7" ht="15" x14ac:dyDescent="0.25">
      <c r="A256" s="171">
        <v>43070</v>
      </c>
      <c r="B256" s="177">
        <v>66.87</v>
      </c>
      <c r="C256" s="173">
        <f t="shared" si="280"/>
        <v>675.45454545454538</v>
      </c>
      <c r="D256" s="174">
        <f t="shared" si="281"/>
        <v>5.1911278905143909</v>
      </c>
      <c r="E256" s="174">
        <f t="shared" si="282"/>
        <v>17.687434002111946</v>
      </c>
      <c r="F256" s="174">
        <f t="shared" si="283"/>
        <v>17.687434002111946</v>
      </c>
      <c r="G256" s="175" t="s">
        <v>13</v>
      </c>
    </row>
    <row r="257" spans="1:7" ht="15" x14ac:dyDescent="0.25">
      <c r="A257" s="171">
        <v>43101</v>
      </c>
      <c r="B257" s="177">
        <v>69.05</v>
      </c>
      <c r="C257" s="173">
        <f t="shared" si="280"/>
        <v>697.47474747474746</v>
      </c>
      <c r="D257" s="174">
        <f t="shared" si="281"/>
        <v>3.2600568266786256</v>
      </c>
      <c r="E257" s="174">
        <f>+((B257/$B$256-1)*100)</f>
        <v>3.2600568266786256</v>
      </c>
      <c r="F257" s="174">
        <f>(B257/B245-1)*100</f>
        <v>23.967684021543967</v>
      </c>
      <c r="G257" s="175" t="s">
        <v>13</v>
      </c>
    </row>
    <row r="258" spans="1:7" ht="15" x14ac:dyDescent="0.25">
      <c r="A258" s="171">
        <v>43132</v>
      </c>
      <c r="B258" s="177">
        <v>65.78</v>
      </c>
      <c r="C258" s="173">
        <f t="shared" ref="C258:C260" si="284">100*B258/9.9</f>
        <v>664.44444444444446</v>
      </c>
      <c r="D258" s="174">
        <f t="shared" ref="D258:D260" si="285">(B258/B257-1)*100</f>
        <v>-4.7356987690079571</v>
      </c>
      <c r="E258" s="174">
        <f t="shared" ref="E258:E260" si="286">+((B258/$B$256-1)*100)</f>
        <v>-1.6300284133393239</v>
      </c>
      <c r="F258" s="174">
        <f t="shared" ref="F258:F260" si="287">(B258/B246-1)*100</f>
        <v>18.330635006296081</v>
      </c>
      <c r="G258" s="175" t="s">
        <v>13</v>
      </c>
    </row>
    <row r="259" spans="1:7" ht="15" x14ac:dyDescent="0.25">
      <c r="A259" s="171">
        <v>43160</v>
      </c>
      <c r="B259" s="177">
        <v>70.27</v>
      </c>
      <c r="C259" s="173">
        <f t="shared" si="284"/>
        <v>709.79797979797979</v>
      </c>
      <c r="D259" s="174">
        <f t="shared" si="285"/>
        <v>6.8257829127394309</v>
      </c>
      <c r="E259" s="174">
        <f t="shared" si="286"/>
        <v>5.0844922984895957</v>
      </c>
      <c r="F259" s="174">
        <f t="shared" si="287"/>
        <v>33.01154646980882</v>
      </c>
      <c r="G259" s="175" t="s">
        <v>13</v>
      </c>
    </row>
    <row r="260" spans="1:7" ht="15" x14ac:dyDescent="0.25">
      <c r="A260" s="171">
        <v>43191</v>
      </c>
      <c r="B260" s="177">
        <v>75.17</v>
      </c>
      <c r="C260" s="173">
        <f t="shared" si="284"/>
        <v>759.29292929292922</v>
      </c>
      <c r="D260" s="174">
        <f t="shared" si="285"/>
        <v>6.9731037427067211</v>
      </c>
      <c r="E260" s="174">
        <f t="shared" si="286"/>
        <v>12.412142963959916</v>
      </c>
      <c r="F260" s="174">
        <f t="shared" si="287"/>
        <v>45.312197950898913</v>
      </c>
      <c r="G260" s="175" t="s">
        <v>13</v>
      </c>
    </row>
    <row r="261" spans="1:7" ht="15" x14ac:dyDescent="0.25">
      <c r="A261" s="171">
        <v>43221</v>
      </c>
      <c r="B261" s="177">
        <v>77.59</v>
      </c>
      <c r="C261" s="173">
        <f t="shared" ref="C261" si="288">100*B261/9.9</f>
        <v>783.73737373737367</v>
      </c>
      <c r="D261" s="174">
        <f t="shared" ref="D261" si="289">(B261/B260-1)*100</f>
        <v>3.2193694292935948</v>
      </c>
      <c r="E261" s="174">
        <f t="shared" ref="E261" si="290">+((B261/$B$256-1)*100)</f>
        <v>16.03110512935546</v>
      </c>
      <c r="F261" s="174">
        <f t="shared" ref="F261" si="291">(B261/B249-1)*100</f>
        <v>54.223812363347257</v>
      </c>
      <c r="G261" s="175" t="s">
        <v>13</v>
      </c>
    </row>
    <row r="262" spans="1:7" ht="15" x14ac:dyDescent="0.25">
      <c r="A262" s="171">
        <v>43252</v>
      </c>
      <c r="B262" s="177">
        <v>79.44</v>
      </c>
      <c r="C262" s="173">
        <f t="shared" ref="C262" si="292">100*B262/9.9</f>
        <v>802.42424242424238</v>
      </c>
      <c r="D262" s="174">
        <f t="shared" ref="D262" si="293">(B262/B261-1)*100</f>
        <v>2.3843278773037602</v>
      </c>
      <c r="E262" s="174">
        <f t="shared" ref="E262" si="294">+((B262/$B$256-1)*100)</f>
        <v>18.797667115298331</v>
      </c>
      <c r="F262" s="174">
        <f t="shared" ref="F262" si="295">(B262/B250-1)*100</f>
        <v>65.776293823038372</v>
      </c>
      <c r="G262" s="175" t="s">
        <v>13</v>
      </c>
    </row>
    <row r="263" spans="1:7" ht="15" x14ac:dyDescent="0.25">
      <c r="A263" s="171">
        <v>43282</v>
      </c>
      <c r="B263" s="177">
        <v>74.25</v>
      </c>
      <c r="C263" s="173">
        <f t="shared" ref="C263" si="296">100*B263/9.9</f>
        <v>750</v>
      </c>
      <c r="D263" s="174">
        <f t="shared" ref="D263" si="297">(B263/B262-1)*100</f>
        <v>-6.5332326283987889</v>
      </c>
      <c r="E263" s="174">
        <f t="shared" ref="E263" si="298">+((B263/$B$256-1)*100)</f>
        <v>11.036339165545073</v>
      </c>
      <c r="F263" s="174">
        <f t="shared" ref="F263" si="299">(B263/B251-1)*100</f>
        <v>41.025641025641036</v>
      </c>
      <c r="G263" s="175" t="s">
        <v>13</v>
      </c>
    </row>
    <row r="264" spans="1:7" ht="15" x14ac:dyDescent="0.25">
      <c r="A264" s="171">
        <v>43313</v>
      </c>
      <c r="B264" s="177">
        <v>77.42</v>
      </c>
      <c r="C264" s="173">
        <f t="shared" ref="C264" si="300">100*B264/9.9</f>
        <v>782.02020202020196</v>
      </c>
      <c r="D264" s="174">
        <f t="shared" ref="D264" si="301">(B264/B263-1)*100</f>
        <v>4.2693602693602672</v>
      </c>
      <c r="E264" s="174">
        <f t="shared" ref="E264" si="302">+((B264/$B$256-1)*100)</f>
        <v>15.77688051443098</v>
      </c>
      <c r="F264" s="174">
        <f t="shared" ref="F264" si="303">(B264/B252-1)*100</f>
        <v>47.804505536464291</v>
      </c>
      <c r="G264" s="175" t="s">
        <v>13</v>
      </c>
    </row>
    <row r="265" spans="1:7" ht="15" x14ac:dyDescent="0.25">
      <c r="A265" s="171">
        <v>43344</v>
      </c>
      <c r="B265" s="177">
        <v>82.72</v>
      </c>
      <c r="C265" s="173">
        <f t="shared" ref="C265" si="304">100*B265/9.9</f>
        <v>835.55555555555554</v>
      </c>
      <c r="D265" s="174">
        <f t="shared" ref="D265" si="305">(B265/B264-1)*100</f>
        <v>6.8457762851976245</v>
      </c>
      <c r="E265" s="174">
        <f t="shared" ref="E265" si="306">+((B265/$B$256-1)*100)</f>
        <v>23.70270674442947</v>
      </c>
      <c r="F265" s="174">
        <f t="shared" ref="F265" si="307">(B265/B253-1)*100</f>
        <v>43.760862009037197</v>
      </c>
      <c r="G265" s="175" t="s">
        <v>13</v>
      </c>
    </row>
    <row r="266" spans="1:7" ht="15" x14ac:dyDescent="0.25">
      <c r="A266" s="171">
        <v>43374</v>
      </c>
      <c r="B266" s="177">
        <v>75.47</v>
      </c>
      <c r="C266" s="173">
        <f t="shared" ref="C266" si="308">100*B266/9.9</f>
        <v>762.32323232323233</v>
      </c>
      <c r="D266" s="174">
        <f t="shared" ref="D266" si="309">(B266/B265-1)*100</f>
        <v>-8.7645067698259194</v>
      </c>
      <c r="E266" s="174">
        <f t="shared" ref="E266" si="310">+((B266/$B$256-1)*100)</f>
        <v>12.860774637356066</v>
      </c>
      <c r="F266" s="174">
        <f t="shared" ref="F266" si="311">(B266/B254-1)*100</f>
        <v>22.975395144207276</v>
      </c>
      <c r="G266" s="175" t="s">
        <v>13</v>
      </c>
    </row>
    <row r="267" spans="1:7" ht="15" x14ac:dyDescent="0.25">
      <c r="A267" s="171">
        <v>43405</v>
      </c>
      <c r="B267" s="177">
        <v>58.71</v>
      </c>
      <c r="C267" s="173">
        <f t="shared" ref="C267" si="312">100*B267/9.9</f>
        <v>593.030303030303</v>
      </c>
      <c r="D267" s="174">
        <f t="shared" ref="D267" si="313">(B267/B266-1)*100</f>
        <v>-22.207499668742546</v>
      </c>
      <c r="E267" s="174">
        <f t="shared" ref="E267" si="314">+((B267/$B$256-1)*100)</f>
        <v>-12.202781516375062</v>
      </c>
      <c r="F267" s="174">
        <f t="shared" ref="F267" si="315">(B267/B255-1)*100</f>
        <v>-7.6451156205757371</v>
      </c>
      <c r="G267" s="175" t="s">
        <v>13</v>
      </c>
    </row>
    <row r="268" spans="1:7" ht="15" x14ac:dyDescent="0.25">
      <c r="A268" s="171">
        <v>43435</v>
      </c>
      <c r="B268" s="177">
        <v>53.8</v>
      </c>
      <c r="C268" s="173">
        <f t="shared" ref="C268" si="316">100*B268/9.9</f>
        <v>543.43434343434342</v>
      </c>
      <c r="D268" s="174">
        <f t="shared" ref="D268" si="317">(B268/B267-1)*100</f>
        <v>-8.3631408618634051</v>
      </c>
      <c r="E268" s="174">
        <f t="shared" ref="E268" si="318">+((B268/$B$256-1)*100)</f>
        <v>-19.545386570958591</v>
      </c>
      <c r="F268" s="174">
        <f t="shared" ref="F268" si="319">(B268/B256-1)*100</f>
        <v>-19.545386570958591</v>
      </c>
      <c r="G268" s="175" t="s">
        <v>13</v>
      </c>
    </row>
    <row r="269" spans="1:7" ht="15" x14ac:dyDescent="0.25">
      <c r="A269" s="171">
        <v>43496</v>
      </c>
      <c r="B269" s="177">
        <v>61.89</v>
      </c>
      <c r="C269" s="173">
        <f t="shared" ref="C269" si="320">100*B269/9.9</f>
        <v>625.15151515151513</v>
      </c>
      <c r="D269" s="174">
        <f t="shared" ref="D269" si="321">(B269/B268-1)*100</f>
        <v>15.037174721189594</v>
      </c>
      <c r="E269" s="174">
        <f>+((B269/$B$268-1)*100)</f>
        <v>15.037174721189594</v>
      </c>
      <c r="F269" s="174">
        <f t="shared" ref="F269" si="322">(B269/B257-1)*100</f>
        <v>-10.369297610427219</v>
      </c>
      <c r="G269" s="175" t="s">
        <v>13</v>
      </c>
    </row>
    <row r="270" spans="1:7" ht="15" x14ac:dyDescent="0.25">
      <c r="A270" s="171">
        <v>43524</v>
      </c>
      <c r="B270" s="177">
        <v>66.03</v>
      </c>
      <c r="C270" s="173">
        <f t="shared" ref="C270" si="323">100*B270/9.9</f>
        <v>666.969696969697</v>
      </c>
      <c r="D270" s="174">
        <f t="shared" ref="D270" si="324">(B270/B269-1)*100</f>
        <v>6.6892874454677731</v>
      </c>
      <c r="E270" s="174">
        <f>+((B270/$B$268-1)*100)</f>
        <v>22.732342007434948</v>
      </c>
      <c r="F270" s="174">
        <f t="shared" ref="F270" si="325">(B270/B258-1)*100</f>
        <v>0.38005472788080752</v>
      </c>
      <c r="G270" s="175" t="s">
        <v>13</v>
      </c>
    </row>
    <row r="271" spans="1:7" ht="15" x14ac:dyDescent="0.25">
      <c r="A271" s="171">
        <v>43555</v>
      </c>
      <c r="B271" s="177">
        <v>68.39</v>
      </c>
      <c r="C271" s="173">
        <f t="shared" ref="C271" si="326">100*B271/9.9</f>
        <v>690.80808080808083</v>
      </c>
      <c r="D271" s="174">
        <f>(B271/B270-1)*100</f>
        <v>3.574132969862176</v>
      </c>
      <c r="E271" s="174">
        <f>+((B271/$B$268-1)*100)</f>
        <v>27.118959107806706</v>
      </c>
      <c r="F271" s="174">
        <f>(B271/B259-1)*100</f>
        <v>-2.6753949053650139</v>
      </c>
      <c r="G271" s="175" t="s">
        <v>13</v>
      </c>
    </row>
    <row r="272" spans="1:7" ht="15" x14ac:dyDescent="0.25">
      <c r="A272" s="171">
        <v>43585</v>
      </c>
      <c r="B272" s="177">
        <v>72.8</v>
      </c>
      <c r="C272" s="173">
        <f t="shared" ref="C272" si="327">100*B272/9.9</f>
        <v>735.35353535353534</v>
      </c>
      <c r="D272" s="174">
        <f>(B272/B271-1)*100</f>
        <v>6.448311156601827</v>
      </c>
      <c r="E272" s="174">
        <f>+((B272/$B$268-1)*100)</f>
        <v>35.315985130111514</v>
      </c>
      <c r="F272" s="174">
        <f>(B272/B260-1)*100</f>
        <v>-3.1528535319941486</v>
      </c>
      <c r="G272" s="175" t="s">
        <v>13</v>
      </c>
    </row>
    <row r="273" spans="1:7" ht="15" x14ac:dyDescent="0.25">
      <c r="A273" s="171">
        <v>43616</v>
      </c>
      <c r="B273" s="177">
        <v>64.489999999999995</v>
      </c>
      <c r="C273" s="173">
        <f t="shared" ref="C273" si="328">100*B273/9.9</f>
        <v>651.41414141414134</v>
      </c>
      <c r="D273" s="174">
        <f>(B273/B272-1)*100</f>
        <v>-11.414835164835168</v>
      </c>
      <c r="E273" s="174">
        <f>+((B273/$B$268-1)*100)</f>
        <v>19.86988847583644</v>
      </c>
      <c r="F273" s="174">
        <f>(B273/B261-1)*100</f>
        <v>-16.883619023069997</v>
      </c>
      <c r="G273" s="175" t="s">
        <v>13</v>
      </c>
    </row>
    <row r="274" spans="1:7" ht="15" x14ac:dyDescent="0.25">
      <c r="A274" s="171">
        <v>43644</v>
      </c>
      <c r="B274" s="177">
        <v>66.55</v>
      </c>
      <c r="C274" s="173">
        <f t="shared" ref="C274:C275" si="329">100*B274/9.9</f>
        <v>672.22222222222217</v>
      </c>
      <c r="D274" s="174">
        <f t="shared" ref="D274:D275" si="330">(B274/B273-1)*100</f>
        <v>3.1942936889440166</v>
      </c>
      <c r="E274" s="174">
        <f t="shared" ref="E274:E275" si="331">+((B274/$B$268-1)*100)</f>
        <v>23.698884758364301</v>
      </c>
      <c r="F274" s="174">
        <f t="shared" ref="F274:F275" si="332">(B274/B262-1)*100</f>
        <v>-16.226082578046331</v>
      </c>
      <c r="G274" s="175" t="s">
        <v>13</v>
      </c>
    </row>
    <row r="275" spans="1:7" ht="15" x14ac:dyDescent="0.25">
      <c r="A275" s="171">
        <v>43677</v>
      </c>
      <c r="B275" s="177">
        <v>65.17</v>
      </c>
      <c r="C275" s="173">
        <f t="shared" si="329"/>
        <v>658.28282828282829</v>
      </c>
      <c r="D275" s="174">
        <f t="shared" si="330"/>
        <v>-2.0736288504883515</v>
      </c>
      <c r="E275" s="174">
        <f t="shared" si="331"/>
        <v>21.133828996282531</v>
      </c>
      <c r="F275" s="174">
        <f t="shared" si="332"/>
        <v>-12.228956228956223</v>
      </c>
      <c r="G275" s="175" t="s">
        <v>13</v>
      </c>
    </row>
    <row r="276" spans="1:7" ht="15" x14ac:dyDescent="0.25">
      <c r="A276" s="171">
        <v>43707</v>
      </c>
      <c r="B276" s="177">
        <v>60.43</v>
      </c>
      <c r="C276" s="173">
        <f t="shared" ref="C276" si="333">100*B276/9.9</f>
        <v>610.40404040404042</v>
      </c>
      <c r="D276" s="174">
        <f t="shared" ref="D276" si="334">(B276/B275-1)*100</f>
        <v>-7.2732852539512116</v>
      </c>
      <c r="E276" s="174">
        <f t="shared" ref="E276" si="335">+((B276/$B$268-1)*100)</f>
        <v>12.323420074349457</v>
      </c>
      <c r="F276" s="174">
        <f t="shared" ref="F276" si="336">(B276/B264-1)*100</f>
        <v>-21.945233789718422</v>
      </c>
      <c r="G276" s="175" t="s">
        <v>13</v>
      </c>
    </row>
    <row r="277" spans="1:7" ht="15" x14ac:dyDescent="0.25">
      <c r="A277" s="171">
        <v>43738</v>
      </c>
      <c r="B277" s="177">
        <v>60.78</v>
      </c>
      <c r="C277" s="173">
        <f t="shared" ref="C277" si="337">100*B277/9.9</f>
        <v>613.93939393939388</v>
      </c>
      <c r="D277" s="174">
        <f t="shared" ref="D277" si="338">(B277/B276-1)*100</f>
        <v>0.57918252523581071</v>
      </c>
      <c r="E277" s="174">
        <f t="shared" ref="E277" si="339">+((B277/$B$268-1)*100)</f>
        <v>12.973977695167305</v>
      </c>
      <c r="F277" s="174">
        <f t="shared" ref="F277" si="340">(B277/B265-1)*100</f>
        <v>-26.523210831721467</v>
      </c>
      <c r="G277" s="175" t="s">
        <v>13</v>
      </c>
    </row>
    <row r="278" spans="1:7" ht="15" x14ac:dyDescent="0.25">
      <c r="A278" s="171">
        <v>43769</v>
      </c>
      <c r="B278" s="177">
        <v>60.23</v>
      </c>
      <c r="C278" s="173">
        <f t="shared" ref="C278" si="341">100*B278/9.9</f>
        <v>608.38383838383834</v>
      </c>
      <c r="D278" s="174">
        <f t="shared" ref="D278" si="342">(B278/B277-1)*100</f>
        <v>-0.9049029285949417</v>
      </c>
      <c r="E278" s="174">
        <f t="shared" ref="E278" si="343">+((B278/$B$268-1)*100)</f>
        <v>11.951672862453533</v>
      </c>
      <c r="F278" s="174">
        <f t="shared" ref="F278" si="344">(B278/B266-1)*100</f>
        <v>-20.193454352722938</v>
      </c>
      <c r="G278" s="175" t="s">
        <v>13</v>
      </c>
    </row>
    <row r="279" spans="1:7" ht="15" x14ac:dyDescent="0.25">
      <c r="A279" s="171">
        <v>43798</v>
      </c>
      <c r="B279" s="177">
        <v>62.43</v>
      </c>
      <c r="C279" s="173">
        <f t="shared" ref="C279:C280" si="345">100*B279/9.9</f>
        <v>630.60606060606062</v>
      </c>
      <c r="D279" s="174">
        <f t="shared" ref="D279:D280" si="346">(B279/B278-1)*100</f>
        <v>3.6526647849908667</v>
      </c>
      <c r="E279" s="174">
        <f t="shared" ref="E279:E280" si="347">+((B279/$B$268-1)*100)</f>
        <v>16.040892193308554</v>
      </c>
      <c r="F279" s="174">
        <f t="shared" ref="F279:F280" si="348">(B279/B267-1)*100</f>
        <v>6.3362289218191092</v>
      </c>
      <c r="G279" s="175" t="s">
        <v>13</v>
      </c>
    </row>
    <row r="280" spans="1:7" ht="15" x14ac:dyDescent="0.25">
      <c r="A280" s="171">
        <v>43830</v>
      </c>
      <c r="B280" s="177">
        <v>66</v>
      </c>
      <c r="C280" s="173">
        <f t="shared" si="345"/>
        <v>666.66666666666663</v>
      </c>
      <c r="D280" s="174">
        <f t="shared" si="346"/>
        <v>5.7184046131667499</v>
      </c>
      <c r="E280" s="174">
        <f t="shared" si="347"/>
        <v>22.676579925650575</v>
      </c>
      <c r="F280" s="174">
        <f t="shared" si="348"/>
        <v>22.676579925650575</v>
      </c>
      <c r="G280" s="175" t="s">
        <v>13</v>
      </c>
    </row>
    <row r="281" spans="1:7" ht="15" x14ac:dyDescent="0.25">
      <c r="A281" s="171">
        <v>43861</v>
      </c>
      <c r="B281" s="177">
        <v>58.16</v>
      </c>
      <c r="C281" s="173">
        <f t="shared" ref="C281" si="349">100*B281/9.9</f>
        <v>587.47474747474746</v>
      </c>
      <c r="D281" s="174">
        <f t="shared" ref="D281" si="350">(B281/B280-1)*100</f>
        <v>-11.87878787878789</v>
      </c>
      <c r="E281" s="174">
        <f>+((B281/$B$280-1)*100)</f>
        <v>-11.87878787878789</v>
      </c>
      <c r="F281" s="174">
        <f t="shared" ref="F281" si="351">(B281/B269-1)*100</f>
        <v>-6.0268217805784507</v>
      </c>
      <c r="G281" s="175" t="s">
        <v>13</v>
      </c>
    </row>
    <row r="282" spans="1:7" ht="15" x14ac:dyDescent="0.25">
      <c r="A282" s="222">
        <v>43890</v>
      </c>
      <c r="B282" s="227">
        <v>50.52</v>
      </c>
      <c r="C282" s="228">
        <f t="shared" ref="C282" si="352">100*B282/9.9</f>
        <v>510.30303030303031</v>
      </c>
      <c r="D282" s="229">
        <f t="shared" ref="D282" si="353">(B282/B281-1)*100</f>
        <v>-13.136176066024753</v>
      </c>
      <c r="E282" s="229">
        <f>+((B282/$B$280-1)*100)</f>
        <v>-23.45454545454545</v>
      </c>
      <c r="F282" s="229">
        <f t="shared" ref="F282" si="354">(B282/B270-1)*100</f>
        <v>-23.4893230349841</v>
      </c>
      <c r="G282" s="230" t="s">
        <v>13</v>
      </c>
    </row>
    <row r="283" spans="1:7" ht="15" x14ac:dyDescent="0.25">
      <c r="A283" s="171">
        <v>43921</v>
      </c>
      <c r="B283" s="177">
        <v>22.74</v>
      </c>
      <c r="C283" s="173">
        <f t="shared" ref="C283:C284" si="355">100*B283/9.9</f>
        <v>229.69696969696969</v>
      </c>
      <c r="D283" s="174">
        <f t="shared" ref="D283:D284" si="356">(B283/B282-1)*100</f>
        <v>-54.988123515439433</v>
      </c>
      <c r="E283" s="174">
        <f t="shared" ref="E283:E284" si="357">+((B283/$B$280-1)*100)</f>
        <v>-65.545454545454547</v>
      </c>
      <c r="F283" s="174">
        <f t="shared" ref="F283:F284" si="358">(B283/B271-1)*100</f>
        <v>-66.749524784325203</v>
      </c>
      <c r="G283" s="175" t="s">
        <v>13</v>
      </c>
    </row>
    <row r="284" spans="1:7" ht="15" x14ac:dyDescent="0.25">
      <c r="A284" s="171">
        <v>43951</v>
      </c>
      <c r="B284" s="177">
        <v>25.27</v>
      </c>
      <c r="C284" s="173">
        <f t="shared" si="355"/>
        <v>255.25252525252523</v>
      </c>
      <c r="D284" s="174">
        <f t="shared" si="356"/>
        <v>11.125769569041344</v>
      </c>
      <c r="E284" s="174">
        <f t="shared" si="357"/>
        <v>-61.712121212121218</v>
      </c>
      <c r="F284" s="174">
        <f t="shared" si="358"/>
        <v>-65.288461538461533</v>
      </c>
      <c r="G284" s="175" t="s">
        <v>13</v>
      </c>
    </row>
    <row r="285" spans="1:7" ht="15" x14ac:dyDescent="0.25">
      <c r="A285" s="222">
        <v>43982</v>
      </c>
      <c r="B285" s="227">
        <v>35.33</v>
      </c>
      <c r="C285" s="228">
        <f t="shared" ref="C285" si="359">100*B285/9.9</f>
        <v>356.86868686868684</v>
      </c>
      <c r="D285" s="229">
        <f t="shared" ref="D285" si="360">(B285/B284-1)*100</f>
        <v>39.810051444400465</v>
      </c>
      <c r="E285" s="229">
        <f t="shared" ref="E285" si="361">+((B285/$B$280-1)*100)</f>
        <v>-46.469696969696969</v>
      </c>
      <c r="F285" s="229">
        <f t="shared" ref="F285" si="362">(B285/B273-1)*100</f>
        <v>-45.216312606605669</v>
      </c>
      <c r="G285" s="230" t="s">
        <v>13</v>
      </c>
    </row>
    <row r="286" spans="1:7" ht="15" x14ac:dyDescent="0.25">
      <c r="A286" s="171">
        <v>44012</v>
      </c>
      <c r="B286" s="177">
        <v>39.270000000000003</v>
      </c>
      <c r="C286" s="173">
        <f t="shared" ref="C286" si="363">100*B286/9.9</f>
        <v>396.66666666666669</v>
      </c>
      <c r="D286" s="174">
        <f t="shared" ref="D286" si="364">(B286/B285-1)*100</f>
        <v>11.151995471270881</v>
      </c>
      <c r="E286" s="174">
        <f t="shared" ref="E286" si="365">+((B286/$B$280-1)*100)</f>
        <v>-40.499999999999993</v>
      </c>
      <c r="F286" s="174">
        <f t="shared" ref="F286" si="366">(B286/B274-1)*100</f>
        <v>-40.991735537190074</v>
      </c>
      <c r="G286" s="175" t="s">
        <v>13</v>
      </c>
    </row>
    <row r="287" spans="1:7" ht="15" x14ac:dyDescent="0.25">
      <c r="A287" s="171">
        <v>44043</v>
      </c>
      <c r="B287" s="177">
        <v>43.3</v>
      </c>
      <c r="C287" s="173">
        <f t="shared" ref="C287:C301" si="367">100*B287/9.9</f>
        <v>437.37373737373736</v>
      </c>
      <c r="D287" s="174">
        <f t="shared" ref="D287:D301" si="368">(B287/B286-1)*100</f>
        <v>10.262286732874948</v>
      </c>
      <c r="E287" s="174">
        <f t="shared" ref="E287:E301" si="369">+((B287/$B$280-1)*100)</f>
        <v>-34.393939393939398</v>
      </c>
      <c r="F287" s="174">
        <f t="shared" ref="F287:F301" si="370">(B287/B275-1)*100</f>
        <v>-33.558385760319176</v>
      </c>
      <c r="G287" s="175" t="s">
        <v>13</v>
      </c>
    </row>
    <row r="288" spans="1:7" ht="15" x14ac:dyDescent="0.25">
      <c r="A288" s="171">
        <v>44074</v>
      </c>
      <c r="B288" s="177">
        <v>45.28</v>
      </c>
      <c r="C288" s="173">
        <f t="shared" si="367"/>
        <v>457.37373737373736</v>
      </c>
      <c r="D288" s="174">
        <f t="shared" si="368"/>
        <v>4.5727482678983966</v>
      </c>
      <c r="E288" s="174">
        <f t="shared" si="369"/>
        <v>-31.393939393939398</v>
      </c>
      <c r="F288" s="174">
        <f t="shared" si="370"/>
        <v>-25.070329306635774</v>
      </c>
      <c r="G288" s="175" t="s">
        <v>13</v>
      </c>
    </row>
    <row r="289" spans="1:7" ht="15" x14ac:dyDescent="0.25">
      <c r="A289" s="171">
        <v>44104</v>
      </c>
      <c r="B289" s="177">
        <v>40.950000000000003</v>
      </c>
      <c r="C289" s="173">
        <f t="shared" si="367"/>
        <v>413.63636363636368</v>
      </c>
      <c r="D289" s="174">
        <f t="shared" si="368"/>
        <v>-9.5627208480565393</v>
      </c>
      <c r="E289" s="174">
        <f t="shared" si="369"/>
        <v>-37.954545454545453</v>
      </c>
      <c r="F289" s="174">
        <f t="shared" si="370"/>
        <v>-32.62586377097729</v>
      </c>
      <c r="G289" s="175" t="s">
        <v>13</v>
      </c>
    </row>
    <row r="290" spans="1:7" ht="15" x14ac:dyDescent="0.25">
      <c r="A290" s="171">
        <v>44135</v>
      </c>
      <c r="B290" s="177">
        <v>37.46</v>
      </c>
      <c r="C290" s="173">
        <f t="shared" si="367"/>
        <v>378.38383838383839</v>
      </c>
      <c r="D290" s="174">
        <f t="shared" si="368"/>
        <v>-8.5225885225885261</v>
      </c>
      <c r="E290" s="174">
        <f t="shared" si="369"/>
        <v>-43.242424242424235</v>
      </c>
      <c r="F290" s="174">
        <f t="shared" si="370"/>
        <v>-37.805080524655487</v>
      </c>
      <c r="G290" s="175" t="s">
        <v>13</v>
      </c>
    </row>
    <row r="291" spans="1:7" ht="15" x14ac:dyDescent="0.25">
      <c r="A291" s="171">
        <v>44165</v>
      </c>
      <c r="B291" s="177">
        <v>47.59</v>
      </c>
      <c r="C291" s="173">
        <f t="shared" si="367"/>
        <v>480.70707070707067</v>
      </c>
      <c r="D291" s="174">
        <f t="shared" si="368"/>
        <v>27.042178323545119</v>
      </c>
      <c r="E291" s="174">
        <f t="shared" si="369"/>
        <v>-27.893939393939394</v>
      </c>
      <c r="F291" s="174">
        <f t="shared" si="370"/>
        <v>-23.770623097869603</v>
      </c>
      <c r="G291" s="175" t="s">
        <v>13</v>
      </c>
    </row>
    <row r="292" spans="1:7" ht="15" x14ac:dyDescent="0.25">
      <c r="A292" s="171">
        <v>44196</v>
      </c>
      <c r="B292" s="177">
        <v>51.8</v>
      </c>
      <c r="C292" s="173">
        <f t="shared" si="367"/>
        <v>523.23232323232321</v>
      </c>
      <c r="D292" s="174">
        <f t="shared" si="368"/>
        <v>8.8463963017440417</v>
      </c>
      <c r="E292" s="174">
        <f t="shared" si="369"/>
        <v>-21.515151515151519</v>
      </c>
      <c r="F292" s="174">
        <f t="shared" si="370"/>
        <v>-21.515151515151519</v>
      </c>
      <c r="G292" s="175" t="s">
        <v>13</v>
      </c>
    </row>
    <row r="293" spans="1:7" ht="15" x14ac:dyDescent="0.25">
      <c r="A293" s="171">
        <v>44227</v>
      </c>
      <c r="B293" s="177">
        <v>55.88</v>
      </c>
      <c r="C293" s="173">
        <f t="shared" si="367"/>
        <v>564.44444444444446</v>
      </c>
      <c r="D293" s="174">
        <f t="shared" si="368"/>
        <v>7.8764478764478785</v>
      </c>
      <c r="E293" s="174">
        <f t="shared" si="369"/>
        <v>-15.333333333333332</v>
      </c>
      <c r="F293" s="174">
        <f t="shared" si="370"/>
        <v>-3.9202200825309341</v>
      </c>
      <c r="G293" s="175" t="s">
        <v>13</v>
      </c>
    </row>
    <row r="294" spans="1:7" ht="15" x14ac:dyDescent="0.25">
      <c r="A294" s="171">
        <v>44255</v>
      </c>
      <c r="B294" s="177">
        <v>66.13</v>
      </c>
      <c r="C294" s="173">
        <f t="shared" si="367"/>
        <v>667.97979797979792</v>
      </c>
      <c r="D294" s="174">
        <f t="shared" si="368"/>
        <v>18.342877594846072</v>
      </c>
      <c r="E294" s="174">
        <f t="shared" si="369"/>
        <v>0.19696969696969546</v>
      </c>
      <c r="F294" s="174">
        <f t="shared" si="370"/>
        <v>30.898653998416449</v>
      </c>
      <c r="G294" s="175" t="s">
        <v>13</v>
      </c>
    </row>
    <row r="295" spans="1:7" ht="15" x14ac:dyDescent="0.25">
      <c r="A295" s="171">
        <v>44286</v>
      </c>
      <c r="B295" s="177">
        <v>63.54</v>
      </c>
      <c r="C295" s="173">
        <f t="shared" si="367"/>
        <v>641.81818181818176</v>
      </c>
      <c r="D295" s="174">
        <f t="shared" si="368"/>
        <v>-3.9165280508090095</v>
      </c>
      <c r="E295" s="174">
        <f t="shared" si="369"/>
        <v>-3.7272727272727235</v>
      </c>
      <c r="F295" s="174">
        <f t="shared" si="370"/>
        <v>179.41952506596306</v>
      </c>
      <c r="G295" s="175" t="s">
        <v>13</v>
      </c>
    </row>
    <row r="296" spans="1:7" ht="15" x14ac:dyDescent="0.25">
      <c r="A296" s="171">
        <v>44316</v>
      </c>
      <c r="B296" s="177">
        <v>67.25</v>
      </c>
      <c r="C296" s="173">
        <f t="shared" si="367"/>
        <v>679.29292929292922</v>
      </c>
      <c r="D296" s="174">
        <f t="shared" si="368"/>
        <v>5.8388416745357219</v>
      </c>
      <c r="E296" s="174">
        <f t="shared" si="369"/>
        <v>1.8939393939394034</v>
      </c>
      <c r="F296" s="174">
        <f t="shared" si="370"/>
        <v>166.12584091808472</v>
      </c>
      <c r="G296" s="175" t="s">
        <v>13</v>
      </c>
    </row>
    <row r="297" spans="1:7" ht="15" x14ac:dyDescent="0.25">
      <c r="A297" s="171">
        <v>44347</v>
      </c>
      <c r="B297" s="177">
        <v>69.319999999999993</v>
      </c>
      <c r="C297" s="173">
        <f t="shared" si="367"/>
        <v>700.20202020202009</v>
      </c>
      <c r="D297" s="174">
        <f t="shared" si="368"/>
        <v>3.0780669144981232</v>
      </c>
      <c r="E297" s="174">
        <f t="shared" si="369"/>
        <v>5.0303030303030294</v>
      </c>
      <c r="F297" s="174">
        <f t="shared" si="370"/>
        <v>96.207189357486556</v>
      </c>
      <c r="G297" s="175" t="s">
        <v>13</v>
      </c>
    </row>
    <row r="298" spans="1:7" ht="15" x14ac:dyDescent="0.25">
      <c r="A298" s="171">
        <v>44377</v>
      </c>
      <c r="B298" s="177">
        <v>75.13</v>
      </c>
      <c r="C298" s="173">
        <f t="shared" si="367"/>
        <v>758.88888888888891</v>
      </c>
      <c r="D298" s="174">
        <f t="shared" si="368"/>
        <v>8.3814195037507311</v>
      </c>
      <c r="E298" s="174">
        <f t="shared" si="369"/>
        <v>13.83333333333332</v>
      </c>
      <c r="F298" s="174">
        <f t="shared" si="370"/>
        <v>91.316526610644217</v>
      </c>
      <c r="G298" s="175" t="s">
        <v>13</v>
      </c>
    </row>
    <row r="299" spans="1:7" ht="15" x14ac:dyDescent="0.25">
      <c r="A299" s="171">
        <v>44408</v>
      </c>
      <c r="B299" s="177">
        <v>76.33</v>
      </c>
      <c r="C299" s="173">
        <f t="shared" si="367"/>
        <v>771.01010101010104</v>
      </c>
      <c r="D299" s="174">
        <f t="shared" si="368"/>
        <v>1.5972314654598696</v>
      </c>
      <c r="E299" s="174">
        <f t="shared" si="369"/>
        <v>15.651515151515149</v>
      </c>
      <c r="F299" s="174">
        <f t="shared" si="370"/>
        <v>76.281755196304871</v>
      </c>
      <c r="G299" s="175" t="s">
        <v>13</v>
      </c>
    </row>
    <row r="300" spans="1:7" ht="15" x14ac:dyDescent="0.25">
      <c r="A300" s="171">
        <v>44439</v>
      </c>
      <c r="B300" s="177">
        <v>72.989999999999995</v>
      </c>
      <c r="C300" s="173">
        <f t="shared" si="367"/>
        <v>737.27272727272714</v>
      </c>
      <c r="D300" s="174">
        <f t="shared" si="368"/>
        <v>-4.3757369317437451</v>
      </c>
      <c r="E300" s="174">
        <f t="shared" si="369"/>
        <v>10.590909090909072</v>
      </c>
      <c r="F300" s="174">
        <f t="shared" si="370"/>
        <v>61.196996466431088</v>
      </c>
      <c r="G300" s="175" t="s">
        <v>13</v>
      </c>
    </row>
    <row r="301" spans="1:7" ht="15" x14ac:dyDescent="0.25">
      <c r="A301" s="171">
        <v>44469</v>
      </c>
      <c r="B301" s="177">
        <v>78.52</v>
      </c>
      <c r="C301" s="173">
        <f t="shared" si="367"/>
        <v>793.13131313131305</v>
      </c>
      <c r="D301" s="174">
        <f t="shared" si="368"/>
        <v>7.576380326072063</v>
      </c>
      <c r="E301" s="174">
        <f t="shared" si="369"/>
        <v>18.969696969696969</v>
      </c>
      <c r="F301" s="174">
        <f t="shared" si="370"/>
        <v>91.746031746031733</v>
      </c>
      <c r="G301" s="175" t="s">
        <v>13</v>
      </c>
    </row>
    <row r="302" spans="1:7" ht="15" x14ac:dyDescent="0.25">
      <c r="A302" s="171">
        <v>44500</v>
      </c>
      <c r="B302" s="177">
        <v>84.38</v>
      </c>
      <c r="C302" s="173">
        <f t="shared" ref="C302" si="371">100*B302/9.9</f>
        <v>852.32323232323233</v>
      </c>
      <c r="D302" s="174">
        <f t="shared" ref="D302" si="372">(B302/B301-1)*100</f>
        <v>7.4630667345899182</v>
      </c>
      <c r="E302" s="174">
        <f t="shared" ref="E302" si="373">+((B302/$B$280-1)*100)</f>
        <v>27.848484848484834</v>
      </c>
      <c r="F302" s="174">
        <f t="shared" ref="F302" si="374">(B302/B290-1)*100</f>
        <v>125.25360384410034</v>
      </c>
      <c r="G302" s="175" t="s">
        <v>13</v>
      </c>
    </row>
    <row r="303" spans="1:7" ht="15" x14ac:dyDescent="0.25">
      <c r="A303" s="171">
        <v>44530</v>
      </c>
      <c r="B303" s="177">
        <v>70.569999999999993</v>
      </c>
      <c r="C303" s="173">
        <f t="shared" ref="C303:C317" si="375">100*B303/9.9</f>
        <v>712.82828282828268</v>
      </c>
      <c r="D303" s="174">
        <f t="shared" ref="D303:D317" si="376">(B303/B302-1)*100</f>
        <v>-16.366437544441816</v>
      </c>
      <c r="E303" s="174">
        <f t="shared" ref="E303:E304" si="377">+((B303/$B$280-1)*100)</f>
        <v>6.9242424242424105</v>
      </c>
      <c r="F303" s="174">
        <f t="shared" ref="F303:F317" si="378">(B303/B291-1)*100</f>
        <v>48.287455347762112</v>
      </c>
      <c r="G303" s="175" t="s">
        <v>13</v>
      </c>
    </row>
    <row r="304" spans="1:7" ht="15" x14ac:dyDescent="0.25">
      <c r="A304" s="171">
        <v>44561</v>
      </c>
      <c r="B304" s="177">
        <v>77.78</v>
      </c>
      <c r="C304" s="173">
        <f t="shared" si="375"/>
        <v>785.65656565656559</v>
      </c>
      <c r="D304" s="174">
        <f t="shared" si="376"/>
        <v>10.216806008218793</v>
      </c>
      <c r="E304" s="174">
        <f t="shared" si="377"/>
        <v>17.848484848484848</v>
      </c>
      <c r="F304" s="174">
        <f t="shared" si="378"/>
        <v>50.154440154440174</v>
      </c>
      <c r="G304" s="175" t="s">
        <v>13</v>
      </c>
    </row>
    <row r="305" spans="1:7" ht="15" x14ac:dyDescent="0.25">
      <c r="A305" s="171">
        <v>44592</v>
      </c>
      <c r="B305" s="177">
        <v>91.21</v>
      </c>
      <c r="C305" s="173">
        <f t="shared" si="375"/>
        <v>921.31313131313129</v>
      </c>
      <c r="D305" s="174">
        <f t="shared" si="376"/>
        <v>17.266649524299304</v>
      </c>
      <c r="E305" s="174">
        <f>+((B305/$B$304-1)*100)</f>
        <v>17.266649524299304</v>
      </c>
      <c r="F305" s="174">
        <f t="shared" si="378"/>
        <v>63.224767358625613</v>
      </c>
      <c r="G305" s="175" t="s">
        <v>13</v>
      </c>
    </row>
    <row r="306" spans="1:7" ht="15" x14ac:dyDescent="0.25">
      <c r="A306" s="171">
        <v>44620</v>
      </c>
      <c r="B306" s="177">
        <v>100.99</v>
      </c>
      <c r="C306" s="173">
        <f t="shared" si="375"/>
        <v>1020.10101010101</v>
      </c>
      <c r="D306" s="174">
        <f t="shared" si="376"/>
        <v>10.722508496875349</v>
      </c>
      <c r="E306" s="174">
        <f t="shared" ref="E306:E316" si="379">+((B306/$B$304-1)*100)</f>
        <v>29.840575983543328</v>
      </c>
      <c r="F306" s="174">
        <f t="shared" si="378"/>
        <v>52.714350521699686</v>
      </c>
      <c r="G306" s="175" t="s">
        <v>13</v>
      </c>
    </row>
    <row r="307" spans="1:7" ht="15" x14ac:dyDescent="0.25">
      <c r="A307" s="171">
        <v>44651</v>
      </c>
      <c r="B307" s="177">
        <v>107.91</v>
      </c>
      <c r="C307" s="173">
        <f t="shared" si="375"/>
        <v>1090</v>
      </c>
      <c r="D307" s="174">
        <f t="shared" si="376"/>
        <v>6.8521635805525394</v>
      </c>
      <c r="E307" s="174">
        <f t="shared" si="379"/>
        <v>38.737464643867312</v>
      </c>
      <c r="F307" s="174">
        <f t="shared" si="378"/>
        <v>69.830028328611888</v>
      </c>
      <c r="G307" s="175" t="s">
        <v>13</v>
      </c>
    </row>
    <row r="308" spans="1:7" ht="15" x14ac:dyDescent="0.25">
      <c r="A308" s="171">
        <v>44681</v>
      </c>
      <c r="B308" s="177">
        <v>109.34</v>
      </c>
      <c r="C308" s="173">
        <f t="shared" si="375"/>
        <v>1104.4444444444443</v>
      </c>
      <c r="D308" s="174">
        <f t="shared" si="376"/>
        <v>1.3251783893985847</v>
      </c>
      <c r="E308" s="174">
        <f t="shared" si="379"/>
        <v>40.575983543327339</v>
      </c>
      <c r="F308" s="174">
        <f t="shared" si="378"/>
        <v>62.587360594795548</v>
      </c>
      <c r="G308" s="175" t="s">
        <v>13</v>
      </c>
    </row>
    <row r="309" spans="1:7" ht="15" x14ac:dyDescent="0.25">
      <c r="A309" s="171">
        <v>44712</v>
      </c>
      <c r="B309" s="177">
        <v>122.84</v>
      </c>
      <c r="C309" s="173">
        <f t="shared" si="375"/>
        <v>1240.8080808080808</v>
      </c>
      <c r="D309" s="174">
        <f t="shared" si="376"/>
        <v>12.346808121456011</v>
      </c>
      <c r="E309" s="174">
        <f t="shared" si="379"/>
        <v>57.932630496271528</v>
      </c>
      <c r="F309" s="174">
        <f t="shared" si="378"/>
        <v>77.207155222158136</v>
      </c>
      <c r="G309" s="175" t="s">
        <v>13</v>
      </c>
    </row>
    <row r="310" spans="1:7" ht="15" x14ac:dyDescent="0.25">
      <c r="A310" s="171">
        <v>44742</v>
      </c>
      <c r="B310" s="177">
        <v>114.81</v>
      </c>
      <c r="C310" s="173">
        <f t="shared" si="375"/>
        <v>1159.6969696969697</v>
      </c>
      <c r="D310" s="174">
        <f t="shared" si="376"/>
        <v>-6.5369586453923763</v>
      </c>
      <c r="E310" s="174">
        <f t="shared" si="379"/>
        <v>47.608639753149909</v>
      </c>
      <c r="F310" s="174">
        <f t="shared" si="378"/>
        <v>52.815120457873022</v>
      </c>
      <c r="G310" s="175" t="s">
        <v>13</v>
      </c>
    </row>
    <row r="311" spans="1:7" ht="15" x14ac:dyDescent="0.25">
      <c r="A311" s="171">
        <v>44773</v>
      </c>
      <c r="B311" s="177">
        <v>110.01</v>
      </c>
      <c r="C311" s="173">
        <f t="shared" si="375"/>
        <v>1111.2121212121212</v>
      </c>
      <c r="D311" s="174">
        <f t="shared" si="376"/>
        <v>-4.1808204860203757</v>
      </c>
      <c r="E311" s="174">
        <f t="shared" si="379"/>
        <v>41.437387503214197</v>
      </c>
      <c r="F311" s="174">
        <f t="shared" si="378"/>
        <v>44.124197563212377</v>
      </c>
      <c r="G311" s="175" t="s">
        <v>13</v>
      </c>
    </row>
    <row r="312" spans="1:7" ht="15" x14ac:dyDescent="0.25">
      <c r="A312" s="171">
        <v>44804</v>
      </c>
      <c r="B312" s="177">
        <v>96.49</v>
      </c>
      <c r="C312" s="173">
        <f t="shared" si="375"/>
        <v>974.64646464646466</v>
      </c>
      <c r="D312" s="174">
        <f t="shared" si="376"/>
        <v>-12.289791837105724</v>
      </c>
      <c r="E312" s="174">
        <f t="shared" si="379"/>
        <v>24.055026999228591</v>
      </c>
      <c r="F312" s="174">
        <f t="shared" si="378"/>
        <v>32.196191259076578</v>
      </c>
      <c r="G312" s="175" t="s">
        <v>13</v>
      </c>
    </row>
    <row r="313" spans="1:7" ht="15" x14ac:dyDescent="0.25">
      <c r="A313" s="171">
        <v>44834</v>
      </c>
      <c r="B313" s="177">
        <v>87.96</v>
      </c>
      <c r="C313" s="173">
        <f t="shared" si="375"/>
        <v>888.4848484848485</v>
      </c>
      <c r="D313" s="174">
        <f t="shared" si="376"/>
        <v>-8.8402943310187609</v>
      </c>
      <c r="E313" s="174">
        <f t="shared" si="379"/>
        <v>13.088197480071994</v>
      </c>
      <c r="F313" s="174">
        <f t="shared" si="378"/>
        <v>12.022414671421288</v>
      </c>
      <c r="G313" s="175" t="s">
        <v>13</v>
      </c>
    </row>
    <row r="314" spans="1:7" ht="15" x14ac:dyDescent="0.25">
      <c r="A314" s="171">
        <v>44865</v>
      </c>
      <c r="B314" s="177">
        <v>94.83</v>
      </c>
      <c r="C314" s="173">
        <f t="shared" si="375"/>
        <v>957.87878787878788</v>
      </c>
      <c r="D314" s="174">
        <f t="shared" si="376"/>
        <v>7.8103683492496634</v>
      </c>
      <c r="E314" s="174">
        <f t="shared" si="379"/>
        <v>21.920802262792492</v>
      </c>
      <c r="F314" s="174">
        <f t="shared" si="378"/>
        <v>12.384451291775299</v>
      </c>
      <c r="G314" s="175" t="s">
        <v>13</v>
      </c>
    </row>
    <row r="315" spans="1:7" ht="15" x14ac:dyDescent="0.25">
      <c r="A315" s="171">
        <v>44895</v>
      </c>
      <c r="B315" s="177">
        <v>85.43</v>
      </c>
      <c r="C315" s="173">
        <f t="shared" si="375"/>
        <v>862.92929292929284</v>
      </c>
      <c r="D315" s="174">
        <f t="shared" si="376"/>
        <v>-9.9124749551829474</v>
      </c>
      <c r="E315" s="174">
        <f t="shared" si="379"/>
        <v>9.8354332733350489</v>
      </c>
      <c r="F315" s="174">
        <f t="shared" si="378"/>
        <v>21.057106419158302</v>
      </c>
      <c r="G315" s="175" t="s">
        <v>13</v>
      </c>
    </row>
    <row r="316" spans="1:7" ht="15" x14ac:dyDescent="0.25">
      <c r="A316" s="171">
        <v>44926</v>
      </c>
      <c r="B316" s="177">
        <v>85.91</v>
      </c>
      <c r="C316" s="173">
        <f t="shared" si="375"/>
        <v>867.77777777777771</v>
      </c>
      <c r="D316" s="174">
        <f t="shared" si="376"/>
        <v>0.561863513988059</v>
      </c>
      <c r="E316" s="174">
        <f t="shared" si="379"/>
        <v>10.452558498328624</v>
      </c>
      <c r="F316" s="174">
        <f t="shared" si="378"/>
        <v>10.452558498328624</v>
      </c>
      <c r="G316" s="175" t="s">
        <v>13</v>
      </c>
    </row>
    <row r="317" spans="1:7" ht="15" x14ac:dyDescent="0.25">
      <c r="A317" s="222">
        <v>44957</v>
      </c>
      <c r="B317" s="227">
        <v>84.49</v>
      </c>
      <c r="C317" s="228">
        <f t="shared" si="375"/>
        <v>853.43434343434342</v>
      </c>
      <c r="D317" s="229">
        <f t="shared" si="376"/>
        <v>-1.6528925619834767</v>
      </c>
      <c r="E317" s="229">
        <f>+((B317/$B$316-1)*100)</f>
        <v>-1.6528925619834767</v>
      </c>
      <c r="F317" s="229">
        <f t="shared" si="378"/>
        <v>-7.3676132003069883</v>
      </c>
      <c r="G317" s="230" t="s">
        <v>13</v>
      </c>
    </row>
    <row r="318" spans="1:7" ht="15" x14ac:dyDescent="0.25">
      <c r="A318" s="171">
        <v>44985</v>
      </c>
      <c r="B318" s="177">
        <v>83.89</v>
      </c>
      <c r="C318" s="173">
        <f t="shared" ref="C318:C319" si="380">100*B318/9.9</f>
        <v>847.3737373737373</v>
      </c>
      <c r="D318" s="174">
        <f t="shared" ref="D318:D319" si="381">(B318/B317-1)*100</f>
        <v>-0.71014321221445353</v>
      </c>
      <c r="E318" s="229">
        <f t="shared" ref="E318:E328" si="382">+((B318/$B$316-1)*100)</f>
        <v>-2.351297869863811</v>
      </c>
      <c r="F318" s="174">
        <f t="shared" ref="F318:F319" si="383">(B318/B306-1)*100</f>
        <v>-16.932369541538762</v>
      </c>
      <c r="G318" s="175" t="s">
        <v>13</v>
      </c>
    </row>
    <row r="319" spans="1:7" ht="15" x14ac:dyDescent="0.25">
      <c r="A319" s="171">
        <v>45016</v>
      </c>
      <c r="B319" s="177">
        <v>79.77</v>
      </c>
      <c r="C319" s="173">
        <f t="shared" si="380"/>
        <v>805.75757575757575</v>
      </c>
      <c r="D319" s="174">
        <f t="shared" si="381"/>
        <v>-4.9111932292287612</v>
      </c>
      <c r="E319" s="229">
        <f t="shared" si="382"/>
        <v>-7.147014317308809</v>
      </c>
      <c r="F319" s="174">
        <f t="shared" si="383"/>
        <v>-26.077286627745345</v>
      </c>
      <c r="G319" s="175" t="s">
        <v>13</v>
      </c>
    </row>
    <row r="320" spans="1:7" ht="15" x14ac:dyDescent="0.25">
      <c r="A320" s="171">
        <v>45044</v>
      </c>
      <c r="B320" s="177">
        <v>79.540000000000006</v>
      </c>
      <c r="C320" s="173">
        <f t="shared" ref="C320:C324" si="384">100*B320/9.9</f>
        <v>803.43434343434353</v>
      </c>
      <c r="D320" s="174">
        <f t="shared" ref="D320:D324" si="385">(B320/B319-1)*100</f>
        <v>-0.28832894571892975</v>
      </c>
      <c r="E320" s="229">
        <f t="shared" si="382"/>
        <v>-7.4147363519962646</v>
      </c>
      <c r="F320" s="174">
        <f t="shared" ref="F320:F324" si="386">(B320/B308-1)*100</f>
        <v>-27.254435705139922</v>
      </c>
      <c r="G320" s="175" t="s">
        <v>13</v>
      </c>
    </row>
    <row r="321" spans="1:7" ht="15" x14ac:dyDescent="0.25">
      <c r="A321" s="171">
        <v>45077</v>
      </c>
      <c r="B321" s="177">
        <v>72.66</v>
      </c>
      <c r="C321" s="173">
        <f t="shared" si="384"/>
        <v>733.93939393939388</v>
      </c>
      <c r="D321" s="174">
        <f t="shared" si="385"/>
        <v>-8.6497359818959119</v>
      </c>
      <c r="E321" s="229">
        <f t="shared" si="382"/>
        <v>-15.423117215690841</v>
      </c>
      <c r="F321" s="174">
        <f t="shared" si="386"/>
        <v>-40.849886030608928</v>
      </c>
      <c r="G321" s="175" t="s">
        <v>13</v>
      </c>
    </row>
    <row r="322" spans="1:7" ht="15" x14ac:dyDescent="0.25">
      <c r="A322" s="171">
        <v>45107</v>
      </c>
      <c r="B322" s="177">
        <v>74.900000000000006</v>
      </c>
      <c r="C322" s="173">
        <f t="shared" si="384"/>
        <v>756.56565656565658</v>
      </c>
      <c r="D322" s="174">
        <f t="shared" si="385"/>
        <v>3.0828516377649384</v>
      </c>
      <c r="E322" s="229">
        <f t="shared" si="382"/>
        <v>-12.815737399604233</v>
      </c>
      <c r="F322" s="174">
        <f t="shared" si="386"/>
        <v>-34.761780332723625</v>
      </c>
      <c r="G322" s="175" t="s">
        <v>13</v>
      </c>
    </row>
    <row r="323" spans="1:7" ht="15" x14ac:dyDescent="0.25">
      <c r="A323" s="171">
        <v>45138</v>
      </c>
      <c r="B323" s="177">
        <v>85.56</v>
      </c>
      <c r="C323" s="173">
        <f t="shared" si="384"/>
        <v>864.24242424242425</v>
      </c>
      <c r="D323" s="174">
        <f t="shared" si="385"/>
        <v>14.232309746328431</v>
      </c>
      <c r="E323" s="229">
        <f t="shared" si="382"/>
        <v>-0.40740309626352555</v>
      </c>
      <c r="F323" s="174">
        <f t="shared" si="386"/>
        <v>-22.225252249795481</v>
      </c>
      <c r="G323" s="175" t="s">
        <v>13</v>
      </c>
    </row>
    <row r="324" spans="1:7" ht="15" x14ac:dyDescent="0.25">
      <c r="A324" s="171">
        <v>45169</v>
      </c>
      <c r="B324" s="177">
        <v>86.86</v>
      </c>
      <c r="C324" s="173">
        <f t="shared" si="384"/>
        <v>877.3737373737373</v>
      </c>
      <c r="D324" s="174">
        <f t="shared" si="385"/>
        <v>1.5194015895278135</v>
      </c>
      <c r="E324" s="229">
        <f t="shared" si="382"/>
        <v>1.1058084041438709</v>
      </c>
      <c r="F324" s="174">
        <f t="shared" si="386"/>
        <v>-9.9803088402943274</v>
      </c>
      <c r="G324" s="175" t="s">
        <v>13</v>
      </c>
    </row>
    <row r="325" spans="1:7" ht="15" x14ac:dyDescent="0.25">
      <c r="A325" s="171">
        <v>45199</v>
      </c>
      <c r="B325" s="177">
        <v>95.31</v>
      </c>
      <c r="C325" s="173">
        <f t="shared" ref="C325:C327" si="387">100*B325/9.9</f>
        <v>962.72727272727275</v>
      </c>
      <c r="D325" s="174">
        <f t="shared" ref="D325:D327" si="388">(B325/B324-1)*100</f>
        <v>9.7282984112364801</v>
      </c>
      <c r="E325" s="229">
        <f t="shared" si="382"/>
        <v>10.941683156792003</v>
      </c>
      <c r="F325" s="174">
        <f t="shared" ref="F325:F327" si="389">(B325/B313-1)*100</f>
        <v>8.3560709413369914</v>
      </c>
      <c r="G325" s="175" t="s">
        <v>13</v>
      </c>
    </row>
    <row r="326" spans="1:7" ht="15" x14ac:dyDescent="0.25">
      <c r="A326" s="171">
        <v>45230</v>
      </c>
      <c r="B326" s="177">
        <v>87.41</v>
      </c>
      <c r="C326" s="173">
        <f t="shared" si="387"/>
        <v>882.92929292929284</v>
      </c>
      <c r="D326" s="174">
        <f t="shared" si="388"/>
        <v>-8.2887419997901617</v>
      </c>
      <c r="E326" s="229">
        <f t="shared" si="382"/>
        <v>1.7460132697008524</v>
      </c>
      <c r="F326" s="174">
        <f t="shared" si="389"/>
        <v>-7.824528102921013</v>
      </c>
      <c r="G326" s="175" t="s">
        <v>13</v>
      </c>
    </row>
    <row r="327" spans="1:7" ht="15" x14ac:dyDescent="0.25">
      <c r="A327" s="171">
        <v>45260</v>
      </c>
      <c r="B327" s="177">
        <v>82.83</v>
      </c>
      <c r="C327" s="173">
        <f t="shared" si="387"/>
        <v>836.66666666666663</v>
      </c>
      <c r="D327" s="174">
        <f t="shared" si="388"/>
        <v>-5.2396750943827897</v>
      </c>
      <c r="E327" s="229">
        <f t="shared" si="382"/>
        <v>-3.5851472471190804</v>
      </c>
      <c r="F327" s="174">
        <f t="shared" si="389"/>
        <v>-3.0434273674353363</v>
      </c>
      <c r="G327" s="175" t="s">
        <v>13</v>
      </c>
    </row>
    <row r="328" spans="1:7" ht="15" x14ac:dyDescent="0.25">
      <c r="A328" s="171">
        <v>45291</v>
      </c>
      <c r="B328" s="177">
        <v>77.040000000000006</v>
      </c>
      <c r="C328" s="173">
        <f t="shared" ref="C328" si="390">100*B328/9.9</f>
        <v>778.18181818181824</v>
      </c>
      <c r="D328" s="174">
        <f t="shared" ref="D328" si="391">(B328/B327-1)*100</f>
        <v>-6.9902209344440358</v>
      </c>
      <c r="E328" s="229">
        <f t="shared" si="382"/>
        <v>-10.324758468164353</v>
      </c>
      <c r="F328" s="174">
        <f t="shared" ref="F328" si="392">(B328/B316-1)*100</f>
        <v>-10.324758468164353</v>
      </c>
      <c r="G328" s="175" t="s">
        <v>13</v>
      </c>
    </row>
    <row r="329" spans="1:7" ht="15" x14ac:dyDescent="0.25">
      <c r="A329" s="171">
        <v>45322</v>
      </c>
      <c r="B329" s="177">
        <v>81.709999999999994</v>
      </c>
      <c r="C329" s="173">
        <f t="shared" ref="C329:C330" si="393">100*B329/9.9</f>
        <v>825.35353535353522</v>
      </c>
      <c r="D329" s="174">
        <f t="shared" ref="D329:D330" si="394">(B329/B328-1)*100</f>
        <v>6.0617860851505556</v>
      </c>
      <c r="E329" s="174">
        <f>+((B329/$B$328-1)*100)</f>
        <v>6.0617860851505556</v>
      </c>
      <c r="F329" s="174">
        <f t="shared" ref="F329:F330" si="395">(B329/B317-1)*100</f>
        <v>-3.2903302165936843</v>
      </c>
      <c r="G329" s="175" t="s">
        <v>13</v>
      </c>
    </row>
    <row r="330" spans="1:7" ht="15" x14ac:dyDescent="0.25">
      <c r="A330" s="222">
        <v>45351</v>
      </c>
      <c r="B330" s="227">
        <v>83.62</v>
      </c>
      <c r="C330" s="228">
        <f t="shared" si="393"/>
        <v>844.64646464646466</v>
      </c>
      <c r="D330" s="229">
        <f t="shared" si="394"/>
        <v>2.3375351854118431</v>
      </c>
      <c r="E330" s="229">
        <f>+((B330/$B$328-1)*100)</f>
        <v>8.5410176531671933</v>
      </c>
      <c r="F330" s="229">
        <f t="shared" si="395"/>
        <v>-0.32185004172129439</v>
      </c>
      <c r="G330" s="230" t="s">
        <v>13</v>
      </c>
    </row>
    <row r="331" spans="1:7" ht="15.75" thickBot="1" x14ac:dyDescent="0.3">
      <c r="A331" s="222">
        <v>45379</v>
      </c>
      <c r="B331" s="227">
        <v>87.48</v>
      </c>
      <c r="C331" s="228">
        <f t="shared" ref="C331" si="396">100*B331/9.9</f>
        <v>883.63636363636363</v>
      </c>
      <c r="D331" s="229">
        <f>(B331/B330-1)*100</f>
        <v>4.6161205453240761</v>
      </c>
      <c r="E331" s="229">
        <f>+((B331/$B$328-1)*100)</f>
        <v>13.551401869158886</v>
      </c>
      <c r="F331" s="229">
        <f t="shared" ref="F331" si="397">(B331/B319-1)*100</f>
        <v>9.6652877021436758</v>
      </c>
      <c r="G331" s="230" t="s">
        <v>13</v>
      </c>
    </row>
    <row r="332" spans="1:7" ht="15.75" thickBot="1" x14ac:dyDescent="0.3">
      <c r="A332" s="244" t="s">
        <v>113</v>
      </c>
      <c r="B332" s="245">
        <v>88.42</v>
      </c>
      <c r="C332" s="246">
        <f t="shared" ref="C332" si="398">100*B332/9.9</f>
        <v>893.13131313131305</v>
      </c>
      <c r="D332" s="247">
        <f>(B332/B331-1)*100</f>
        <v>1.0745313214449048</v>
      </c>
      <c r="E332" s="247">
        <f>+((B332/$B$328-1)*100)</f>
        <v>14.771547248182749</v>
      </c>
      <c r="F332" s="247">
        <f>(B332/B320-1)*100</f>
        <v>11.164194116167959</v>
      </c>
      <c r="G332" s="248" t="s">
        <v>13</v>
      </c>
    </row>
    <row r="333" spans="1:7" ht="15.75" x14ac:dyDescent="0.25">
      <c r="A333" s="157" t="s">
        <v>102</v>
      </c>
      <c r="B333" s="124"/>
      <c r="C333" s="103"/>
      <c r="D333" s="104"/>
      <c r="E333" s="104"/>
      <c r="F333" s="104"/>
      <c r="G333" s="104" t="s">
        <v>111</v>
      </c>
    </row>
    <row r="334" spans="1:7" ht="15.75" x14ac:dyDescent="0.25">
      <c r="A334" s="164" t="s">
        <v>109</v>
      </c>
      <c r="B334" s="124"/>
      <c r="C334" s="103"/>
      <c r="D334" s="104"/>
      <c r="E334" s="104"/>
      <c r="F334" s="104"/>
      <c r="G334" s="104"/>
    </row>
    <row r="351" spans="3:3" ht="15.75" x14ac:dyDescent="0.25">
      <c r="C351" s="103" t="s">
        <v>16</v>
      </c>
    </row>
  </sheetData>
  <mergeCells count="4">
    <mergeCell ref="A4:G4"/>
    <mergeCell ref="C1:G3"/>
    <mergeCell ref="A5:C5"/>
    <mergeCell ref="D5:F5"/>
  </mergeCells>
  <phoneticPr fontId="0" type="noConversion"/>
  <hyperlinks>
    <hyperlink ref="A334" r:id="rId1" xr:uid="{00000000-0004-0000-0000-000000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portrait" r:id="rId2"/>
  <headerFooter>
    <oddFooter>&amp;L&amp;"Calibri,Regular"&amp;12&amp;K184782&amp;F&amp;C&amp;"Calibri,Regular"&amp;12&amp;K184782&amp;A&amp;R&amp;"Calibri,Regular"&amp;12&amp;K184782&amp;P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9"/>
  <sheetViews>
    <sheetView topLeftCell="A104" workbookViewId="0">
      <selection activeCell="C23" sqref="C23"/>
    </sheetView>
  </sheetViews>
  <sheetFormatPr defaultRowHeight="12.75" x14ac:dyDescent="0.2"/>
  <cols>
    <col min="1" max="1" width="9.140625" style="27"/>
    <col min="2" max="2" width="14" style="27" customWidth="1"/>
    <col min="3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90" t="s">
        <v>65</v>
      </c>
      <c r="B1" s="290"/>
      <c r="C1" s="290"/>
      <c r="D1" s="290"/>
      <c r="E1" s="290"/>
      <c r="F1" s="290"/>
      <c r="G1" s="290"/>
      <c r="H1" s="290"/>
    </row>
    <row r="3" spans="1:10" s="38" customFormat="1" ht="38.25" customHeight="1" x14ac:dyDescent="0.2">
      <c r="A3" s="26" t="s">
        <v>34</v>
      </c>
      <c r="B3" s="26" t="s">
        <v>44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36526</v>
      </c>
      <c r="B4" s="48">
        <v>2544175.7009999999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5">
        <f>B4</f>
        <v>2544175.7009999999</v>
      </c>
      <c r="J4" s="39"/>
    </row>
    <row r="5" spans="1:10" ht="15" customHeight="1" x14ac:dyDescent="0.2">
      <c r="A5" s="47">
        <v>36557</v>
      </c>
      <c r="B5" s="48">
        <v>2219265.5819999999</v>
      </c>
      <c r="C5" s="43">
        <f>B5/$B$4*100</f>
        <v>87.229257834972145</v>
      </c>
      <c r="D5" s="39">
        <f t="shared" ref="D5:D68" si="0">(C5/C4-1)*100</f>
        <v>-12.77074216502786</v>
      </c>
      <c r="E5" s="39">
        <f t="shared" ref="E5:E15" si="1">(C5/$C$4-1)*100</f>
        <v>-12.77074216502786</v>
      </c>
      <c r="F5" s="41" t="s">
        <v>46</v>
      </c>
      <c r="G5" s="41" t="s">
        <v>46</v>
      </c>
      <c r="H5" s="41" t="s">
        <v>46</v>
      </c>
      <c r="I5" s="65">
        <f>I4+B5</f>
        <v>4763441.2829999998</v>
      </c>
      <c r="J5" s="52"/>
    </row>
    <row r="6" spans="1:10" ht="15" customHeight="1" x14ac:dyDescent="0.2">
      <c r="A6" s="47">
        <v>36586</v>
      </c>
      <c r="B6" s="48">
        <v>2591153.0240000002</v>
      </c>
      <c r="C6" s="43">
        <f t="shared" ref="C6:C69" si="2">B6/$B$4*100</f>
        <v>101.84646535935138</v>
      </c>
      <c r="D6" s="39">
        <f t="shared" si="0"/>
        <v>16.757230185350579</v>
      </c>
      <c r="E6" s="39">
        <f t="shared" si="1"/>
        <v>1.8464653593513791</v>
      </c>
      <c r="F6" s="41" t="s">
        <v>46</v>
      </c>
      <c r="G6" s="41" t="s">
        <v>46</v>
      </c>
      <c r="H6" s="41" t="s">
        <v>46</v>
      </c>
      <c r="I6" s="65">
        <f t="shared" ref="I6:I15" si="3">I5+B6</f>
        <v>7354594.307</v>
      </c>
      <c r="J6" s="52"/>
    </row>
    <row r="7" spans="1:10" ht="15" customHeight="1" x14ac:dyDescent="0.2">
      <c r="A7" s="47">
        <v>36617</v>
      </c>
      <c r="B7" s="48">
        <v>2558679.5979999998</v>
      </c>
      <c r="C7" s="43">
        <f t="shared" si="2"/>
        <v>100.57008236476352</v>
      </c>
      <c r="D7" s="39">
        <f t="shared" si="0"/>
        <v>-1.2532423094746781</v>
      </c>
      <c r="E7" s="39">
        <f t="shared" si="1"/>
        <v>0.57008236476352447</v>
      </c>
      <c r="F7" s="41" t="s">
        <v>46</v>
      </c>
      <c r="G7" s="41" t="s">
        <v>46</v>
      </c>
      <c r="H7" s="41" t="s">
        <v>46</v>
      </c>
      <c r="I7" s="65">
        <f t="shared" si="3"/>
        <v>9913273.9049999993</v>
      </c>
      <c r="J7" s="52"/>
    </row>
    <row r="8" spans="1:10" ht="15" customHeight="1" x14ac:dyDescent="0.2">
      <c r="A8" s="47">
        <v>36647</v>
      </c>
      <c r="B8" s="48">
        <v>2617470.7119999998</v>
      </c>
      <c r="C8" s="43">
        <f t="shared" si="2"/>
        <v>102.88089423113314</v>
      </c>
      <c r="D8" s="39">
        <f t="shared" si="0"/>
        <v>2.297713009708402</v>
      </c>
      <c r="E8" s="39">
        <f t="shared" si="1"/>
        <v>2.8808942311331354</v>
      </c>
      <c r="F8" s="41" t="s">
        <v>46</v>
      </c>
      <c r="G8" s="41" t="s">
        <v>46</v>
      </c>
      <c r="H8" s="41" t="s">
        <v>46</v>
      </c>
      <c r="I8" s="65">
        <f t="shared" si="3"/>
        <v>12530744.616999999</v>
      </c>
      <c r="J8" s="52"/>
    </row>
    <row r="9" spans="1:10" ht="15" customHeight="1" x14ac:dyDescent="0.2">
      <c r="A9" s="47">
        <v>36678</v>
      </c>
      <c r="B9" s="48">
        <v>2614113.8250000002</v>
      </c>
      <c r="C9" s="43">
        <f t="shared" si="2"/>
        <v>102.7489502384804</v>
      </c>
      <c r="D9" s="39">
        <f t="shared" si="0"/>
        <v>-0.12824926692055483</v>
      </c>
      <c r="E9" s="39">
        <f t="shared" si="1"/>
        <v>2.7489502384804076</v>
      </c>
      <c r="F9" s="41" t="s">
        <v>46</v>
      </c>
      <c r="G9" s="41" t="s">
        <v>46</v>
      </c>
      <c r="H9" s="41" t="s">
        <v>46</v>
      </c>
      <c r="I9" s="65">
        <f t="shared" si="3"/>
        <v>15144858.441999998</v>
      </c>
      <c r="J9" s="52"/>
    </row>
    <row r="10" spans="1:10" ht="15" customHeight="1" x14ac:dyDescent="0.2">
      <c r="A10" s="47">
        <v>36708</v>
      </c>
      <c r="B10" s="48">
        <v>2720483.273</v>
      </c>
      <c r="C10" s="43">
        <f t="shared" si="2"/>
        <v>106.92985047890764</v>
      </c>
      <c r="D10" s="39">
        <f t="shared" si="0"/>
        <v>4.0690442391122739</v>
      </c>
      <c r="E10" s="39">
        <f t="shared" si="1"/>
        <v>6.9298504789076398</v>
      </c>
      <c r="F10" s="41" t="s">
        <v>46</v>
      </c>
      <c r="G10" s="41" t="s">
        <v>46</v>
      </c>
      <c r="H10" s="41" t="s">
        <v>46</v>
      </c>
      <c r="I10" s="65">
        <f t="shared" si="3"/>
        <v>17865341.714999996</v>
      </c>
      <c r="J10" s="52"/>
    </row>
    <row r="11" spans="1:10" ht="15" customHeight="1" x14ac:dyDescent="0.2">
      <c r="A11" s="47">
        <v>36739</v>
      </c>
      <c r="B11" s="48">
        <v>2690492.6030000001</v>
      </c>
      <c r="C11" s="43">
        <f t="shared" si="2"/>
        <v>105.75105335462835</v>
      </c>
      <c r="D11" s="39">
        <f t="shared" si="0"/>
        <v>-1.102402293653082</v>
      </c>
      <c r="E11" s="39">
        <f t="shared" si="1"/>
        <v>5.7510533546283549</v>
      </c>
      <c r="F11" s="41" t="s">
        <v>46</v>
      </c>
      <c r="G11" s="41" t="s">
        <v>46</v>
      </c>
      <c r="H11" s="41" t="s">
        <v>46</v>
      </c>
      <c r="I11" s="65">
        <f t="shared" si="3"/>
        <v>20555834.317999996</v>
      </c>
      <c r="J11" s="52"/>
    </row>
    <row r="12" spans="1:10" ht="15" customHeight="1" x14ac:dyDescent="0.2">
      <c r="A12" s="47">
        <v>36770</v>
      </c>
      <c r="B12" s="48">
        <v>2434005.1090000002</v>
      </c>
      <c r="C12" s="43">
        <f t="shared" si="2"/>
        <v>95.669694040521776</v>
      </c>
      <c r="D12" s="39">
        <f t="shared" si="0"/>
        <v>-9.5331053396692784</v>
      </c>
      <c r="E12" s="39">
        <f t="shared" si="1"/>
        <v>-4.3303059594782205</v>
      </c>
      <c r="F12" s="41" t="s">
        <v>46</v>
      </c>
      <c r="G12" s="41" t="s">
        <v>46</v>
      </c>
      <c r="H12" s="41" t="s">
        <v>46</v>
      </c>
      <c r="I12" s="65">
        <f t="shared" si="3"/>
        <v>22989839.426999997</v>
      </c>
      <c r="J12" s="52"/>
    </row>
    <row r="13" spans="1:10" ht="15" customHeight="1" x14ac:dyDescent="0.2">
      <c r="A13" s="47">
        <v>36800</v>
      </c>
      <c r="B13" s="48">
        <v>2759506.3769999999</v>
      </c>
      <c r="C13" s="43">
        <f t="shared" si="2"/>
        <v>108.46367158979481</v>
      </c>
      <c r="D13" s="39">
        <f t="shared" si="0"/>
        <v>13.373072504918881</v>
      </c>
      <c r="E13" s="39">
        <f t="shared" si="1"/>
        <v>8.4636715897948189</v>
      </c>
      <c r="F13" s="41" t="s">
        <v>46</v>
      </c>
      <c r="G13" s="41" t="s">
        <v>46</v>
      </c>
      <c r="H13" s="41" t="s">
        <v>46</v>
      </c>
      <c r="I13" s="65">
        <f t="shared" si="3"/>
        <v>25749345.803999998</v>
      </c>
      <c r="J13" s="52"/>
    </row>
    <row r="14" spans="1:10" ht="15" customHeight="1" x14ac:dyDescent="0.2">
      <c r="A14" s="47">
        <v>36831</v>
      </c>
      <c r="B14" s="48">
        <v>2440754.4679999999</v>
      </c>
      <c r="C14" s="43">
        <f t="shared" si="2"/>
        <v>95.934980710673798</v>
      </c>
      <c r="D14" s="39">
        <f t="shared" si="0"/>
        <v>-11.551048102542582</v>
      </c>
      <c r="E14" s="39">
        <f t="shared" si="1"/>
        <v>-4.0650192893261998</v>
      </c>
      <c r="F14" s="41" t="s">
        <v>46</v>
      </c>
      <c r="G14" s="41" t="s">
        <v>46</v>
      </c>
      <c r="H14" s="41" t="s">
        <v>46</v>
      </c>
      <c r="I14" s="65">
        <f t="shared" si="3"/>
        <v>28190100.271999996</v>
      </c>
      <c r="J14" s="52"/>
    </row>
    <row r="15" spans="1:10" ht="15" customHeight="1" x14ac:dyDescent="0.2">
      <c r="A15" s="47">
        <v>36861</v>
      </c>
      <c r="B15" s="48">
        <v>2589950.676</v>
      </c>
      <c r="C15" s="43">
        <f t="shared" si="2"/>
        <v>101.79920651635845</v>
      </c>
      <c r="D15" s="39">
        <f t="shared" si="0"/>
        <v>6.1127085889247423</v>
      </c>
      <c r="E15" s="39">
        <f t="shared" si="1"/>
        <v>1.7992065163584536</v>
      </c>
      <c r="F15" s="41" t="s">
        <v>46</v>
      </c>
      <c r="G15" s="41" t="s">
        <v>46</v>
      </c>
      <c r="H15" s="41" t="s">
        <v>46</v>
      </c>
      <c r="I15" s="51">
        <f t="shared" si="3"/>
        <v>30780050.947999995</v>
      </c>
      <c r="J15" s="52"/>
    </row>
    <row r="16" spans="1:10" ht="15" customHeight="1" x14ac:dyDescent="0.2">
      <c r="A16" s="47">
        <v>36892</v>
      </c>
      <c r="B16" s="48">
        <v>2521585.108</v>
      </c>
      <c r="C16" s="43">
        <f t="shared" si="2"/>
        <v>99.112066317152525</v>
      </c>
      <c r="D16" s="39">
        <f t="shared" si="0"/>
        <v>-2.6396474895647892</v>
      </c>
      <c r="E16" s="39">
        <f t="shared" ref="E16:E27" si="4">(C16/$C$15-1)*100</f>
        <v>-2.6396474895647892</v>
      </c>
      <c r="F16" s="39">
        <f t="shared" ref="F16:F79" si="5">(C16/C4-1)*100</f>
        <v>-0.88793368284747487</v>
      </c>
      <c r="G16" s="41" t="s">
        <v>46</v>
      </c>
      <c r="H16" s="41" t="s">
        <v>46</v>
      </c>
      <c r="I16" s="65">
        <f>B16</f>
        <v>2521585.108</v>
      </c>
      <c r="J16" s="39"/>
    </row>
    <row r="17" spans="1:10" ht="15" customHeight="1" x14ac:dyDescent="0.2">
      <c r="A17" s="47">
        <v>36923</v>
      </c>
      <c r="B17" s="48">
        <v>2333297.5499999998</v>
      </c>
      <c r="C17" s="43">
        <f t="shared" si="2"/>
        <v>91.711336960056911</v>
      </c>
      <c r="D17" s="39">
        <f t="shared" si="0"/>
        <v>-7.4670316461910247</v>
      </c>
      <c r="E17" s="39">
        <f t="shared" si="4"/>
        <v>-9.9095758223621146</v>
      </c>
      <c r="F17" s="39">
        <f t="shared" si="5"/>
        <v>5.1382749737070466</v>
      </c>
      <c r="G17" s="41" t="s">
        <v>46</v>
      </c>
      <c r="H17" s="41" t="s">
        <v>46</v>
      </c>
      <c r="I17" s="65">
        <f>I16+B17</f>
        <v>4854882.6579999998</v>
      </c>
      <c r="J17" s="39"/>
    </row>
    <row r="18" spans="1:10" ht="15" customHeight="1" x14ac:dyDescent="0.2">
      <c r="A18" s="47">
        <v>36951</v>
      </c>
      <c r="B18" s="48">
        <v>2593064.2059999998</v>
      </c>
      <c r="C18" s="43">
        <f t="shared" si="2"/>
        <v>101.92158524982311</v>
      </c>
      <c r="D18" s="39">
        <f t="shared" si="0"/>
        <v>11.133027418641905</v>
      </c>
      <c r="E18" s="39">
        <f t="shared" si="4"/>
        <v>0.12021580290508815</v>
      </c>
      <c r="F18" s="39">
        <f t="shared" si="5"/>
        <v>7.3757975013344357E-2</v>
      </c>
      <c r="G18" s="41" t="s">
        <v>46</v>
      </c>
      <c r="H18" s="41" t="s">
        <v>46</v>
      </c>
      <c r="I18" s="65">
        <f t="shared" ref="I18:I27" si="6">I17+B18</f>
        <v>7447946.8640000001</v>
      </c>
      <c r="J18" s="39"/>
    </row>
    <row r="19" spans="1:10" ht="15" customHeight="1" x14ac:dyDescent="0.2">
      <c r="A19" s="47">
        <v>36982</v>
      </c>
      <c r="B19" s="48">
        <v>2457261.4419999998</v>
      </c>
      <c r="C19" s="43">
        <f t="shared" si="2"/>
        <v>96.583794941291274</v>
      </c>
      <c r="D19" s="39">
        <f t="shared" si="0"/>
        <v>-5.2371539310816395</v>
      </c>
      <c r="E19" s="39">
        <f t="shared" si="4"/>
        <v>-5.123234014824174</v>
      </c>
      <c r="F19" s="39">
        <f t="shared" si="5"/>
        <v>-3.9636911194068092</v>
      </c>
      <c r="G19" s="41" t="s">
        <v>46</v>
      </c>
      <c r="H19" s="41" t="s">
        <v>46</v>
      </c>
      <c r="I19" s="65">
        <f t="shared" si="6"/>
        <v>9905208.3059999999</v>
      </c>
      <c r="J19" s="39"/>
    </row>
    <row r="20" spans="1:10" ht="15" customHeight="1" x14ac:dyDescent="0.2">
      <c r="A20" s="47">
        <v>37012</v>
      </c>
      <c r="B20" s="48">
        <v>2655076.8790000002</v>
      </c>
      <c r="C20" s="43">
        <f t="shared" si="2"/>
        <v>104.35902197935505</v>
      </c>
      <c r="D20" s="39">
        <f t="shared" si="0"/>
        <v>8.0502397351335908</v>
      </c>
      <c r="E20" s="39">
        <f t="shared" si="4"/>
        <v>2.5145730999241556</v>
      </c>
      <c r="F20" s="39">
        <f t="shared" si="5"/>
        <v>1.4367368783761991</v>
      </c>
      <c r="G20" s="41" t="s">
        <v>46</v>
      </c>
      <c r="H20" s="41" t="s">
        <v>46</v>
      </c>
      <c r="I20" s="65">
        <f t="shared" si="6"/>
        <v>12560285.185000001</v>
      </c>
      <c r="J20" s="39"/>
    </row>
    <row r="21" spans="1:10" ht="15" customHeight="1" x14ac:dyDescent="0.2">
      <c r="A21" s="47">
        <v>37043</v>
      </c>
      <c r="B21" s="48">
        <v>2678424.0040000002</v>
      </c>
      <c r="C21" s="43">
        <f t="shared" si="2"/>
        <v>105.27669150158275</v>
      </c>
      <c r="D21" s="39">
        <f t="shared" si="0"/>
        <v>0.87933894436960092</v>
      </c>
      <c r="E21" s="39">
        <f t="shared" si="4"/>
        <v>3.4160236648460351</v>
      </c>
      <c r="F21" s="39">
        <f t="shared" si="5"/>
        <v>2.4601139546783335</v>
      </c>
      <c r="G21" s="41" t="s">
        <v>46</v>
      </c>
      <c r="H21" s="41" t="s">
        <v>46</v>
      </c>
      <c r="I21" s="65">
        <f t="shared" si="6"/>
        <v>15238709.189000001</v>
      </c>
      <c r="J21" s="39"/>
    </row>
    <row r="22" spans="1:10" ht="15" customHeight="1" x14ac:dyDescent="0.2">
      <c r="A22" s="47">
        <v>37073</v>
      </c>
      <c r="B22" s="48">
        <v>2891551.0010000002</v>
      </c>
      <c r="C22" s="43">
        <f t="shared" si="2"/>
        <v>113.6537464713409</v>
      </c>
      <c r="D22" s="39">
        <f t="shared" si="0"/>
        <v>7.9571791725922658</v>
      </c>
      <c r="E22" s="39">
        <f t="shared" si="4"/>
        <v>11.645021961028256</v>
      </c>
      <c r="F22" s="39">
        <f t="shared" si="5"/>
        <v>6.2881374679931712</v>
      </c>
      <c r="G22" s="41" t="s">
        <v>46</v>
      </c>
      <c r="H22" s="41" t="s">
        <v>46</v>
      </c>
      <c r="I22" s="65">
        <f t="shared" si="6"/>
        <v>18130260.190000001</v>
      </c>
      <c r="J22" s="39"/>
    </row>
    <row r="23" spans="1:10" ht="15" customHeight="1" x14ac:dyDescent="0.2">
      <c r="A23" s="47">
        <v>37104</v>
      </c>
      <c r="B23" s="48">
        <v>3181726.4010000001</v>
      </c>
      <c r="C23" s="43">
        <f t="shared" si="2"/>
        <v>125.05922447688687</v>
      </c>
      <c r="D23" s="39">
        <f t="shared" si="0"/>
        <v>10.035285557807816</v>
      </c>
      <c r="E23" s="39">
        <f t="shared" si="4"/>
        <v>22.848918725894674</v>
      </c>
      <c r="F23" s="39">
        <f t="shared" si="5"/>
        <v>18.258135980461574</v>
      </c>
      <c r="G23" s="41" t="s">
        <v>46</v>
      </c>
      <c r="H23" s="41" t="s">
        <v>46</v>
      </c>
      <c r="I23" s="65">
        <f t="shared" si="6"/>
        <v>21311986.591000002</v>
      </c>
      <c r="J23" s="39"/>
    </row>
    <row r="24" spans="1:10" ht="15" customHeight="1" x14ac:dyDescent="0.2">
      <c r="A24" s="47">
        <v>37135</v>
      </c>
      <c r="B24" s="48">
        <v>3046257.6209999998</v>
      </c>
      <c r="C24" s="43">
        <f t="shared" si="2"/>
        <v>119.73456156360012</v>
      </c>
      <c r="D24" s="39">
        <f t="shared" si="0"/>
        <v>-4.2577130440072715</v>
      </c>
      <c r="E24" s="39">
        <f t="shared" si="4"/>
        <v>17.618364288880372</v>
      </c>
      <c r="F24" s="39">
        <f t="shared" si="5"/>
        <v>25.154117784557208</v>
      </c>
      <c r="G24" s="41" t="s">
        <v>46</v>
      </c>
      <c r="H24" s="41" t="s">
        <v>46</v>
      </c>
      <c r="I24" s="65">
        <f t="shared" si="6"/>
        <v>24358244.212000001</v>
      </c>
      <c r="J24" s="39"/>
    </row>
    <row r="25" spans="1:10" ht="15" customHeight="1" x14ac:dyDescent="0.2">
      <c r="A25" s="47">
        <v>37165</v>
      </c>
      <c r="B25" s="48">
        <v>3143435.9819999998</v>
      </c>
      <c r="C25" s="43">
        <f t="shared" si="2"/>
        <v>123.55420188804011</v>
      </c>
      <c r="D25" s="39">
        <f t="shared" si="0"/>
        <v>3.190090041304483</v>
      </c>
      <c r="E25" s="39">
        <f t="shared" si="4"/>
        <v>21.370496014805163</v>
      </c>
      <c r="F25" s="39">
        <f t="shared" si="5"/>
        <v>13.912981256357494</v>
      </c>
      <c r="G25" s="41" t="s">
        <v>46</v>
      </c>
      <c r="H25" s="41" t="s">
        <v>46</v>
      </c>
      <c r="I25" s="65">
        <f t="shared" si="6"/>
        <v>27501680.194000002</v>
      </c>
      <c r="J25" s="39"/>
    </row>
    <row r="26" spans="1:10" ht="15" customHeight="1" x14ac:dyDescent="0.2">
      <c r="A26" s="47">
        <v>37196</v>
      </c>
      <c r="B26" s="48">
        <v>2931220.3139999998</v>
      </c>
      <c r="C26" s="43">
        <f t="shared" si="2"/>
        <v>115.21296712518205</v>
      </c>
      <c r="D26" s="39">
        <f t="shared" si="0"/>
        <v>-6.7510733227968744</v>
      </c>
      <c r="E26" s="39">
        <f t="shared" si="4"/>
        <v>13.176684836603414</v>
      </c>
      <c r="F26" s="39">
        <f t="shared" si="5"/>
        <v>20.094845771270762</v>
      </c>
      <c r="G26" s="41" t="s">
        <v>46</v>
      </c>
      <c r="H26" s="41" t="s">
        <v>46</v>
      </c>
      <c r="I26" s="65">
        <f t="shared" si="6"/>
        <v>30432900.508000001</v>
      </c>
      <c r="J26" s="39"/>
    </row>
    <row r="27" spans="1:10" ht="15" customHeight="1" x14ac:dyDescent="0.2">
      <c r="A27" s="47">
        <v>37226</v>
      </c>
      <c r="B27" s="48">
        <v>2644980.4180000001</v>
      </c>
      <c r="C27" s="43">
        <f t="shared" si="2"/>
        <v>103.96217592049079</v>
      </c>
      <c r="D27" s="39">
        <f t="shared" si="0"/>
        <v>-9.7652126192245063</v>
      </c>
      <c r="E27" s="39">
        <f t="shared" si="4"/>
        <v>2.1247409269194772</v>
      </c>
      <c r="F27" s="39">
        <f t="shared" si="5"/>
        <v>2.1247409269194772</v>
      </c>
      <c r="G27" s="41" t="s">
        <v>46</v>
      </c>
      <c r="H27" s="41" t="s">
        <v>46</v>
      </c>
      <c r="I27" s="51">
        <f t="shared" si="6"/>
        <v>33077880.926000003</v>
      </c>
      <c r="J27" s="52">
        <f>I27/I15-1</f>
        <v>7.4653222045732548E-2</v>
      </c>
    </row>
    <row r="28" spans="1:10" ht="15" customHeight="1" x14ac:dyDescent="0.2">
      <c r="A28" s="47">
        <v>37257</v>
      </c>
      <c r="B28" s="48">
        <v>2628028.7938576769</v>
      </c>
      <c r="C28" s="43">
        <f t="shared" si="2"/>
        <v>103.29588451083463</v>
      </c>
      <c r="D28" s="39">
        <f t="shared" si="0"/>
        <v>-0.64089790710588623</v>
      </c>
      <c r="E28" s="39">
        <f t="shared" ref="E28:E39" si="7">(C28/$C$27-1)*100</f>
        <v>-0.64089790710588623</v>
      </c>
      <c r="F28" s="39">
        <f t="shared" si="5"/>
        <v>4.2213005430581374</v>
      </c>
      <c r="G28" s="39">
        <f t="shared" ref="G28:G91" si="8">(C28/C4-1)*100</f>
        <v>3.2958845108346235</v>
      </c>
      <c r="H28" s="41" t="s">
        <v>46</v>
      </c>
      <c r="I28" s="65">
        <f>B28</f>
        <v>2628028.7938576769</v>
      </c>
      <c r="J28" s="39"/>
    </row>
    <row r="29" spans="1:10" ht="15" customHeight="1" x14ac:dyDescent="0.2">
      <c r="A29" s="47">
        <v>37288</v>
      </c>
      <c r="B29" s="48">
        <v>2527433.2202183441</v>
      </c>
      <c r="C29" s="43">
        <f t="shared" si="2"/>
        <v>99.341929066649172</v>
      </c>
      <c r="D29" s="39">
        <f t="shared" si="0"/>
        <v>-3.827795718009197</v>
      </c>
      <c r="E29" s="39">
        <f t="shared" si="7"/>
        <v>-4.4441613624700782</v>
      </c>
      <c r="F29" s="39">
        <f t="shared" si="5"/>
        <v>8.3202277488503071</v>
      </c>
      <c r="G29" s="39">
        <f t="shared" si="8"/>
        <v>13.886018902731955</v>
      </c>
      <c r="H29" s="41" t="s">
        <v>46</v>
      </c>
      <c r="I29" s="65">
        <f>I28+B29</f>
        <v>5155462.0140760206</v>
      </c>
      <c r="J29" s="39"/>
    </row>
    <row r="30" spans="1:10" ht="15" customHeight="1" x14ac:dyDescent="0.2">
      <c r="A30" s="47">
        <v>37316</v>
      </c>
      <c r="B30" s="48">
        <v>2931148.6497600749</v>
      </c>
      <c r="C30" s="43">
        <f t="shared" si="2"/>
        <v>115.21015032916057</v>
      </c>
      <c r="D30" s="39">
        <f t="shared" si="0"/>
        <v>15.973337151390821</v>
      </c>
      <c r="E30" s="39">
        <f t="shared" si="7"/>
        <v>10.819294910941558</v>
      </c>
      <c r="F30" s="39">
        <f t="shared" si="5"/>
        <v>13.038028251587196</v>
      </c>
      <c r="G30" s="39">
        <f t="shared" si="8"/>
        <v>13.121402812220584</v>
      </c>
      <c r="H30" s="41" t="s">
        <v>46</v>
      </c>
      <c r="I30" s="65">
        <f t="shared" ref="I30:I39" si="9">I29+B30</f>
        <v>8086610.6638360955</v>
      </c>
      <c r="J30" s="39"/>
    </row>
    <row r="31" spans="1:10" ht="15" customHeight="1" x14ac:dyDescent="0.2">
      <c r="A31" s="47">
        <v>37347</v>
      </c>
      <c r="B31" s="48">
        <v>2799011.7601593672</v>
      </c>
      <c r="C31" s="43">
        <f t="shared" si="2"/>
        <v>110.01644890560046</v>
      </c>
      <c r="D31" s="39">
        <f t="shared" si="0"/>
        <v>-4.5080241703716828</v>
      </c>
      <c r="E31" s="39">
        <f t="shared" si="7"/>
        <v>5.8235343109208415</v>
      </c>
      <c r="F31" s="39">
        <f t="shared" si="5"/>
        <v>13.907771974040006</v>
      </c>
      <c r="G31" s="39">
        <f t="shared" si="8"/>
        <v>9.3928197319908193</v>
      </c>
      <c r="H31" s="41" t="s">
        <v>46</v>
      </c>
      <c r="I31" s="65">
        <f t="shared" si="9"/>
        <v>10885622.423995463</v>
      </c>
      <c r="J31" s="39"/>
    </row>
    <row r="32" spans="1:10" ht="15" customHeight="1" x14ac:dyDescent="0.2">
      <c r="A32" s="47">
        <v>37377</v>
      </c>
      <c r="B32" s="48">
        <v>2759299.0208772034</v>
      </c>
      <c r="C32" s="43">
        <f t="shared" si="2"/>
        <v>108.45552136169874</v>
      </c>
      <c r="D32" s="39">
        <f t="shared" si="0"/>
        <v>-1.418812877009934</v>
      </c>
      <c r="E32" s="39">
        <f t="shared" si="7"/>
        <v>4.3220963792104605</v>
      </c>
      <c r="F32" s="39">
        <f t="shared" si="5"/>
        <v>3.925390737328005</v>
      </c>
      <c r="G32" s="39">
        <f t="shared" si="8"/>
        <v>5.4185251520477706</v>
      </c>
      <c r="H32" s="41" t="s">
        <v>46</v>
      </c>
      <c r="I32" s="65">
        <f t="shared" si="9"/>
        <v>13644921.444872666</v>
      </c>
      <c r="J32" s="39"/>
    </row>
    <row r="33" spans="1:10" ht="15" customHeight="1" x14ac:dyDescent="0.2">
      <c r="A33" s="47">
        <v>37408</v>
      </c>
      <c r="B33" s="48">
        <v>2468990.5508722193</v>
      </c>
      <c r="C33" s="43">
        <f t="shared" si="2"/>
        <v>97.044812978198451</v>
      </c>
      <c r="D33" s="39">
        <f t="shared" si="0"/>
        <v>-10.521094952322086</v>
      </c>
      <c r="E33" s="39">
        <f t="shared" si="7"/>
        <v>-6.6537304370992256</v>
      </c>
      <c r="F33" s="39">
        <f t="shared" si="5"/>
        <v>-7.8192792782251663</v>
      </c>
      <c r="G33" s="39">
        <f t="shared" si="8"/>
        <v>-5.5515285042257334</v>
      </c>
      <c r="H33" s="41" t="s">
        <v>46</v>
      </c>
      <c r="I33" s="65">
        <f t="shared" si="9"/>
        <v>16113911.995744886</v>
      </c>
      <c r="J33" s="39"/>
    </row>
    <row r="34" spans="1:10" ht="15" customHeight="1" x14ac:dyDescent="0.2">
      <c r="A34" s="47">
        <v>37438</v>
      </c>
      <c r="B34" s="48">
        <v>2786210.8790832045</v>
      </c>
      <c r="C34" s="43">
        <f t="shared" si="2"/>
        <v>109.51330436762177</v>
      </c>
      <c r="D34" s="39">
        <f t="shared" si="0"/>
        <v>12.848179111050918</v>
      </c>
      <c r="E34" s="39">
        <f t="shared" si="7"/>
        <v>5.339565469826657</v>
      </c>
      <c r="F34" s="39">
        <f t="shared" si="5"/>
        <v>-3.6430317805345558</v>
      </c>
      <c r="G34" s="39">
        <f t="shared" si="8"/>
        <v>2.4160268410959196</v>
      </c>
      <c r="H34" s="41" t="s">
        <v>46</v>
      </c>
      <c r="I34" s="65">
        <f t="shared" si="9"/>
        <v>18900122.874828089</v>
      </c>
      <c r="J34" s="39"/>
    </row>
    <row r="35" spans="1:10" ht="15" customHeight="1" x14ac:dyDescent="0.2">
      <c r="A35" s="47">
        <v>37469</v>
      </c>
      <c r="B35" s="48">
        <v>2890831.1196270571</v>
      </c>
      <c r="C35" s="43">
        <f t="shared" si="2"/>
        <v>113.62545120177047</v>
      </c>
      <c r="D35" s="39">
        <f t="shared" si="0"/>
        <v>3.7549290087574905</v>
      </c>
      <c r="E35" s="39">
        <f t="shared" si="7"/>
        <v>9.2949913713522569</v>
      </c>
      <c r="F35" s="39">
        <f t="shared" si="5"/>
        <v>-9.1426868533232906</v>
      </c>
      <c r="G35" s="39">
        <f t="shared" si="8"/>
        <v>7.4461649291907461</v>
      </c>
      <c r="H35" s="41" t="s">
        <v>46</v>
      </c>
      <c r="I35" s="65">
        <f t="shared" si="9"/>
        <v>21790953.994455148</v>
      </c>
      <c r="J35" s="39"/>
    </row>
    <row r="36" spans="1:10" ht="15" customHeight="1" x14ac:dyDescent="0.2">
      <c r="A36" s="47">
        <v>37500</v>
      </c>
      <c r="B36" s="48">
        <v>2780784.3232774618</v>
      </c>
      <c r="C36" s="43">
        <f t="shared" si="2"/>
        <v>109.30001108745995</v>
      </c>
      <c r="D36" s="39">
        <f t="shared" si="0"/>
        <v>-3.8067528608794032</v>
      </c>
      <c r="E36" s="39">
        <f t="shared" si="7"/>
        <v>5.1344011605254147</v>
      </c>
      <c r="F36" s="39">
        <f t="shared" si="5"/>
        <v>-8.7147356117369572</v>
      </c>
      <c r="G36" s="39">
        <f t="shared" si="8"/>
        <v>14.247267312431177</v>
      </c>
      <c r="H36" s="41" t="s">
        <v>46</v>
      </c>
      <c r="I36" s="65">
        <f t="shared" si="9"/>
        <v>24571738.31773261</v>
      </c>
      <c r="J36" s="39"/>
    </row>
    <row r="37" spans="1:10" ht="15" customHeight="1" x14ac:dyDescent="0.2">
      <c r="A37" s="47">
        <v>37530</v>
      </c>
      <c r="B37" s="48">
        <v>3005088.9459809149</v>
      </c>
      <c r="C37" s="43">
        <f t="shared" si="2"/>
        <v>118.1164077936815</v>
      </c>
      <c r="D37" s="39">
        <f t="shared" si="0"/>
        <v>8.066235875462846</v>
      </c>
      <c r="E37" s="39">
        <f t="shared" si="7"/>
        <v>13.61478994438874</v>
      </c>
      <c r="F37" s="39">
        <f t="shared" si="5"/>
        <v>-4.4011405611976802</v>
      </c>
      <c r="G37" s="39">
        <f t="shared" si="8"/>
        <v>8.8995108338144178</v>
      </c>
      <c r="H37" s="41" t="s">
        <v>46</v>
      </c>
      <c r="I37" s="65">
        <f t="shared" si="9"/>
        <v>27576827.263713524</v>
      </c>
      <c r="J37" s="39"/>
    </row>
    <row r="38" spans="1:10" ht="15" customHeight="1" x14ac:dyDescent="0.2">
      <c r="A38" s="47">
        <v>37561</v>
      </c>
      <c r="B38" s="48">
        <v>2902753.5985871744</v>
      </c>
      <c r="C38" s="43">
        <f t="shared" si="2"/>
        <v>114.09406973921786</v>
      </c>
      <c r="D38" s="39">
        <f t="shared" si="0"/>
        <v>-3.4054016115099062</v>
      </c>
      <c r="E38" s="39">
        <f t="shared" si="7"/>
        <v>9.7457500567089248</v>
      </c>
      <c r="F38" s="39">
        <f t="shared" si="5"/>
        <v>-0.97115577689139698</v>
      </c>
      <c r="G38" s="39">
        <f t="shared" si="8"/>
        <v>18.928537738814242</v>
      </c>
      <c r="H38" s="41" t="s">
        <v>46</v>
      </c>
      <c r="I38" s="65">
        <f t="shared" si="9"/>
        <v>30479580.862300698</v>
      </c>
      <c r="J38" s="39"/>
    </row>
    <row r="39" spans="1:10" ht="15" customHeight="1" x14ac:dyDescent="0.2">
      <c r="A39" s="47">
        <v>37591</v>
      </c>
      <c r="B39" s="48">
        <v>2511017.527699302</v>
      </c>
      <c r="C39" s="43">
        <f t="shared" si="2"/>
        <v>98.696702696764817</v>
      </c>
      <c r="D39" s="39">
        <f t="shared" si="0"/>
        <v>-13.495326336983549</v>
      </c>
      <c r="E39" s="39">
        <f t="shared" si="7"/>
        <v>-5.0647970544142495</v>
      </c>
      <c r="F39" s="39">
        <f t="shared" si="5"/>
        <v>-5.0647970544142495</v>
      </c>
      <c r="G39" s="39">
        <f t="shared" si="8"/>
        <v>-3.0476699433753307</v>
      </c>
      <c r="H39" s="41" t="s">
        <v>46</v>
      </c>
      <c r="I39" s="51">
        <f t="shared" si="9"/>
        <v>32990598.390000001</v>
      </c>
      <c r="J39" s="52">
        <f>I39/I27-1</f>
        <v>-2.6386979321699755E-3</v>
      </c>
    </row>
    <row r="40" spans="1:10" ht="15" customHeight="1" x14ac:dyDescent="0.2">
      <c r="A40" s="47">
        <v>37622</v>
      </c>
      <c r="B40" s="48">
        <v>2621111.3469999996</v>
      </c>
      <c r="C40" s="43">
        <f t="shared" si="2"/>
        <v>103.02399106986833</v>
      </c>
      <c r="D40" s="39">
        <f t="shared" si="0"/>
        <v>4.3844305380683846</v>
      </c>
      <c r="E40" s="39">
        <f t="shared" ref="E40:E51" si="10">(C40/$C$39-1)*100</f>
        <v>4.3844305380683846</v>
      </c>
      <c r="F40" s="39">
        <f t="shared" si="5"/>
        <v>-0.26321807713237666</v>
      </c>
      <c r="G40" s="39">
        <f t="shared" si="8"/>
        <v>3.9469712398063406</v>
      </c>
      <c r="H40" s="39">
        <f t="shared" ref="H40:H103" si="11">(C40/C4-1)*100</f>
        <v>3.0239910698683259</v>
      </c>
      <c r="I40" s="65">
        <f>B40</f>
        <v>2621111.3469999996</v>
      </c>
      <c r="J40" s="39"/>
    </row>
    <row r="41" spans="1:10" ht="15" customHeight="1" x14ac:dyDescent="0.2">
      <c r="A41" s="47">
        <v>37653</v>
      </c>
      <c r="B41" s="48">
        <v>2341504.8410000005</v>
      </c>
      <c r="C41" s="43">
        <f t="shared" si="2"/>
        <v>92.033928320267393</v>
      </c>
      <c r="D41" s="39">
        <f t="shared" si="0"/>
        <v>-10.667479133231939</v>
      </c>
      <c r="E41" s="39">
        <f t="shared" si="10"/>
        <v>-6.7507568079230529</v>
      </c>
      <c r="F41" s="39">
        <f t="shared" si="5"/>
        <v>-7.3564111498970348</v>
      </c>
      <c r="G41" s="39">
        <f t="shared" si="8"/>
        <v>0.35174643714002141</v>
      </c>
      <c r="H41" s="39">
        <f t="shared" si="11"/>
        <v>5.5080951099975461</v>
      </c>
      <c r="I41" s="65">
        <f>I40+B41</f>
        <v>4962616.1880000001</v>
      </c>
      <c r="J41" s="39"/>
    </row>
    <row r="42" spans="1:10" ht="15" customHeight="1" x14ac:dyDescent="0.2">
      <c r="A42" s="47">
        <v>37681</v>
      </c>
      <c r="B42" s="48">
        <v>3058669.6969999997</v>
      </c>
      <c r="C42" s="43">
        <f t="shared" si="2"/>
        <v>120.22242393863661</v>
      </c>
      <c r="D42" s="39">
        <f t="shared" si="0"/>
        <v>30.628373832176891</v>
      </c>
      <c r="E42" s="39">
        <f t="shared" si="10"/>
        <v>21.809969992622037</v>
      </c>
      <c r="F42" s="39">
        <f t="shared" si="5"/>
        <v>4.3505486236722568</v>
      </c>
      <c r="G42" s="39">
        <f t="shared" si="8"/>
        <v>17.955802633912874</v>
      </c>
      <c r="H42" s="39">
        <f t="shared" si="11"/>
        <v>18.042804445346384</v>
      </c>
      <c r="I42" s="65">
        <f t="shared" ref="I42:I51" si="12">I41+B42</f>
        <v>8021285.8849999998</v>
      </c>
      <c r="J42" s="39"/>
    </row>
    <row r="43" spans="1:10" ht="15" customHeight="1" x14ac:dyDescent="0.2">
      <c r="A43" s="47">
        <v>37712</v>
      </c>
      <c r="B43" s="48">
        <v>2857145.7110000001</v>
      </c>
      <c r="C43" s="43">
        <f t="shared" si="2"/>
        <v>112.30143067072711</v>
      </c>
      <c r="D43" s="39">
        <f t="shared" si="0"/>
        <v>-6.5886155081621762</v>
      </c>
      <c r="E43" s="39">
        <f t="shared" si="10"/>
        <v>13.784379419200432</v>
      </c>
      <c r="F43" s="39">
        <f t="shared" si="5"/>
        <v>2.0769455730090813</v>
      </c>
      <c r="G43" s="39">
        <f t="shared" si="8"/>
        <v>16.273574401368094</v>
      </c>
      <c r="H43" s="39">
        <f t="shared" si="11"/>
        <v>11.66484905860421</v>
      </c>
      <c r="I43" s="65">
        <f t="shared" si="12"/>
        <v>10878431.596000001</v>
      </c>
      <c r="J43" s="39"/>
    </row>
    <row r="44" spans="1:10" ht="15" customHeight="1" x14ac:dyDescent="0.2">
      <c r="A44" s="47">
        <v>37742</v>
      </c>
      <c r="B44" s="48">
        <v>2867457.1890000002</v>
      </c>
      <c r="C44" s="43">
        <f t="shared" si="2"/>
        <v>112.7067280720012</v>
      </c>
      <c r="D44" s="39">
        <f t="shared" si="0"/>
        <v>0.36090136951365537</v>
      </c>
      <c r="E44" s="39">
        <f t="shared" si="10"/>
        <v>14.195028802816957</v>
      </c>
      <c r="F44" s="39">
        <f t="shared" si="5"/>
        <v>3.9197697424040667</v>
      </c>
      <c r="G44" s="39">
        <f t="shared" si="8"/>
        <v>7.999026758124983</v>
      </c>
      <c r="H44" s="39">
        <f t="shared" si="11"/>
        <v>9.550688603846357</v>
      </c>
      <c r="I44" s="65">
        <f t="shared" si="12"/>
        <v>13745888.785</v>
      </c>
      <c r="J44" s="39"/>
    </row>
    <row r="45" spans="1:10" ht="15" customHeight="1" x14ac:dyDescent="0.2">
      <c r="A45" s="47">
        <v>37773</v>
      </c>
      <c r="B45" s="48">
        <v>2741255.5890000002</v>
      </c>
      <c r="C45" s="43">
        <f t="shared" si="2"/>
        <v>107.74631594518166</v>
      </c>
      <c r="D45" s="39">
        <f t="shared" si="0"/>
        <v>-4.4011677134754956</v>
      </c>
      <c r="E45" s="39">
        <f t="shared" si="10"/>
        <v>9.1691140647533373</v>
      </c>
      <c r="F45" s="39">
        <f t="shared" si="5"/>
        <v>11.027382750881642</v>
      </c>
      <c r="G45" s="39">
        <f t="shared" si="8"/>
        <v>2.3458416182862152</v>
      </c>
      <c r="H45" s="39">
        <f t="shared" si="11"/>
        <v>4.8636659499706525</v>
      </c>
      <c r="I45" s="65">
        <f t="shared" si="12"/>
        <v>16487144.374</v>
      </c>
      <c r="J45" s="39"/>
    </row>
    <row r="46" spans="1:10" ht="15" customHeight="1" x14ac:dyDescent="0.2">
      <c r="A46" s="47">
        <v>37803</v>
      </c>
      <c r="B46" s="48">
        <v>2937182.3429999999</v>
      </c>
      <c r="C46" s="43">
        <f t="shared" si="2"/>
        <v>115.44730742635136</v>
      </c>
      <c r="D46" s="39">
        <f t="shared" si="0"/>
        <v>7.1473362347606706</v>
      </c>
      <c r="E46" s="39">
        <f t="shared" si="10"/>
        <v>16.971797711470661</v>
      </c>
      <c r="F46" s="39">
        <f t="shared" si="5"/>
        <v>5.4185225192456166</v>
      </c>
      <c r="G46" s="39">
        <f t="shared" si="8"/>
        <v>1.5780922412995224</v>
      </c>
      <c r="H46" s="39">
        <f t="shared" si="11"/>
        <v>7.9654623187973339</v>
      </c>
      <c r="I46" s="65">
        <f t="shared" si="12"/>
        <v>19424326.717</v>
      </c>
      <c r="J46" s="39"/>
    </row>
    <row r="47" spans="1:10" ht="15" customHeight="1" x14ac:dyDescent="0.2">
      <c r="A47" s="47">
        <v>37834</v>
      </c>
      <c r="B47" s="48">
        <v>2882734.7370000002</v>
      </c>
      <c r="C47" s="43">
        <f t="shared" si="2"/>
        <v>113.30721914633995</v>
      </c>
      <c r="D47" s="39">
        <f t="shared" si="0"/>
        <v>-1.8537359837315082</v>
      </c>
      <c r="E47" s="39">
        <f t="shared" si="10"/>
        <v>14.803449406475512</v>
      </c>
      <c r="F47" s="39">
        <f t="shared" si="5"/>
        <v>-0.28007110384575817</v>
      </c>
      <c r="G47" s="39">
        <f t="shared" si="8"/>
        <v>-9.3971519331777831</v>
      </c>
      <c r="H47" s="39">
        <f t="shared" si="11"/>
        <v>7.1452392690336097</v>
      </c>
      <c r="I47" s="65">
        <f t="shared" si="12"/>
        <v>22307061.454</v>
      </c>
      <c r="J47" s="39"/>
    </row>
    <row r="48" spans="1:10" ht="15" customHeight="1" x14ac:dyDescent="0.2">
      <c r="A48" s="47">
        <v>37865</v>
      </c>
      <c r="B48" s="48">
        <v>3011350.2090000003</v>
      </c>
      <c r="C48" s="43">
        <f t="shared" si="2"/>
        <v>118.36250962605983</v>
      </c>
      <c r="D48" s="39">
        <f t="shared" si="0"/>
        <v>4.4615784570538386</v>
      </c>
      <c r="E48" s="39">
        <f t="shared" si="10"/>
        <v>19.925495373149516</v>
      </c>
      <c r="F48" s="39">
        <f t="shared" si="5"/>
        <v>8.2913976388787614</v>
      </c>
      <c r="G48" s="39">
        <f t="shared" si="8"/>
        <v>-1.1459113556042788</v>
      </c>
      <c r="H48" s="39">
        <f t="shared" si="11"/>
        <v>23.719962536857597</v>
      </c>
      <c r="I48" s="65">
        <f t="shared" si="12"/>
        <v>25318411.662999999</v>
      </c>
      <c r="J48" s="39"/>
    </row>
    <row r="49" spans="1:10" ht="15" customHeight="1" x14ac:dyDescent="0.2">
      <c r="A49" s="47">
        <v>37895</v>
      </c>
      <c r="B49" s="48">
        <v>3150929.9679999999</v>
      </c>
      <c r="C49" s="43">
        <f t="shared" si="2"/>
        <v>123.84875646605352</v>
      </c>
      <c r="D49" s="39">
        <f t="shared" si="0"/>
        <v>4.6351220984805597</v>
      </c>
      <c r="E49" s="39">
        <f t="shared" si="10"/>
        <v>25.484188510902662</v>
      </c>
      <c r="F49" s="39">
        <f t="shared" si="5"/>
        <v>4.8531349534308044</v>
      </c>
      <c r="G49" s="39">
        <f t="shared" si="8"/>
        <v>0.23840110130799452</v>
      </c>
      <c r="H49" s="39">
        <f t="shared" si="11"/>
        <v>14.184551058205418</v>
      </c>
      <c r="I49" s="65">
        <f t="shared" si="12"/>
        <v>28469341.630999997</v>
      </c>
      <c r="J49" s="39"/>
    </row>
    <row r="50" spans="1:10" ht="15" customHeight="1" x14ac:dyDescent="0.2">
      <c r="A50" s="47">
        <v>37926</v>
      </c>
      <c r="B50" s="48">
        <v>2866690.8319999999</v>
      </c>
      <c r="C50" s="43">
        <f t="shared" si="2"/>
        <v>112.67660605646199</v>
      </c>
      <c r="D50" s="39">
        <f t="shared" si="0"/>
        <v>-9.0208014423251548</v>
      </c>
      <c r="E50" s="39">
        <f t="shared" si="10"/>
        <v>14.164509023821136</v>
      </c>
      <c r="F50" s="39">
        <f t="shared" si="5"/>
        <v>-1.2423640299585537</v>
      </c>
      <c r="G50" s="39">
        <f t="shared" si="8"/>
        <v>-2.2014545168029809</v>
      </c>
      <c r="H50" s="39">
        <f t="shared" si="11"/>
        <v>17.451012364591545</v>
      </c>
      <c r="I50" s="65">
        <f t="shared" si="12"/>
        <v>31336032.462999996</v>
      </c>
      <c r="J50" s="39"/>
    </row>
    <row r="51" spans="1:10" ht="15" customHeight="1" x14ac:dyDescent="0.2">
      <c r="A51" s="47">
        <v>37956</v>
      </c>
      <c r="B51" s="48">
        <v>2816828.6529999999</v>
      </c>
      <c r="C51" s="43">
        <f t="shared" si="2"/>
        <v>110.71675010074313</v>
      </c>
      <c r="D51" s="39">
        <f t="shared" si="0"/>
        <v>-1.7393636747780494</v>
      </c>
      <c r="E51" s="39">
        <f t="shared" si="10"/>
        <v>12.178773024372092</v>
      </c>
      <c r="F51" s="39">
        <f t="shared" si="5"/>
        <v>12.178773024372092</v>
      </c>
      <c r="G51" s="39">
        <f t="shared" si="8"/>
        <v>6.4971458325556508</v>
      </c>
      <c r="H51" s="39">
        <f t="shared" si="11"/>
        <v>8.7599342760610774</v>
      </c>
      <c r="I51" s="51">
        <f t="shared" si="12"/>
        <v>34152861.115999997</v>
      </c>
      <c r="J51" s="52">
        <f>I51/I39-1</f>
        <v>3.523011957104405E-2</v>
      </c>
    </row>
    <row r="52" spans="1:10" ht="15" customHeight="1" x14ac:dyDescent="0.2">
      <c r="A52" s="47">
        <v>37987</v>
      </c>
      <c r="B52" s="48">
        <v>3105798.4139999999</v>
      </c>
      <c r="C52" s="43">
        <f t="shared" si="2"/>
        <v>122.07483990902246</v>
      </c>
      <c r="D52" s="39">
        <f t="shared" si="0"/>
        <v>10.258691478881389</v>
      </c>
      <c r="E52" s="39">
        <f t="shared" ref="E52:E63" si="13">(C52/$C$51-1)*100</f>
        <v>10.258691478881389</v>
      </c>
      <c r="F52" s="39">
        <f t="shared" si="5"/>
        <v>18.491662613064875</v>
      </c>
      <c r="G52" s="39">
        <f t="shared" si="8"/>
        <v>18.179771137172573</v>
      </c>
      <c r="H52" s="39">
        <f t="shared" si="11"/>
        <v>23.168494457970912</v>
      </c>
      <c r="I52" s="65">
        <f>B52</f>
        <v>3105798.4139999999</v>
      </c>
      <c r="J52" s="39"/>
    </row>
    <row r="53" spans="1:10" ht="15" customHeight="1" x14ac:dyDescent="0.2">
      <c r="A53" s="47">
        <v>38018</v>
      </c>
      <c r="B53" s="48">
        <v>3067107.7119999998</v>
      </c>
      <c r="C53" s="43">
        <f t="shared" si="2"/>
        <v>120.55408401214032</v>
      </c>
      <c r="D53" s="39">
        <f t="shared" si="0"/>
        <v>-1.2457570274230889</v>
      </c>
      <c r="E53" s="39">
        <f t="shared" si="13"/>
        <v>8.8851360814384819</v>
      </c>
      <c r="F53" s="39">
        <f t="shared" si="5"/>
        <v>30.988741013668463</v>
      </c>
      <c r="G53" s="39">
        <f t="shared" si="8"/>
        <v>21.352670664629201</v>
      </c>
      <c r="H53" s="39">
        <f t="shared" si="11"/>
        <v>31.449489243238602</v>
      </c>
      <c r="I53" s="65">
        <f>I52+B53</f>
        <v>6172906.1260000002</v>
      </c>
      <c r="J53" s="39"/>
    </row>
    <row r="54" spans="1:10" ht="15" customHeight="1" x14ac:dyDescent="0.2">
      <c r="A54" s="47">
        <v>38047</v>
      </c>
      <c r="B54" s="48">
        <v>3401493.463</v>
      </c>
      <c r="C54" s="43">
        <f t="shared" si="2"/>
        <v>133.69727026569066</v>
      </c>
      <c r="D54" s="39">
        <f t="shared" si="0"/>
        <v>10.902315223287463</v>
      </c>
      <c r="E54" s="39">
        <f t="shared" si="13"/>
        <v>20.756136848342411</v>
      </c>
      <c r="F54" s="39">
        <f t="shared" si="5"/>
        <v>11.208263721193834</v>
      </c>
      <c r="G54" s="39">
        <f t="shared" si="8"/>
        <v>16.046433307926055</v>
      </c>
      <c r="H54" s="39">
        <f t="shared" si="11"/>
        <v>31.176600067572725</v>
      </c>
      <c r="I54" s="65">
        <f t="shared" ref="I54:I63" si="14">I53+B54</f>
        <v>9574399.5889999997</v>
      </c>
      <c r="J54" s="39"/>
    </row>
    <row r="55" spans="1:10" ht="15" customHeight="1" x14ac:dyDescent="0.2">
      <c r="A55" s="47">
        <v>38078</v>
      </c>
      <c r="B55" s="48">
        <v>3441872.7929999996</v>
      </c>
      <c r="C55" s="43">
        <f t="shared" si="2"/>
        <v>135.28439846537154</v>
      </c>
      <c r="D55" s="39">
        <f t="shared" si="0"/>
        <v>1.1871059121303373</v>
      </c>
      <c r="E55" s="39">
        <f t="shared" si="13"/>
        <v>22.18964008812927</v>
      </c>
      <c r="F55" s="39">
        <f t="shared" si="5"/>
        <v>20.465427428107773</v>
      </c>
      <c r="G55" s="39">
        <f t="shared" si="8"/>
        <v>22.967428790082312</v>
      </c>
      <c r="H55" s="39">
        <f t="shared" si="11"/>
        <v>40.069458388546984</v>
      </c>
      <c r="I55" s="65">
        <f t="shared" si="14"/>
        <v>13016272.381999999</v>
      </c>
      <c r="J55" s="39"/>
    </row>
    <row r="56" spans="1:10" ht="15" customHeight="1" x14ac:dyDescent="0.2">
      <c r="A56" s="47">
        <v>38108</v>
      </c>
      <c r="B56" s="48">
        <v>3287996.7059999998</v>
      </c>
      <c r="C56" s="43">
        <f t="shared" si="2"/>
        <v>129.23622785594713</v>
      </c>
      <c r="D56" s="39">
        <f t="shared" si="0"/>
        <v>-4.4707081363654311</v>
      </c>
      <c r="E56" s="39">
        <f t="shared" si="13"/>
        <v>16.726897906913642</v>
      </c>
      <c r="F56" s="39">
        <f t="shared" si="5"/>
        <v>14.665938819008462</v>
      </c>
      <c r="G56" s="39">
        <f t="shared" si="8"/>
        <v>19.16057959367954</v>
      </c>
      <c r="H56" s="39">
        <f t="shared" si="11"/>
        <v>23.838097947596193</v>
      </c>
      <c r="I56" s="65">
        <f t="shared" si="14"/>
        <v>16304269.088</v>
      </c>
      <c r="J56" s="39"/>
    </row>
    <row r="57" spans="1:10" ht="15" customHeight="1" x14ac:dyDescent="0.2">
      <c r="A57" s="47">
        <v>38139</v>
      </c>
      <c r="B57" s="48">
        <v>2990712.50318</v>
      </c>
      <c r="C57" s="43">
        <f t="shared" si="2"/>
        <v>117.55133507502988</v>
      </c>
      <c r="D57" s="39">
        <f t="shared" si="0"/>
        <v>-9.0414994114048177</v>
      </c>
      <c r="E57" s="39">
        <f t="shared" si="13"/>
        <v>6.1730361197089412</v>
      </c>
      <c r="F57" s="39">
        <f t="shared" si="5"/>
        <v>9.1000968746223663</v>
      </c>
      <c r="G57" s="39">
        <f t="shared" si="8"/>
        <v>21.130982138569653</v>
      </c>
      <c r="H57" s="39">
        <f t="shared" si="11"/>
        <v>11.659412352697851</v>
      </c>
      <c r="I57" s="65">
        <f t="shared" si="14"/>
        <v>19294981.59118</v>
      </c>
      <c r="J57" s="39"/>
    </row>
    <row r="58" spans="1:10" ht="15" customHeight="1" x14ac:dyDescent="0.2">
      <c r="A58" s="47">
        <v>38169</v>
      </c>
      <c r="B58" s="48">
        <v>2912456.128</v>
      </c>
      <c r="C58" s="43">
        <f t="shared" si="2"/>
        <v>114.47543213525881</v>
      </c>
      <c r="D58" s="39">
        <f t="shared" si="0"/>
        <v>-2.6166465381340043</v>
      </c>
      <c r="E58" s="39">
        <f t="shared" si="13"/>
        <v>3.39486304565082</v>
      </c>
      <c r="F58" s="39">
        <f t="shared" si="5"/>
        <v>-0.84183452412914805</v>
      </c>
      <c r="G58" s="39">
        <f t="shared" si="8"/>
        <v>4.5310730018517598</v>
      </c>
      <c r="H58" s="39">
        <f t="shared" si="11"/>
        <v>0.72297279186051</v>
      </c>
      <c r="I58" s="65">
        <f t="shared" si="14"/>
        <v>22207437.719179999</v>
      </c>
      <c r="J58" s="39"/>
    </row>
    <row r="59" spans="1:10" ht="15" customHeight="1" x14ac:dyDescent="0.2">
      <c r="A59" s="47">
        <v>38200</v>
      </c>
      <c r="B59" s="48">
        <v>2926464.3689999999</v>
      </c>
      <c r="C59" s="43">
        <f t="shared" si="2"/>
        <v>115.02603251220972</v>
      </c>
      <c r="D59" s="39">
        <f t="shared" si="0"/>
        <v>0.48097689319079873</v>
      </c>
      <c r="E59" s="39">
        <f t="shared" si="13"/>
        <v>3.8921684456466599</v>
      </c>
      <c r="F59" s="39">
        <f t="shared" si="5"/>
        <v>1.5169495631605523</v>
      </c>
      <c r="G59" s="39">
        <f t="shared" si="8"/>
        <v>1.2326299219284742</v>
      </c>
      <c r="H59" s="39">
        <f t="shared" si="11"/>
        <v>-8.0227524252171065</v>
      </c>
      <c r="I59" s="65">
        <f t="shared" si="14"/>
        <v>25133902.088179998</v>
      </c>
      <c r="J59" s="39"/>
    </row>
    <row r="60" spans="1:10" ht="15" customHeight="1" x14ac:dyDescent="0.2">
      <c r="A60" s="47">
        <v>38231</v>
      </c>
      <c r="B60" s="48">
        <v>3249462.6349999998</v>
      </c>
      <c r="C60" s="43">
        <f t="shared" si="2"/>
        <v>127.72162841280119</v>
      </c>
      <c r="D60" s="39">
        <f t="shared" si="0"/>
        <v>11.037150133161266</v>
      </c>
      <c r="E60" s="39">
        <f t="shared" si="13"/>
        <v>15.358903053589469</v>
      </c>
      <c r="F60" s="39">
        <f t="shared" si="5"/>
        <v>7.9071648753557433</v>
      </c>
      <c r="G60" s="39">
        <f t="shared" si="8"/>
        <v>16.854176996011994</v>
      </c>
      <c r="H60" s="39">
        <f t="shared" si="11"/>
        <v>6.6706444195384185</v>
      </c>
      <c r="I60" s="65">
        <f t="shared" si="14"/>
        <v>28383364.723179996</v>
      </c>
      <c r="J60" s="39"/>
    </row>
    <row r="61" spans="1:10" ht="15" customHeight="1" x14ac:dyDescent="0.2">
      <c r="A61" s="47">
        <v>38261</v>
      </c>
      <c r="B61" s="48">
        <v>3525443</v>
      </c>
      <c r="C61" s="43">
        <f t="shared" si="2"/>
        <v>138.56916401702557</v>
      </c>
      <c r="D61" s="39">
        <f t="shared" si="0"/>
        <v>8.4931078150403128</v>
      </c>
      <c r="E61" s="39">
        <f t="shared" si="13"/>
        <v>25.156459064178669</v>
      </c>
      <c r="F61" s="39">
        <f t="shared" si="5"/>
        <v>11.885793584860792</v>
      </c>
      <c r="G61" s="39">
        <f t="shared" si="8"/>
        <v>17.315762141251099</v>
      </c>
      <c r="H61" s="39">
        <f t="shared" si="11"/>
        <v>12.152530548974294</v>
      </c>
      <c r="I61" s="65">
        <f t="shared" si="14"/>
        <v>31908807.723179996</v>
      </c>
      <c r="J61" s="39"/>
    </row>
    <row r="62" spans="1:10" ht="15" customHeight="1" x14ac:dyDescent="0.2">
      <c r="A62" s="47">
        <v>38292</v>
      </c>
      <c r="B62" s="48">
        <v>2984512.7050000001</v>
      </c>
      <c r="C62" s="43">
        <f t="shared" si="2"/>
        <v>117.30764914651624</v>
      </c>
      <c r="D62" s="39">
        <f t="shared" si="0"/>
        <v>-15.343611994294049</v>
      </c>
      <c r="E62" s="39">
        <f t="shared" si="13"/>
        <v>5.9529375995736267</v>
      </c>
      <c r="F62" s="39">
        <f t="shared" si="5"/>
        <v>4.110030690606381</v>
      </c>
      <c r="G62" s="39">
        <f t="shared" si="8"/>
        <v>2.8166051177274998</v>
      </c>
      <c r="H62" s="39">
        <f t="shared" si="11"/>
        <v>1.8180957175230716</v>
      </c>
      <c r="I62" s="65">
        <f t="shared" si="14"/>
        <v>34893320.428179994</v>
      </c>
      <c r="J62" s="39"/>
    </row>
    <row r="63" spans="1:10" ht="15" customHeight="1" x14ac:dyDescent="0.2">
      <c r="A63" s="47">
        <v>38322</v>
      </c>
      <c r="B63" s="48">
        <v>3359120.1949999998</v>
      </c>
      <c r="C63" s="43">
        <f t="shared" si="2"/>
        <v>132.03176941276823</v>
      </c>
      <c r="D63" s="39">
        <f t="shared" si="0"/>
        <v>12.551713697596734</v>
      </c>
      <c r="E63" s="39">
        <f t="shared" si="13"/>
        <v>19.25184698126543</v>
      </c>
      <c r="F63" s="39">
        <f t="shared" si="5"/>
        <v>19.25184698126543</v>
      </c>
      <c r="G63" s="39">
        <f t="shared" si="8"/>
        <v>33.775258752485257</v>
      </c>
      <c r="H63" s="39">
        <f t="shared" si="11"/>
        <v>26.999813387654335</v>
      </c>
      <c r="I63" s="51">
        <f t="shared" si="14"/>
        <v>38252440.623179995</v>
      </c>
      <c r="J63" s="52">
        <f>I63/I51-1</f>
        <v>0.12003619530603316</v>
      </c>
    </row>
    <row r="64" spans="1:10" ht="15" customHeight="1" x14ac:dyDescent="0.2">
      <c r="A64" s="47">
        <v>38353</v>
      </c>
      <c r="B64" s="48">
        <v>3153877.2710000002</v>
      </c>
      <c r="C64" s="43">
        <f t="shared" si="2"/>
        <v>123.96460157057369</v>
      </c>
      <c r="D64" s="39">
        <f t="shared" si="0"/>
        <v>-6.110020245941195</v>
      </c>
      <c r="E64" s="39">
        <f t="shared" ref="E64:E75" si="15">(C64/$C$63-1)*100</f>
        <v>-6.110020245941195</v>
      </c>
      <c r="F64" s="39">
        <f t="shared" si="5"/>
        <v>1.5480353387803625</v>
      </c>
      <c r="G64" s="39">
        <f t="shared" si="8"/>
        <v>20.325955423823515</v>
      </c>
      <c r="H64" s="39">
        <f t="shared" si="11"/>
        <v>20.009235757665778</v>
      </c>
      <c r="I64" s="65">
        <f>B64</f>
        <v>3153877.2710000002</v>
      </c>
      <c r="J64" s="39"/>
    </row>
    <row r="65" spans="1:10" ht="15" customHeight="1" x14ac:dyDescent="0.2">
      <c r="A65" s="47">
        <v>38384</v>
      </c>
      <c r="B65" s="48">
        <v>2893174.3810000001</v>
      </c>
      <c r="C65" s="43">
        <f t="shared" si="2"/>
        <v>113.71755417138935</v>
      </c>
      <c r="D65" s="39">
        <f t="shared" si="0"/>
        <v>-8.2661076382765977</v>
      </c>
      <c r="E65" s="39">
        <f t="shared" si="15"/>
        <v>-13.871067033967799</v>
      </c>
      <c r="F65" s="39">
        <f t="shared" si="5"/>
        <v>-5.6709234670660358</v>
      </c>
      <c r="G65" s="39">
        <f t="shared" si="8"/>
        <v>23.560469760309989</v>
      </c>
      <c r="H65" s="39">
        <f t="shared" si="11"/>
        <v>14.470853585997379</v>
      </c>
      <c r="I65" s="65">
        <f>I64+B65</f>
        <v>6047051.6520000007</v>
      </c>
      <c r="J65" s="39"/>
    </row>
    <row r="66" spans="1:10" ht="15" customHeight="1" x14ac:dyDescent="0.2">
      <c r="A66" s="47">
        <v>38412</v>
      </c>
      <c r="B66" s="48">
        <v>3499249.3420000002</v>
      </c>
      <c r="C66" s="43">
        <f t="shared" si="2"/>
        <v>137.5396102016305</v>
      </c>
      <c r="D66" s="39">
        <f t="shared" si="0"/>
        <v>20.948442132634803</v>
      </c>
      <c r="E66" s="39">
        <f t="shared" si="15"/>
        <v>4.1716026478772816</v>
      </c>
      <c r="F66" s="39">
        <f t="shared" si="5"/>
        <v>2.8739105355734873</v>
      </c>
      <c r="G66" s="39">
        <f t="shared" si="8"/>
        <v>14.404289728705555</v>
      </c>
      <c r="H66" s="39">
        <f t="shared" si="11"/>
        <v>19.381503980919778</v>
      </c>
      <c r="I66" s="65">
        <f t="shared" ref="I66:I75" si="16">I65+B66</f>
        <v>9546300.9940000009</v>
      </c>
      <c r="J66" s="39"/>
    </row>
    <row r="67" spans="1:10" ht="15" customHeight="1" x14ac:dyDescent="0.2">
      <c r="A67" s="47">
        <v>38443</v>
      </c>
      <c r="B67" s="48">
        <v>2956879.2180000003</v>
      </c>
      <c r="C67" s="43">
        <f t="shared" si="2"/>
        <v>116.22150218783183</v>
      </c>
      <c r="D67" s="39">
        <f t="shared" si="0"/>
        <v>-15.499613516823786</v>
      </c>
      <c r="E67" s="39">
        <f t="shared" si="15"/>
        <v>-11.974593156825064</v>
      </c>
      <c r="F67" s="39">
        <f t="shared" si="5"/>
        <v>-14.090979073554589</v>
      </c>
      <c r="G67" s="39">
        <f t="shared" si="8"/>
        <v>3.490669258345025</v>
      </c>
      <c r="H67" s="39">
        <f t="shared" si="11"/>
        <v>5.6401141319836867</v>
      </c>
      <c r="I67" s="65">
        <f t="shared" si="16"/>
        <v>12503180.212000001</v>
      </c>
      <c r="J67" s="39"/>
    </row>
    <row r="68" spans="1:10" ht="15" customHeight="1" x14ac:dyDescent="0.2">
      <c r="A68" s="47">
        <v>38473</v>
      </c>
      <c r="B68" s="48">
        <v>3147150.9029999999</v>
      </c>
      <c r="C68" s="43">
        <f t="shared" si="2"/>
        <v>123.70021857228642</v>
      </c>
      <c r="D68" s="39">
        <f t="shared" si="0"/>
        <v>6.4348818795749496</v>
      </c>
      <c r="E68" s="39">
        <f t="shared" si="15"/>
        <v>-6.3102622024514776</v>
      </c>
      <c r="F68" s="39">
        <f t="shared" si="5"/>
        <v>-4.2836357695548166</v>
      </c>
      <c r="G68" s="39">
        <f t="shared" si="8"/>
        <v>9.7540676482615893</v>
      </c>
      <c r="H68" s="39">
        <f t="shared" si="11"/>
        <v>14.056174382995845</v>
      </c>
      <c r="I68" s="65">
        <f t="shared" si="16"/>
        <v>15650331.115000002</v>
      </c>
      <c r="J68" s="39"/>
    </row>
    <row r="69" spans="1:10" ht="15" customHeight="1" x14ac:dyDescent="0.2">
      <c r="A69" s="47">
        <v>38504</v>
      </c>
      <c r="B69" s="48">
        <v>3049849.9710000004</v>
      </c>
      <c r="C69" s="43">
        <f t="shared" si="2"/>
        <v>119.87576053812805</v>
      </c>
      <c r="D69" s="39">
        <f t="shared" ref="D69:D105" si="17">(C69/C68-1)*100</f>
        <v>-3.0917148557207064</v>
      </c>
      <c r="E69" s="39">
        <f t="shared" si="15"/>
        <v>-9.2068817442240718</v>
      </c>
      <c r="F69" s="39">
        <f t="shared" si="5"/>
        <v>1.9773705348514747</v>
      </c>
      <c r="G69" s="39">
        <f t="shared" si="8"/>
        <v>11.257410043715566</v>
      </c>
      <c r="H69" s="39">
        <f t="shared" si="11"/>
        <v>23.526190487953926</v>
      </c>
      <c r="I69" s="65">
        <f t="shared" si="16"/>
        <v>18700181.086000003</v>
      </c>
      <c r="J69" s="39"/>
    </row>
    <row r="70" spans="1:10" ht="15" customHeight="1" x14ac:dyDescent="0.2">
      <c r="A70" s="47">
        <v>38534</v>
      </c>
      <c r="B70" s="48">
        <v>3340298.3740000003</v>
      </c>
      <c r="C70" s="43">
        <f t="shared" ref="C70:C114" si="18">B70/$B$4*100</f>
        <v>131.29196905257291</v>
      </c>
      <c r="D70" s="39">
        <f t="shared" si="17"/>
        <v>9.5233669118735431</v>
      </c>
      <c r="E70" s="39">
        <f t="shared" si="15"/>
        <v>-0.56031996199528145</v>
      </c>
      <c r="F70" s="39">
        <f t="shared" si="5"/>
        <v>14.690083805444342</v>
      </c>
      <c r="G70" s="39">
        <f t="shared" si="8"/>
        <v>13.724583084217468</v>
      </c>
      <c r="H70" s="39">
        <f t="shared" si="11"/>
        <v>19.886775228553976</v>
      </c>
      <c r="I70" s="65">
        <f t="shared" si="16"/>
        <v>22040479.460000005</v>
      </c>
      <c r="J70" s="39"/>
    </row>
    <row r="71" spans="1:10" ht="15" customHeight="1" x14ac:dyDescent="0.2">
      <c r="A71" s="47">
        <v>38565</v>
      </c>
      <c r="B71" s="48">
        <v>3398776.0649999999</v>
      </c>
      <c r="C71" s="43">
        <f t="shared" si="18"/>
        <v>133.59046168329081</v>
      </c>
      <c r="D71" s="39">
        <f t="shared" si="17"/>
        <v>1.7506726780809556</v>
      </c>
      <c r="E71" s="39">
        <f t="shared" si="15"/>
        <v>1.1805433476012039</v>
      </c>
      <c r="F71" s="39">
        <f t="shared" si="5"/>
        <v>16.139328433422694</v>
      </c>
      <c r="G71" s="39">
        <f t="shared" si="8"/>
        <v>17.901103468751089</v>
      </c>
      <c r="H71" s="39">
        <f t="shared" si="11"/>
        <v>17.570896546819824</v>
      </c>
      <c r="I71" s="65">
        <f t="shared" si="16"/>
        <v>25439255.525000006</v>
      </c>
      <c r="J71" s="39"/>
    </row>
    <row r="72" spans="1:10" ht="15" customHeight="1" x14ac:dyDescent="0.2">
      <c r="A72" s="47">
        <v>38596</v>
      </c>
      <c r="B72" s="48">
        <v>3283341.736</v>
      </c>
      <c r="C72" s="43">
        <f t="shared" si="18"/>
        <v>129.05326211194722</v>
      </c>
      <c r="D72" s="39">
        <f t="shared" si="17"/>
        <v>-3.3963499445792356</v>
      </c>
      <c r="E72" s="39">
        <f t="shared" si="15"/>
        <v>-2.2559019803100266</v>
      </c>
      <c r="F72" s="39">
        <f t="shared" si="5"/>
        <v>1.0426062646509138</v>
      </c>
      <c r="G72" s="39">
        <f t="shared" si="8"/>
        <v>9.0322117363533785</v>
      </c>
      <c r="H72" s="39">
        <f t="shared" si="11"/>
        <v>18.072505965878683</v>
      </c>
      <c r="I72" s="65">
        <f t="shared" si="16"/>
        <v>28722597.261000007</v>
      </c>
      <c r="J72" s="39"/>
    </row>
    <row r="73" spans="1:10" ht="15" customHeight="1" x14ac:dyDescent="0.2">
      <c r="A73" s="47">
        <v>38626</v>
      </c>
      <c r="B73" s="48">
        <v>3348417.0750000002</v>
      </c>
      <c r="C73" s="43">
        <f t="shared" si="18"/>
        <v>131.61107834195136</v>
      </c>
      <c r="D73" s="39">
        <f t="shared" si="17"/>
        <v>1.9819849480328111</v>
      </c>
      <c r="E73" s="39">
        <f t="shared" si="15"/>
        <v>-0.31862866996932304</v>
      </c>
      <c r="F73" s="39">
        <f t="shared" si="5"/>
        <v>-5.0213810009125055</v>
      </c>
      <c r="G73" s="39">
        <f t="shared" si="8"/>
        <v>6.2675816030704157</v>
      </c>
      <c r="H73" s="39">
        <f t="shared" si="11"/>
        <v>11.424890750014605</v>
      </c>
      <c r="I73" s="65">
        <f t="shared" si="16"/>
        <v>32071014.336000007</v>
      </c>
      <c r="J73" s="39"/>
    </row>
    <row r="74" spans="1:10" ht="15" customHeight="1" x14ac:dyDescent="0.2">
      <c r="A74" s="47">
        <v>38657</v>
      </c>
      <c r="B74" s="48">
        <v>3135812.5729999999</v>
      </c>
      <c r="C74" s="43">
        <f t="shared" si="18"/>
        <v>123.25456027928632</v>
      </c>
      <c r="D74" s="39">
        <f t="shared" si="17"/>
        <v>-6.3494032325707161</v>
      </c>
      <c r="E74" s="39">
        <f t="shared" si="15"/>
        <v>-6.6478008834691131</v>
      </c>
      <c r="F74" s="39">
        <f t="shared" si="5"/>
        <v>5.0694998800482782</v>
      </c>
      <c r="G74" s="39">
        <f t="shared" si="8"/>
        <v>9.3878885715849023</v>
      </c>
      <c r="H74" s="39">
        <f t="shared" si="11"/>
        <v>8.0288927908403807</v>
      </c>
      <c r="I74" s="65">
        <f t="shared" si="16"/>
        <v>35206826.909000009</v>
      </c>
      <c r="J74" s="39"/>
    </row>
    <row r="75" spans="1:10" ht="15" customHeight="1" x14ac:dyDescent="0.2">
      <c r="A75" s="47">
        <v>38687</v>
      </c>
      <c r="B75" s="48">
        <v>3189602.0639999998</v>
      </c>
      <c r="C75" s="43">
        <f t="shared" si="18"/>
        <v>125.36878104551947</v>
      </c>
      <c r="D75" s="39">
        <f t="shared" si="17"/>
        <v>1.7153286348533303</v>
      </c>
      <c r="E75" s="39">
        <f t="shared" si="15"/>
        <v>-5.0465038807579692</v>
      </c>
      <c r="F75" s="39">
        <f t="shared" si="5"/>
        <v>-5.0465038807579692</v>
      </c>
      <c r="G75" s="39">
        <f t="shared" si="8"/>
        <v>13.233797895480315</v>
      </c>
      <c r="H75" s="39">
        <f t="shared" si="11"/>
        <v>27.024285128047087</v>
      </c>
      <c r="I75" s="51">
        <f t="shared" si="16"/>
        <v>38396428.973000012</v>
      </c>
      <c r="J75" s="52">
        <f>I75/I63-1</f>
        <v>3.7641611221210791E-3</v>
      </c>
    </row>
    <row r="76" spans="1:10" ht="15" customHeight="1" x14ac:dyDescent="0.2">
      <c r="A76" s="47">
        <v>38718</v>
      </c>
      <c r="B76" s="48">
        <v>3213364.8960000002</v>
      </c>
      <c r="C76" s="43">
        <f t="shared" si="18"/>
        <v>126.30279012322036</v>
      </c>
      <c r="D76" s="39">
        <f t="shared" si="17"/>
        <v>0.74500929969301133</v>
      </c>
      <c r="E76" s="39">
        <f t="shared" ref="E76:E87" si="19">(C76/$C$75-1)*100</f>
        <v>0.74500929969301133</v>
      </c>
      <c r="F76" s="39">
        <f t="shared" si="5"/>
        <v>1.8861743780264062</v>
      </c>
      <c r="G76" s="39">
        <f t="shared" si="8"/>
        <v>3.4634083627296475</v>
      </c>
      <c r="H76" s="39">
        <f t="shared" si="11"/>
        <v>22.595512765143134</v>
      </c>
      <c r="I76" s="65">
        <f>B76</f>
        <v>3213364.8960000002</v>
      </c>
      <c r="J76" s="39"/>
    </row>
    <row r="77" spans="1:10" ht="15" customHeight="1" x14ac:dyDescent="0.2">
      <c r="A77" s="47">
        <v>38749</v>
      </c>
      <c r="B77" s="48">
        <v>2902595.2250000001</v>
      </c>
      <c r="C77" s="43">
        <f t="shared" si="18"/>
        <v>114.08784479228859</v>
      </c>
      <c r="D77" s="39">
        <f t="shared" si="17"/>
        <v>-9.671160327507355</v>
      </c>
      <c r="E77" s="39">
        <f t="shared" si="19"/>
        <v>-8.998202071642492</v>
      </c>
      <c r="F77" s="39">
        <f t="shared" si="5"/>
        <v>0.32562309627337527</v>
      </c>
      <c r="G77" s="39">
        <f t="shared" si="8"/>
        <v>-5.3637662073734109</v>
      </c>
      <c r="H77" s="39">
        <f t="shared" si="11"/>
        <v>23.962811187713442</v>
      </c>
      <c r="I77" s="65">
        <f>I76+B77</f>
        <v>6115960.1210000003</v>
      </c>
      <c r="J77" s="39"/>
    </row>
    <row r="78" spans="1:10" ht="15" customHeight="1" x14ac:dyDescent="0.2">
      <c r="A78" s="47">
        <v>38777</v>
      </c>
      <c r="B78" s="48">
        <v>3437810.1230000001</v>
      </c>
      <c r="C78" s="43">
        <f t="shared" si="18"/>
        <v>135.12471334620298</v>
      </c>
      <c r="D78" s="39">
        <f t="shared" si="17"/>
        <v>18.439184816064035</v>
      </c>
      <c r="E78" s="39">
        <f t="shared" si="19"/>
        <v>7.7817876343084791</v>
      </c>
      <c r="F78" s="39">
        <f t="shared" si="5"/>
        <v>-1.7557828264071151</v>
      </c>
      <c r="G78" s="39">
        <f t="shared" si="8"/>
        <v>1.0676680815364659</v>
      </c>
      <c r="H78" s="39">
        <f t="shared" si="11"/>
        <v>12.395598856975919</v>
      </c>
      <c r="I78" s="65">
        <f t="shared" ref="I78:I87" si="20">I77+B78</f>
        <v>9553770.2440000009</v>
      </c>
      <c r="J78" s="39"/>
    </row>
    <row r="79" spans="1:10" ht="15" customHeight="1" x14ac:dyDescent="0.2">
      <c r="A79" s="47">
        <v>38808</v>
      </c>
      <c r="B79" s="48">
        <v>3231419.247</v>
      </c>
      <c r="C79" s="43">
        <f t="shared" si="18"/>
        <v>127.01242472089784</v>
      </c>
      <c r="D79" s="39">
        <f t="shared" si="17"/>
        <v>-6.003556584442582</v>
      </c>
      <c r="E79" s="39">
        <f t="shared" si="19"/>
        <v>1.3110470259590334</v>
      </c>
      <c r="F79" s="39">
        <f t="shared" si="5"/>
        <v>9.2847901033203062</v>
      </c>
      <c r="G79" s="39">
        <f t="shared" si="8"/>
        <v>-6.1145068007166126</v>
      </c>
      <c r="H79" s="39">
        <f t="shared" si="11"/>
        <v>13.099560675503795</v>
      </c>
      <c r="I79" s="65">
        <f t="shared" si="20"/>
        <v>12785189.491</v>
      </c>
      <c r="J79" s="39"/>
    </row>
    <row r="80" spans="1:10" ht="15" customHeight="1" x14ac:dyDescent="0.2">
      <c r="A80" s="47">
        <v>38838</v>
      </c>
      <c r="B80" s="48">
        <v>3450654.469</v>
      </c>
      <c r="C80" s="43">
        <f t="shared" si="18"/>
        <v>135.62956629307106</v>
      </c>
      <c r="D80" s="39">
        <f t="shared" si="17"/>
        <v>6.7844871012492369</v>
      </c>
      <c r="E80" s="39">
        <f t="shared" si="19"/>
        <v>8.1844819435757721</v>
      </c>
      <c r="F80" s="39">
        <f t="shared" ref="F80:F105" si="21">(C80/C68-1)*100</f>
        <v>9.643756380117896</v>
      </c>
      <c r="G80" s="39">
        <f t="shared" si="8"/>
        <v>4.9470172127356271</v>
      </c>
      <c r="H80" s="39">
        <f t="shared" si="11"/>
        <v>20.338482549529701</v>
      </c>
      <c r="I80" s="65">
        <f t="shared" si="20"/>
        <v>16235843.960000001</v>
      </c>
      <c r="J80" s="39"/>
    </row>
    <row r="81" spans="1:10" ht="15" customHeight="1" x14ac:dyDescent="0.2">
      <c r="A81" s="47">
        <v>38869</v>
      </c>
      <c r="B81" s="48">
        <v>3245143</v>
      </c>
      <c r="C81" s="43">
        <f t="shared" si="18"/>
        <v>127.55184316572483</v>
      </c>
      <c r="D81" s="39">
        <f t="shared" si="17"/>
        <v>-5.9557243660956054</v>
      </c>
      <c r="E81" s="39">
        <f t="shared" si="19"/>
        <v>1.7413123921279361</v>
      </c>
      <c r="F81" s="39">
        <f t="shared" si="21"/>
        <v>6.4033651116276458</v>
      </c>
      <c r="G81" s="39">
        <f t="shared" si="8"/>
        <v>8.5073539014353994</v>
      </c>
      <c r="H81" s="39">
        <f t="shared" si="11"/>
        <v>18.381628222555356</v>
      </c>
      <c r="I81" s="65">
        <f t="shared" si="20"/>
        <v>19480986.960000001</v>
      </c>
      <c r="J81" s="39"/>
    </row>
    <row r="82" spans="1:10" ht="15" customHeight="1" x14ac:dyDescent="0.2">
      <c r="A82" s="47">
        <v>38899</v>
      </c>
      <c r="B82" s="48">
        <v>3240425.5419999999</v>
      </c>
      <c r="C82" s="43">
        <f t="shared" si="18"/>
        <v>127.36642130204827</v>
      </c>
      <c r="D82" s="39">
        <f t="shared" si="17"/>
        <v>-0.14536980342624295</v>
      </c>
      <c r="E82" s="39">
        <f t="shared" si="19"/>
        <v>1.5934112463002137</v>
      </c>
      <c r="F82" s="39">
        <f t="shared" si="21"/>
        <v>-2.9899374492226127</v>
      </c>
      <c r="G82" s="39">
        <f t="shared" si="8"/>
        <v>11.260922039200572</v>
      </c>
      <c r="H82" s="39">
        <f t="shared" si="11"/>
        <v>10.324289185610169</v>
      </c>
      <c r="I82" s="65">
        <f t="shared" si="20"/>
        <v>22721412.502</v>
      </c>
      <c r="J82" s="39"/>
    </row>
    <row r="83" spans="1:10" ht="15" customHeight="1" x14ac:dyDescent="0.2">
      <c r="A83" s="47">
        <v>38930</v>
      </c>
      <c r="B83" s="48">
        <v>3170811</v>
      </c>
      <c r="C83" s="43">
        <f t="shared" si="18"/>
        <v>124.63018960340271</v>
      </c>
      <c r="D83" s="39">
        <f t="shared" si="17"/>
        <v>-2.1483148153755627</v>
      </c>
      <c r="E83" s="39">
        <f t="shared" si="19"/>
        <v>-0.58913505894947482</v>
      </c>
      <c r="F83" s="39">
        <f t="shared" si="21"/>
        <v>-6.7072693416769802</v>
      </c>
      <c r="G83" s="39">
        <f t="shared" si="8"/>
        <v>8.3495508637781981</v>
      </c>
      <c r="H83" s="39">
        <f t="shared" si="11"/>
        <v>9.9931589022926879</v>
      </c>
      <c r="I83" s="65">
        <f t="shared" si="20"/>
        <v>25892223.502</v>
      </c>
      <c r="J83" s="39"/>
    </row>
    <row r="84" spans="1:10" ht="15" customHeight="1" x14ac:dyDescent="0.2">
      <c r="A84" s="47">
        <v>38961</v>
      </c>
      <c r="B84" s="48">
        <v>3142760</v>
      </c>
      <c r="C84" s="43">
        <f t="shared" si="18"/>
        <v>123.52763210358168</v>
      </c>
      <c r="D84" s="39">
        <f t="shared" si="17"/>
        <v>-0.88466326122874639</v>
      </c>
      <c r="E84" s="39">
        <f t="shared" si="19"/>
        <v>-1.4685864587526742</v>
      </c>
      <c r="F84" s="39">
        <f t="shared" si="21"/>
        <v>-4.2816662809905033</v>
      </c>
      <c r="G84" s="39">
        <f t="shared" si="8"/>
        <v>-3.2837009372166492</v>
      </c>
      <c r="H84" s="39">
        <f t="shared" si="11"/>
        <v>4.3638162910197842</v>
      </c>
      <c r="I84" s="65">
        <f t="shared" si="20"/>
        <v>29034983.502</v>
      </c>
      <c r="J84" s="39"/>
    </row>
    <row r="85" spans="1:10" ht="15" customHeight="1" x14ac:dyDescent="0.2">
      <c r="A85" s="47">
        <v>38991</v>
      </c>
      <c r="B85" s="48">
        <v>3287004.8909999998</v>
      </c>
      <c r="C85" s="43">
        <f t="shared" si="18"/>
        <v>129.19724410967478</v>
      </c>
      <c r="D85" s="39">
        <f t="shared" si="17"/>
        <v>4.589752033244654</v>
      </c>
      <c r="E85" s="39">
        <f t="shared" si="19"/>
        <v>3.0537610976414165</v>
      </c>
      <c r="F85" s="39">
        <f t="shared" si="21"/>
        <v>-1.8340661460161889</v>
      </c>
      <c r="G85" s="39">
        <f t="shared" si="8"/>
        <v>-6.7633516979284654</v>
      </c>
      <c r="H85" s="39">
        <f t="shared" si="11"/>
        <v>4.3185638646983771</v>
      </c>
      <c r="I85" s="65">
        <f t="shared" si="20"/>
        <v>32321988.392999999</v>
      </c>
      <c r="J85" s="39"/>
    </row>
    <row r="86" spans="1:10" ht="15" customHeight="1" x14ac:dyDescent="0.2">
      <c r="A86" s="47">
        <v>39022</v>
      </c>
      <c r="B86" s="48">
        <v>3142719.702</v>
      </c>
      <c r="C86" s="43">
        <f t="shared" si="18"/>
        <v>123.52604817209519</v>
      </c>
      <c r="D86" s="39">
        <f t="shared" si="17"/>
        <v>-4.3895641711717559</v>
      </c>
      <c r="E86" s="39">
        <f t="shared" si="19"/>
        <v>-1.4698498765455925</v>
      </c>
      <c r="F86" s="39">
        <f t="shared" si="21"/>
        <v>0.22026600248599149</v>
      </c>
      <c r="G86" s="39">
        <f t="shared" si="8"/>
        <v>5.3009322672660675</v>
      </c>
      <c r="H86" s="39">
        <f t="shared" si="11"/>
        <v>9.6288329009453619</v>
      </c>
      <c r="I86" s="65">
        <f t="shared" si="20"/>
        <v>35464708.094999999</v>
      </c>
      <c r="J86" s="39"/>
    </row>
    <row r="87" spans="1:10" ht="15" customHeight="1" x14ac:dyDescent="0.2">
      <c r="A87" s="47">
        <v>39052</v>
      </c>
      <c r="B87" s="48">
        <v>3196203.2749999999</v>
      </c>
      <c r="C87" s="43">
        <f t="shared" si="18"/>
        <v>125.62824469016498</v>
      </c>
      <c r="D87" s="39">
        <f t="shared" si="17"/>
        <v>1.7018244727954324</v>
      </c>
      <c r="E87" s="39">
        <f t="shared" si="19"/>
        <v>0.20696033133742464</v>
      </c>
      <c r="F87" s="39">
        <f t="shared" si="21"/>
        <v>0.20696033133742464</v>
      </c>
      <c r="G87" s="39">
        <f t="shared" si="8"/>
        <v>-4.8499878105731087</v>
      </c>
      <c r="H87" s="39">
        <f t="shared" si="11"/>
        <v>13.468146938790749</v>
      </c>
      <c r="I87" s="51">
        <f t="shared" si="20"/>
        <v>38660911.369999997</v>
      </c>
      <c r="J87" s="52">
        <f>I87/I75-1</f>
        <v>6.8882029937202827E-3</v>
      </c>
    </row>
    <row r="88" spans="1:10" ht="15" customHeight="1" x14ac:dyDescent="0.2">
      <c r="A88" s="47">
        <v>39083</v>
      </c>
      <c r="B88" s="48">
        <v>3218707</v>
      </c>
      <c r="C88" s="43">
        <f t="shared" si="18"/>
        <v>126.51276398618509</v>
      </c>
      <c r="D88" s="39">
        <f t="shared" si="17"/>
        <v>0.70407677684392045</v>
      </c>
      <c r="E88" s="39">
        <f t="shared" ref="E88:E99" si="22">(C88/$C$87-1)*100</f>
        <v>0.70407677684392045</v>
      </c>
      <c r="F88" s="39">
        <f t="shared" si="21"/>
        <v>0.16624641685261121</v>
      </c>
      <c r="G88" s="39">
        <f t="shared" si="8"/>
        <v>2.0555564921980629</v>
      </c>
      <c r="H88" s="39">
        <f t="shared" si="11"/>
        <v>3.6354125718862651</v>
      </c>
      <c r="I88" s="65">
        <f>B88</f>
        <v>3218707</v>
      </c>
      <c r="J88" s="39"/>
    </row>
    <row r="89" spans="1:10" ht="15" customHeight="1" x14ac:dyDescent="0.2">
      <c r="A89" s="47">
        <v>39114</v>
      </c>
      <c r="B89" s="48">
        <v>2905607.3849999998</v>
      </c>
      <c r="C89" s="43">
        <f t="shared" si="18"/>
        <v>114.2062391311236</v>
      </c>
      <c r="D89" s="39">
        <f t="shared" si="17"/>
        <v>-9.7274966314113147</v>
      </c>
      <c r="E89" s="39">
        <f t="shared" si="22"/>
        <v>-9.0919088993174242</v>
      </c>
      <c r="F89" s="39">
        <f t="shared" si="21"/>
        <v>0.10377471767526458</v>
      </c>
      <c r="G89" s="39">
        <f t="shared" si="8"/>
        <v>0.42973572839750673</v>
      </c>
      <c r="H89" s="39">
        <f t="shared" si="11"/>
        <v>-5.265557722936598</v>
      </c>
      <c r="I89" s="65">
        <f>I88+B89</f>
        <v>6124314.3849999998</v>
      </c>
      <c r="J89" s="39"/>
    </row>
    <row r="90" spans="1:10" ht="15" customHeight="1" x14ac:dyDescent="0.2">
      <c r="A90" s="47">
        <v>39142</v>
      </c>
      <c r="B90" s="48">
        <v>3520400.3242764324</v>
      </c>
      <c r="C90" s="43">
        <f t="shared" si="18"/>
        <v>138.37095932064452</v>
      </c>
      <c r="D90" s="39">
        <f t="shared" si="17"/>
        <v>21.158844186942094</v>
      </c>
      <c r="E90" s="39">
        <f t="shared" si="22"/>
        <v>10.143192449999372</v>
      </c>
      <c r="F90" s="39">
        <f t="shared" si="21"/>
        <v>2.4024072977119504</v>
      </c>
      <c r="G90" s="39">
        <f t="shared" si="8"/>
        <v>0.60444341655125911</v>
      </c>
      <c r="H90" s="39">
        <f t="shared" si="11"/>
        <v>3.4957251151545909</v>
      </c>
      <c r="I90" s="65">
        <f t="shared" ref="I90:I99" si="23">I89+B90</f>
        <v>9644714.7092764322</v>
      </c>
      <c r="J90" s="39"/>
    </row>
    <row r="91" spans="1:10" ht="15" customHeight="1" x14ac:dyDescent="0.2">
      <c r="A91" s="47">
        <v>39173</v>
      </c>
      <c r="B91" s="48">
        <v>3294054.2239999999</v>
      </c>
      <c r="C91" s="43">
        <f t="shared" si="18"/>
        <v>129.47432139632718</v>
      </c>
      <c r="D91" s="39">
        <f t="shared" si="17"/>
        <v>-6.4295557160237049</v>
      </c>
      <c r="E91" s="39">
        <f t="shared" si="22"/>
        <v>3.0614745240194363</v>
      </c>
      <c r="F91" s="39">
        <f t="shared" si="21"/>
        <v>1.9383116894581054</v>
      </c>
      <c r="G91" s="39">
        <f t="shared" si="8"/>
        <v>11.403069964692737</v>
      </c>
      <c r="H91" s="39">
        <f t="shared" si="11"/>
        <v>-4.2947133113295006</v>
      </c>
      <c r="I91" s="65">
        <f t="shared" si="23"/>
        <v>12938768.933276432</v>
      </c>
      <c r="J91" s="39"/>
    </row>
    <row r="92" spans="1:10" ht="15" customHeight="1" x14ac:dyDescent="0.2">
      <c r="A92" s="47">
        <v>39203</v>
      </c>
      <c r="B92" s="48">
        <v>3108073.5970000001</v>
      </c>
      <c r="C92" s="43">
        <f t="shared" si="18"/>
        <v>122.16426702677639</v>
      </c>
      <c r="D92" s="39">
        <f t="shared" si="17"/>
        <v>-5.645949166378994</v>
      </c>
      <c r="E92" s="39">
        <f t="shared" si="22"/>
        <v>-2.7573239377273406</v>
      </c>
      <c r="F92" s="39">
        <f t="shared" si="21"/>
        <v>-9.9279969952853708</v>
      </c>
      <c r="G92" s="39">
        <f t="shared" ref="G92:G105" si="24">(C92/C68-1)*100</f>
        <v>-1.2416724588182326</v>
      </c>
      <c r="H92" s="39">
        <f t="shared" si="11"/>
        <v>-5.4721195027863985</v>
      </c>
      <c r="I92" s="65">
        <f t="shared" si="23"/>
        <v>16046842.530276433</v>
      </c>
      <c r="J92" s="39"/>
    </row>
    <row r="93" spans="1:10" ht="15" customHeight="1" x14ac:dyDescent="0.2">
      <c r="A93" s="47">
        <v>39234</v>
      </c>
      <c r="B93" s="48">
        <v>3196924.977</v>
      </c>
      <c r="C93" s="43">
        <f t="shared" si="18"/>
        <v>125.65661152032203</v>
      </c>
      <c r="D93" s="39">
        <f t="shared" si="17"/>
        <v>2.8587283160141919</v>
      </c>
      <c r="E93" s="39">
        <f t="shared" si="22"/>
        <v>2.2579978114811716E-2</v>
      </c>
      <c r="F93" s="39">
        <f t="shared" si="21"/>
        <v>-1.4858520256272434</v>
      </c>
      <c r="G93" s="39">
        <f t="shared" si="24"/>
        <v>4.8223685557809759</v>
      </c>
      <c r="H93" s="39">
        <f t="shared" si="11"/>
        <v>6.8950951855363929</v>
      </c>
      <c r="I93" s="65">
        <f t="shared" si="23"/>
        <v>19243767.507276431</v>
      </c>
      <c r="J93" s="39"/>
    </row>
    <row r="94" spans="1:10" ht="15" customHeight="1" x14ac:dyDescent="0.2">
      <c r="A94" s="47">
        <v>39264</v>
      </c>
      <c r="B94" s="48">
        <v>3333891.8450000002</v>
      </c>
      <c r="C94" s="43">
        <f t="shared" si="18"/>
        <v>131.04015747377821</v>
      </c>
      <c r="D94" s="39">
        <f t="shared" si="17"/>
        <v>4.2843316307200618</v>
      </c>
      <c r="E94" s="39">
        <f t="shared" si="22"/>
        <v>4.3078790099794428</v>
      </c>
      <c r="F94" s="39">
        <f t="shared" si="21"/>
        <v>2.8843836029731174</v>
      </c>
      <c r="G94" s="39">
        <f t="shared" si="24"/>
        <v>-0.19179511177402908</v>
      </c>
      <c r="H94" s="39">
        <f t="shared" si="11"/>
        <v>14.470113831015974</v>
      </c>
      <c r="I94" s="65">
        <f t="shared" si="23"/>
        <v>22577659.35227643</v>
      </c>
      <c r="J94" s="39"/>
    </row>
    <row r="95" spans="1:10" ht="15" customHeight="1" x14ac:dyDescent="0.2">
      <c r="A95" s="47">
        <v>39295</v>
      </c>
      <c r="B95" s="48">
        <v>3387485.128</v>
      </c>
      <c r="C95" s="43">
        <f t="shared" si="18"/>
        <v>133.14666619402635</v>
      </c>
      <c r="D95" s="39">
        <f t="shared" si="17"/>
        <v>1.607529142865749</v>
      </c>
      <c r="E95" s="39">
        <f t="shared" si="22"/>
        <v>5.9846585633700045</v>
      </c>
      <c r="F95" s="39">
        <f t="shared" si="21"/>
        <v>6.8333977647989652</v>
      </c>
      <c r="G95" s="39">
        <f t="shared" si="24"/>
        <v>-0.33220597015121145</v>
      </c>
      <c r="H95" s="39">
        <f t="shared" si="11"/>
        <v>15.753506650673321</v>
      </c>
      <c r="I95" s="65">
        <f t="shared" si="23"/>
        <v>25965144.480276428</v>
      </c>
      <c r="J95" s="39"/>
    </row>
    <row r="96" spans="1:10" ht="15" customHeight="1" x14ac:dyDescent="0.2">
      <c r="A96" s="47">
        <v>39326</v>
      </c>
      <c r="B96" s="48">
        <v>3301386.0660000001</v>
      </c>
      <c r="C96" s="43">
        <f t="shared" si="18"/>
        <v>129.76250282959526</v>
      </c>
      <c r="D96" s="39">
        <f t="shared" si="17"/>
        <v>-2.5416808855728723</v>
      </c>
      <c r="E96" s="39">
        <f t="shared" si="22"/>
        <v>3.2908667550251458</v>
      </c>
      <c r="F96" s="39">
        <f t="shared" si="21"/>
        <v>5.0473490180605429</v>
      </c>
      <c r="G96" s="39">
        <f t="shared" si="24"/>
        <v>0.54957209607984225</v>
      </c>
      <c r="H96" s="39">
        <f t="shared" si="11"/>
        <v>1.5979082338332562</v>
      </c>
      <c r="I96" s="65">
        <f t="shared" si="23"/>
        <v>29266530.546276428</v>
      </c>
      <c r="J96" s="39"/>
    </row>
    <row r="97" spans="1:10" ht="15" customHeight="1" x14ac:dyDescent="0.2">
      <c r="A97" s="47">
        <v>39356</v>
      </c>
      <c r="B97" s="48">
        <v>3255269.8960000002</v>
      </c>
      <c r="C97" s="43">
        <f t="shared" si="18"/>
        <v>127.94988548630903</v>
      </c>
      <c r="D97" s="39">
        <f t="shared" si="17"/>
        <v>-1.3968729823796378</v>
      </c>
      <c r="E97" s="39">
        <f t="shared" si="22"/>
        <v>1.8480245440584575</v>
      </c>
      <c r="F97" s="39">
        <f t="shared" si="21"/>
        <v>-0.96546844475017268</v>
      </c>
      <c r="G97" s="39">
        <f t="shared" si="24"/>
        <v>-2.7818272608707284</v>
      </c>
      <c r="H97" s="39">
        <f t="shared" si="11"/>
        <v>-7.6635221162276608</v>
      </c>
      <c r="I97" s="65">
        <f t="shared" si="23"/>
        <v>32521800.442276429</v>
      </c>
      <c r="J97" s="39"/>
    </row>
    <row r="98" spans="1:10" ht="15" customHeight="1" x14ac:dyDescent="0.2">
      <c r="A98" s="47">
        <v>39387</v>
      </c>
      <c r="B98" s="48">
        <v>3076982.6170000001</v>
      </c>
      <c r="C98" s="43">
        <f t="shared" si="18"/>
        <v>120.94222171018212</v>
      </c>
      <c r="D98" s="39">
        <f t="shared" si="17"/>
        <v>-5.4768816318141571</v>
      </c>
      <c r="E98" s="39">
        <f t="shared" si="22"/>
        <v>-3.7300712045606588</v>
      </c>
      <c r="F98" s="39">
        <f t="shared" si="21"/>
        <v>-2.0917259963771362</v>
      </c>
      <c r="G98" s="39">
        <f t="shared" si="24"/>
        <v>-1.8760673551263318</v>
      </c>
      <c r="H98" s="39">
        <f t="shared" si="11"/>
        <v>3.0983252926041871</v>
      </c>
      <c r="I98" s="65">
        <f t="shared" si="23"/>
        <v>35598783.059276432</v>
      </c>
      <c r="J98" s="39"/>
    </row>
    <row r="99" spans="1:10" ht="15" customHeight="1" x14ac:dyDescent="0.2">
      <c r="A99" s="47">
        <v>39417</v>
      </c>
      <c r="B99" s="48">
        <v>3489742.2239999999</v>
      </c>
      <c r="C99" s="43">
        <f t="shared" si="18"/>
        <v>137.16592854134802</v>
      </c>
      <c r="D99" s="39">
        <f t="shared" si="17"/>
        <v>13.414427651282379</v>
      </c>
      <c r="E99" s="39">
        <f t="shared" si="22"/>
        <v>9.1839887436446119</v>
      </c>
      <c r="F99" s="39">
        <f t="shared" si="21"/>
        <v>9.1839887436446119</v>
      </c>
      <c r="G99" s="39">
        <f t="shared" si="24"/>
        <v>9.4099562885158647</v>
      </c>
      <c r="H99" s="39">
        <f t="shared" si="11"/>
        <v>3.8885785984803301</v>
      </c>
      <c r="I99" s="51">
        <f t="shared" si="23"/>
        <v>39088525.283276431</v>
      </c>
      <c r="J99" s="52">
        <f>I99/I87-1</f>
        <v>1.1060626822373631E-2</v>
      </c>
    </row>
    <row r="100" spans="1:10" ht="15" customHeight="1" x14ac:dyDescent="0.2">
      <c r="A100" s="47">
        <v>39448</v>
      </c>
      <c r="B100" s="48">
        <v>3203865.1869999999</v>
      </c>
      <c r="C100" s="43">
        <f t="shared" si="18"/>
        <v>125.92939967710196</v>
      </c>
      <c r="D100" s="39">
        <f t="shared" si="17"/>
        <v>-8.1919241780650136</v>
      </c>
      <c r="E100" s="39">
        <f t="shared" ref="E100:E105" si="25">(C100/$C$99-1)*100</f>
        <v>-8.1919241780650136</v>
      </c>
      <c r="F100" s="39">
        <f t="shared" si="21"/>
        <v>-0.46111102998811493</v>
      </c>
      <c r="G100" s="39">
        <f t="shared" si="24"/>
        <v>-0.295631193700574</v>
      </c>
      <c r="H100" s="39">
        <f t="shared" si="11"/>
        <v>1.5849670644968006</v>
      </c>
      <c r="I100" s="65">
        <f>B100</f>
        <v>3203865.1869999999</v>
      </c>
      <c r="J100" s="39"/>
    </row>
    <row r="101" spans="1:10" ht="15" customHeight="1" x14ac:dyDescent="0.2">
      <c r="A101" s="47">
        <v>39479</v>
      </c>
      <c r="B101" s="48">
        <v>3512101.8670000001</v>
      </c>
      <c r="C101" s="43">
        <f t="shared" si="18"/>
        <v>138.04478462786798</v>
      </c>
      <c r="D101" s="39">
        <f t="shared" si="17"/>
        <v>9.6207755947628861</v>
      </c>
      <c r="E101" s="39">
        <f t="shared" si="25"/>
        <v>0.64072477463310573</v>
      </c>
      <c r="F101" s="39">
        <f t="shared" si="21"/>
        <v>20.873242721332108</v>
      </c>
      <c r="G101" s="39">
        <f t="shared" si="24"/>
        <v>20.998678587711119</v>
      </c>
      <c r="H101" s="39">
        <f t="shared" si="11"/>
        <v>21.392678231378291</v>
      </c>
      <c r="I101" s="65">
        <f>I100+B101</f>
        <v>6715967.0539999995</v>
      </c>
      <c r="J101" s="39"/>
    </row>
    <row r="102" spans="1:10" ht="15" customHeight="1" x14ac:dyDescent="0.2">
      <c r="A102" s="47">
        <v>39508</v>
      </c>
      <c r="B102" s="48">
        <v>3045764.39</v>
      </c>
      <c r="C102" s="43">
        <f t="shared" si="18"/>
        <v>119.7151748915316</v>
      </c>
      <c r="D102" s="39">
        <f t="shared" si="17"/>
        <v>-13.278016830370031</v>
      </c>
      <c r="E102" s="39">
        <f t="shared" si="25"/>
        <v>-12.722367599149065</v>
      </c>
      <c r="F102" s="39">
        <f t="shared" si="21"/>
        <v>-13.482442067834622</v>
      </c>
      <c r="G102" s="39">
        <f t="shared" si="24"/>
        <v>-11.403937942270115</v>
      </c>
      <c r="H102" s="39">
        <f t="shared" si="11"/>
        <v>-12.959492384752725</v>
      </c>
      <c r="I102" s="65">
        <f t="shared" ref="I102:I111" si="26">I101+B102</f>
        <v>9761731.4440000001</v>
      </c>
      <c r="J102" s="39"/>
    </row>
    <row r="103" spans="1:10" ht="15" customHeight="1" x14ac:dyDescent="0.2">
      <c r="A103" s="47">
        <v>39539</v>
      </c>
      <c r="B103" s="48">
        <v>3284000.165</v>
      </c>
      <c r="C103" s="43">
        <f t="shared" si="18"/>
        <v>129.0791419676404</v>
      </c>
      <c r="D103" s="39">
        <f t="shared" si="17"/>
        <v>7.8218714416055102</v>
      </c>
      <c r="E103" s="39">
        <f t="shared" si="25"/>
        <v>-5.8956233954774788</v>
      </c>
      <c r="F103" s="39">
        <f t="shared" si="21"/>
        <v>-0.30521838185745276</v>
      </c>
      <c r="G103" s="39">
        <f t="shared" si="24"/>
        <v>1.6271772240267435</v>
      </c>
      <c r="H103" s="39">
        <f t="shared" si="11"/>
        <v>11.063047317206976</v>
      </c>
      <c r="I103" s="65">
        <f t="shared" si="26"/>
        <v>13045731.609000001</v>
      </c>
      <c r="J103" s="39"/>
    </row>
    <row r="104" spans="1:10" ht="15" customHeight="1" x14ac:dyDescent="0.2">
      <c r="A104" s="47">
        <v>39569</v>
      </c>
      <c r="B104" s="48">
        <v>3488283.7230000002</v>
      </c>
      <c r="C104" s="43">
        <f t="shared" si="18"/>
        <v>137.10860148648203</v>
      </c>
      <c r="D104" s="39">
        <f t="shared" si="17"/>
        <v>6.2205708811223559</v>
      </c>
      <c r="E104" s="39">
        <f t="shared" si="25"/>
        <v>-4.179394655482449E-2</v>
      </c>
      <c r="F104" s="39">
        <f t="shared" si="21"/>
        <v>12.232983362008865</v>
      </c>
      <c r="G104" s="39">
        <f t="shared" si="24"/>
        <v>1.0904961461094986</v>
      </c>
      <c r="H104" s="39">
        <f t="shared" ref="H104:H111" si="27">(C104/C68-1)*100</f>
        <v>10.839417317892753</v>
      </c>
      <c r="I104" s="65">
        <f t="shared" si="26"/>
        <v>16534015.332000002</v>
      </c>
      <c r="J104" s="39"/>
    </row>
    <row r="105" spans="1:10" ht="15" customHeight="1" x14ac:dyDescent="0.2">
      <c r="A105" s="47">
        <v>39600</v>
      </c>
      <c r="B105" s="48">
        <v>3352715.3629999999</v>
      </c>
      <c r="C105" s="43">
        <f t="shared" si="18"/>
        <v>131.78002453534162</v>
      </c>
      <c r="D105" s="39">
        <f t="shared" si="17"/>
        <v>-3.8863914396105703</v>
      </c>
      <c r="E105" s="39">
        <f t="shared" si="25"/>
        <v>-3.9265611098042053</v>
      </c>
      <c r="F105" s="39">
        <f t="shared" si="21"/>
        <v>4.8731323731654674</v>
      </c>
      <c r="G105" s="39">
        <f t="shared" si="24"/>
        <v>3.3148728114600567</v>
      </c>
      <c r="H105" s="39">
        <f t="shared" si="27"/>
        <v>9.9305013321915538</v>
      </c>
      <c r="I105" s="65">
        <f t="shared" si="26"/>
        <v>19886730.695</v>
      </c>
      <c r="J105" s="52"/>
    </row>
    <row r="106" spans="1:10" ht="15" customHeight="1" x14ac:dyDescent="0.2">
      <c r="A106" s="47">
        <v>39630</v>
      </c>
      <c r="B106" s="48">
        <v>3506858.4530000002</v>
      </c>
      <c r="C106" s="43">
        <f t="shared" si="18"/>
        <v>137.83868982089615</v>
      </c>
      <c r="D106" s="39">
        <f t="shared" ref="D106:D111" si="28">(C106/C105-1)*100</f>
        <v>4.5975596885168946</v>
      </c>
      <c r="E106" s="39">
        <f t="shared" ref="E106:E111" si="29">(C106/$C$99-1)*100</f>
        <v>0.49047258798333715</v>
      </c>
      <c r="F106" s="39">
        <f t="shared" ref="F106:F111" si="30">(C106/C94-1)*100</f>
        <v>5.1881289508358241</v>
      </c>
      <c r="G106" s="39">
        <f t="shared" ref="G106:G111" si="31">(C106/C82-1)*100</f>
        <v>8.2221580945679449</v>
      </c>
      <c r="H106" s="39">
        <f t="shared" si="27"/>
        <v>4.9863832613415537</v>
      </c>
      <c r="I106" s="65">
        <f t="shared" si="26"/>
        <v>23393589.148000002</v>
      </c>
      <c r="J106" s="52"/>
    </row>
    <row r="107" spans="1:10" ht="15" customHeight="1" x14ac:dyDescent="0.2">
      <c r="A107" s="47">
        <v>39661</v>
      </c>
      <c r="B107" s="48">
        <v>3574937</v>
      </c>
      <c r="C107" s="43">
        <f t="shared" si="18"/>
        <v>140.51454852724419</v>
      </c>
      <c r="D107" s="39">
        <f t="shared" si="28"/>
        <v>1.9412972582842913</v>
      </c>
      <c r="E107" s="39">
        <f t="shared" si="29"/>
        <v>2.4412913771707734</v>
      </c>
      <c r="F107" s="39">
        <f t="shared" si="30"/>
        <v>5.5336588919778773</v>
      </c>
      <c r="G107" s="39">
        <f t="shared" si="31"/>
        <v>12.745193579812852</v>
      </c>
      <c r="H107" s="39">
        <f t="shared" si="27"/>
        <v>5.1830697766197087</v>
      </c>
      <c r="I107" s="65">
        <f t="shared" si="26"/>
        <v>26968526.148000002</v>
      </c>
      <c r="J107" s="52"/>
    </row>
    <row r="108" spans="1:10" ht="15" customHeight="1" x14ac:dyDescent="0.2">
      <c r="A108" s="47">
        <v>39692</v>
      </c>
      <c r="B108" s="48">
        <v>3579777.15</v>
      </c>
      <c r="C108" s="43">
        <f t="shared" si="18"/>
        <v>140.70479285659997</v>
      </c>
      <c r="D108" s="39">
        <f t="shared" si="28"/>
        <v>0.13539119710361813</v>
      </c>
      <c r="E108" s="39">
        <f t="shared" si="29"/>
        <v>2.5799878678947286</v>
      </c>
      <c r="F108" s="39">
        <f t="shared" si="30"/>
        <v>8.4325516142164538</v>
      </c>
      <c r="G108" s="39">
        <f t="shared" si="31"/>
        <v>13.905520943374604</v>
      </c>
      <c r="H108" s="39">
        <f t="shared" si="27"/>
        <v>9.0284666609555586</v>
      </c>
      <c r="I108" s="65">
        <f t="shared" si="26"/>
        <v>30548303.298</v>
      </c>
      <c r="J108" s="52"/>
    </row>
    <row r="109" spans="1:10" ht="15" customHeight="1" x14ac:dyDescent="0.2">
      <c r="A109" s="47">
        <v>39722</v>
      </c>
      <c r="B109" s="48">
        <v>3345514.6120000002</v>
      </c>
      <c r="C109" s="43">
        <f t="shared" si="18"/>
        <v>131.49699569432372</v>
      </c>
      <c r="D109" s="39">
        <f t="shared" si="28"/>
        <v>-6.5440536710504427</v>
      </c>
      <c r="E109" s="39">
        <f t="shared" si="29"/>
        <v>-4.1329015939373326</v>
      </c>
      <c r="F109" s="39">
        <f t="shared" si="30"/>
        <v>2.7722652462977226</v>
      </c>
      <c r="G109" s="39">
        <f t="shared" si="31"/>
        <v>1.7800314553897856</v>
      </c>
      <c r="H109" s="39">
        <f t="shared" si="27"/>
        <v>-8.6681644938146896E-2</v>
      </c>
      <c r="I109" s="65">
        <f t="shared" si="26"/>
        <v>33893817.910000004</v>
      </c>
      <c r="J109" s="52"/>
    </row>
    <row r="110" spans="1:10" ht="15" customHeight="1" x14ac:dyDescent="0.2">
      <c r="A110" s="47">
        <v>39753</v>
      </c>
      <c r="B110" s="48">
        <v>3361153.426</v>
      </c>
      <c r="C110" s="43">
        <f t="shared" si="18"/>
        <v>132.11168649550748</v>
      </c>
      <c r="D110" s="39">
        <f t="shared" si="28"/>
        <v>0.46745615589018907</v>
      </c>
      <c r="E110" s="39">
        <f t="shared" si="29"/>
        <v>-3.6847649409648797</v>
      </c>
      <c r="F110" s="39">
        <f t="shared" si="30"/>
        <v>9.2353725831919355</v>
      </c>
      <c r="G110" s="39">
        <f t="shared" si="31"/>
        <v>6.950467897629875</v>
      </c>
      <c r="H110" s="39">
        <f t="shared" si="27"/>
        <v>7.1860434179080501</v>
      </c>
      <c r="I110" s="65">
        <f t="shared" si="26"/>
        <v>37254971.336000003</v>
      </c>
      <c r="J110" s="52"/>
    </row>
    <row r="111" spans="1:10" ht="15" customHeight="1" x14ac:dyDescent="0.2">
      <c r="A111" s="47">
        <v>39783</v>
      </c>
      <c r="B111" s="48">
        <v>3393539.9840000002</v>
      </c>
      <c r="C111" s="43">
        <f t="shared" si="18"/>
        <v>133.38465510326799</v>
      </c>
      <c r="D111" s="39">
        <f t="shared" si="28"/>
        <v>0.96355488415007517</v>
      </c>
      <c r="E111" s="39">
        <f t="shared" si="29"/>
        <v>-2.7567147893729271</v>
      </c>
      <c r="F111" s="39">
        <f t="shared" si="30"/>
        <v>-2.7567147893729271</v>
      </c>
      <c r="G111" s="39">
        <f t="shared" si="31"/>
        <v>6.1740975783212804</v>
      </c>
      <c r="H111" s="39">
        <f t="shared" si="27"/>
        <v>6.393835842463913</v>
      </c>
      <c r="I111" s="51">
        <f t="shared" si="26"/>
        <v>40648511.32</v>
      </c>
      <c r="J111" s="52">
        <f>I111/I99-1</f>
        <v>3.9909053243075254E-2</v>
      </c>
    </row>
    <row r="112" spans="1:10" ht="15" customHeight="1" x14ac:dyDescent="0.2">
      <c r="A112" s="47">
        <v>39814</v>
      </c>
      <c r="B112" s="48">
        <v>3254306.19</v>
      </c>
      <c r="C112" s="43">
        <f t="shared" si="18"/>
        <v>127.91200657725329</v>
      </c>
      <c r="D112" s="39">
        <f t="shared" ref="D112:D119" si="32">(C112/C111-1)*100</f>
        <v>-4.1029071310921816</v>
      </c>
      <c r="E112" s="39">
        <f t="shared" ref="E112:E119" si="33">(C112/$C$99-1)*100</f>
        <v>-6.7465164727880449</v>
      </c>
      <c r="F112" s="39">
        <f t="shared" ref="F112:F119" si="34">(C112/C100-1)*100</f>
        <v>1.5743796962702783</v>
      </c>
      <c r="G112" s="39">
        <f t="shared" ref="G112:G119" si="35">(C112/C88-1)*100</f>
        <v>1.1060090278487644</v>
      </c>
      <c r="H112" s="39">
        <f t="shared" ref="H112:H119" si="36">(C112/C76-1)*100</f>
        <v>1.2740941450802401</v>
      </c>
      <c r="I112" s="65">
        <f>B112</f>
        <v>3254306.19</v>
      </c>
      <c r="J112" s="52"/>
    </row>
    <row r="113" spans="1:10" ht="15" customHeight="1" x14ac:dyDescent="0.2">
      <c r="A113" s="47">
        <v>39845</v>
      </c>
      <c r="B113" s="48">
        <v>3116002.33</v>
      </c>
      <c r="C113" s="43">
        <f t="shared" si="18"/>
        <v>122.47590953624945</v>
      </c>
      <c r="D113" s="39">
        <f t="shared" si="32"/>
        <v>-4.2498723821681956</v>
      </c>
      <c r="E113" s="39">
        <f t="shared" si="33"/>
        <v>-10.709670514620795</v>
      </c>
      <c r="F113" s="39">
        <f t="shared" si="34"/>
        <v>-11.278133493842656</v>
      </c>
      <c r="G113" s="39">
        <f t="shared" si="35"/>
        <v>7.2409970488838127</v>
      </c>
      <c r="H113" s="39">
        <f t="shared" si="36"/>
        <v>7.3522860908034504</v>
      </c>
      <c r="I113" s="65">
        <f t="shared" ref="I113:I119" si="37">I112+B113</f>
        <v>6370308.5199999996</v>
      </c>
      <c r="J113" s="52"/>
    </row>
    <row r="114" spans="1:10" ht="15" customHeight="1" x14ac:dyDescent="0.2">
      <c r="A114" s="47">
        <v>39873</v>
      </c>
      <c r="B114" s="48">
        <v>3602149.7319999998</v>
      </c>
      <c r="C114" s="43">
        <f t="shared" si="18"/>
        <v>141.58415751648593</v>
      </c>
      <c r="D114" s="39">
        <f t="shared" si="32"/>
        <v>15.601637948711033</v>
      </c>
      <c r="E114" s="39">
        <f t="shared" si="33"/>
        <v>3.2210834148992395</v>
      </c>
      <c r="F114" s="39">
        <f t="shared" si="34"/>
        <v>18.267510902246762</v>
      </c>
      <c r="G114" s="39">
        <f t="shared" si="35"/>
        <v>2.3221622597813463</v>
      </c>
      <c r="H114" s="39">
        <f t="shared" si="36"/>
        <v>4.7803573530869947</v>
      </c>
      <c r="I114" s="65">
        <f t="shared" si="37"/>
        <v>9972458.2520000003</v>
      </c>
      <c r="J114" s="52"/>
    </row>
    <row r="115" spans="1:10" ht="15" customHeight="1" x14ac:dyDescent="0.2">
      <c r="A115" s="47">
        <v>39904</v>
      </c>
      <c r="B115" s="48">
        <v>3344418.5000200956</v>
      </c>
      <c r="C115" s="43">
        <f>B115/$B$4*100</f>
        <v>131.45391250712586</v>
      </c>
      <c r="D115" s="39">
        <f t="shared" si="32"/>
        <v>-7.1549283387730034</v>
      </c>
      <c r="E115" s="39">
        <f t="shared" si="33"/>
        <v>-4.1643111339419114</v>
      </c>
      <c r="F115" s="39">
        <f t="shared" si="34"/>
        <v>1.8397786840578911</v>
      </c>
      <c r="G115" s="39">
        <f t="shared" si="35"/>
        <v>1.5289449594712012</v>
      </c>
      <c r="H115" s="39">
        <f t="shared" si="36"/>
        <v>3.4968923678041053</v>
      </c>
      <c r="I115" s="65">
        <f t="shared" si="37"/>
        <v>13316876.752020096</v>
      </c>
      <c r="J115" s="52"/>
    </row>
    <row r="116" spans="1:10" ht="15" customHeight="1" x14ac:dyDescent="0.2">
      <c r="A116" s="47">
        <v>39934</v>
      </c>
      <c r="B116" s="87">
        <v>3428829.304</v>
      </c>
      <c r="C116" s="43">
        <f>B116/$B$4*100</f>
        <v>134.77171811098907</v>
      </c>
      <c r="D116" s="39">
        <f t="shared" si="32"/>
        <v>2.5239306617696577</v>
      </c>
      <c r="E116" s="39">
        <f t="shared" si="33"/>
        <v>-1.7454847977332988</v>
      </c>
      <c r="F116" s="39">
        <f t="shared" si="34"/>
        <v>-1.7044031885361743</v>
      </c>
      <c r="G116" s="39">
        <f t="shared" si="35"/>
        <v>10.320080814997512</v>
      </c>
      <c r="H116" s="39">
        <f t="shared" si="36"/>
        <v>-0.63249349351183204</v>
      </c>
      <c r="I116" s="88">
        <f t="shared" si="37"/>
        <v>16745706.056020096</v>
      </c>
      <c r="J116" s="52"/>
    </row>
    <row r="117" spans="1:10" ht="15" customHeight="1" x14ac:dyDescent="0.2">
      <c r="A117" s="47">
        <v>39965</v>
      </c>
      <c r="B117" s="87">
        <v>3629785.591</v>
      </c>
      <c r="C117" s="43">
        <f>B117/$B$4*100</f>
        <v>142.67039770772499</v>
      </c>
      <c r="D117" s="39">
        <f t="shared" si="32"/>
        <v>5.8607842264287946</v>
      </c>
      <c r="E117" s="39">
        <f t="shared" si="33"/>
        <v>4.0130003309952311</v>
      </c>
      <c r="F117" s="39">
        <f t="shared" si="34"/>
        <v>8.2640545946041311</v>
      </c>
      <c r="G117" s="39">
        <f t="shared" si="35"/>
        <v>13.539905287555332</v>
      </c>
      <c r="H117" s="39">
        <f t="shared" si="36"/>
        <v>11.85287030494495</v>
      </c>
      <c r="I117" s="88">
        <f t="shared" si="37"/>
        <v>20375491.647020094</v>
      </c>
      <c r="J117" s="52"/>
    </row>
    <row r="118" spans="1:10" ht="15" customHeight="1" x14ac:dyDescent="0.2">
      <c r="A118" s="47">
        <v>39995</v>
      </c>
      <c r="B118" s="87">
        <v>3655609.227</v>
      </c>
      <c r="C118" s="43">
        <f>B118/$B$4*100</f>
        <v>143.68540763765435</v>
      </c>
      <c r="D118" s="39">
        <f t="shared" si="32"/>
        <v>0.71143695275084351</v>
      </c>
      <c r="E118" s="39">
        <f t="shared" si="33"/>
        <v>4.7529872510147841</v>
      </c>
      <c r="F118" s="39">
        <f t="shared" si="34"/>
        <v>4.2417102370569948</v>
      </c>
      <c r="G118" s="39">
        <f t="shared" si="35"/>
        <v>9.6499045847121536</v>
      </c>
      <c r="H118" s="39">
        <f t="shared" si="36"/>
        <v>12.812628453229259</v>
      </c>
      <c r="I118" s="88">
        <f t="shared" si="37"/>
        <v>24031100.874020092</v>
      </c>
      <c r="J118" s="52"/>
    </row>
    <row r="119" spans="1:10" ht="15" customHeight="1" x14ac:dyDescent="0.2">
      <c r="A119" s="47">
        <v>40026</v>
      </c>
      <c r="B119" s="87">
        <v>3700493.5789999999</v>
      </c>
      <c r="C119" s="43">
        <f>B119/$B$4*100</f>
        <v>145.44960780599797</v>
      </c>
      <c r="D119" s="39">
        <f t="shared" si="32"/>
        <v>1.2278213893456513</v>
      </c>
      <c r="E119" s="39">
        <f t="shared" si="33"/>
        <v>6.0391668344612848</v>
      </c>
      <c r="F119" s="39">
        <f t="shared" si="34"/>
        <v>3.5121340320122929</v>
      </c>
      <c r="G119" s="39">
        <f t="shared" si="35"/>
        <v>9.2401424411508124</v>
      </c>
      <c r="H119" s="39">
        <f t="shared" si="36"/>
        <v>16.704955892987616</v>
      </c>
      <c r="I119" s="88">
        <f t="shared" si="37"/>
        <v>27731594.453020092</v>
      </c>
      <c r="J119" s="52">
        <f>I119/I107-1</f>
        <v>2.829477224051713E-2</v>
      </c>
    </row>
    <row r="120" spans="1:10" ht="15" customHeight="1" x14ac:dyDescent="0.2">
      <c r="A120" s="47"/>
      <c r="B120" s="48"/>
      <c r="C120" s="43"/>
      <c r="D120" s="39"/>
      <c r="E120" s="39"/>
      <c r="F120" s="39"/>
      <c r="G120" s="39"/>
      <c r="H120" s="39"/>
      <c r="I120" s="51"/>
      <c r="J120" s="52"/>
    </row>
    <row r="121" spans="1:10" ht="15" customHeight="1" x14ac:dyDescent="0.2">
      <c r="A121" s="44"/>
      <c r="B121" s="76"/>
      <c r="C121" s="77"/>
      <c r="D121" s="40"/>
      <c r="E121" s="40"/>
      <c r="F121" s="40"/>
      <c r="G121" s="40"/>
      <c r="H121" s="40"/>
      <c r="I121" s="78"/>
      <c r="J121" s="79"/>
    </row>
    <row r="122" spans="1:10" s="30" customFormat="1" x14ac:dyDescent="0.2">
      <c r="A122" s="53" t="s">
        <v>60</v>
      </c>
    </row>
    <row r="123" spans="1:10" s="30" customFormat="1" x14ac:dyDescent="0.2">
      <c r="A123" s="1" t="s">
        <v>61</v>
      </c>
    </row>
    <row r="124" spans="1:10" s="30" customFormat="1" x14ac:dyDescent="0.2">
      <c r="A124" s="30" t="s">
        <v>62</v>
      </c>
    </row>
    <row r="125" spans="1:10" s="30" customFormat="1" x14ac:dyDescent="0.2">
      <c r="A125" s="30" t="s">
        <v>57</v>
      </c>
    </row>
    <row r="126" spans="1:10" s="30" customFormat="1" x14ac:dyDescent="0.2">
      <c r="A126" s="33" t="s">
        <v>63</v>
      </c>
    </row>
    <row r="127" spans="1:10" s="30" customFormat="1" ht="14.25" x14ac:dyDescent="0.2">
      <c r="A127" s="30" t="s">
        <v>64</v>
      </c>
    </row>
    <row r="128" spans="1:10" s="30" customFormat="1" x14ac:dyDescent="0.2">
      <c r="A128" s="30" t="s">
        <v>58</v>
      </c>
    </row>
    <row r="129" spans="1:1" s="30" customFormat="1" ht="14.25" x14ac:dyDescent="0.2">
      <c r="A129" s="36" t="s">
        <v>59</v>
      </c>
    </row>
  </sheetData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7"/>
  <sheetViews>
    <sheetView topLeftCell="A93" workbookViewId="0">
      <selection activeCell="C23" sqref="C23"/>
    </sheetView>
  </sheetViews>
  <sheetFormatPr defaultRowHeight="12.75" x14ac:dyDescent="0.2"/>
  <cols>
    <col min="1" max="1" width="9.140625" style="37"/>
    <col min="2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90" t="s">
        <v>73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1:10" s="38" customFormat="1" ht="38.25" customHeight="1" x14ac:dyDescent="0.2">
      <c r="A3" s="26" t="s">
        <v>34</v>
      </c>
      <c r="B3" s="26" t="s">
        <v>44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36526</v>
      </c>
      <c r="B4" s="42">
        <v>205085.69244989823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1">
        <f>B4</f>
        <v>205085.69244989823</v>
      </c>
      <c r="J4" s="39"/>
    </row>
    <row r="5" spans="1:10" ht="15" customHeight="1" x14ac:dyDescent="0.2">
      <c r="A5" s="47">
        <v>36557</v>
      </c>
      <c r="B5" s="42">
        <v>181066.71843734625</v>
      </c>
      <c r="C5" s="43">
        <f>B5/$B$4*100</f>
        <v>88.288322931927723</v>
      </c>
      <c r="D5" s="39">
        <f t="shared" ref="D5:D68" si="0">(C5/C4-1)*100</f>
        <v>-11.71167706807228</v>
      </c>
      <c r="E5" s="39">
        <f t="shared" ref="E5:E15" si="1">(C5/$C$4-1)*100</f>
        <v>-11.71167706807228</v>
      </c>
      <c r="F5" s="41" t="s">
        <v>46</v>
      </c>
      <c r="G5" s="41" t="s">
        <v>46</v>
      </c>
      <c r="H5" s="41" t="s">
        <v>46</v>
      </c>
      <c r="I5" s="61">
        <f>I4+B5</f>
        <v>386152.41088724451</v>
      </c>
      <c r="J5" s="39"/>
    </row>
    <row r="6" spans="1:10" ht="15" customHeight="1" x14ac:dyDescent="0.2">
      <c r="A6" s="47">
        <v>36586</v>
      </c>
      <c r="B6" s="42">
        <v>199054.44902040987</v>
      </c>
      <c r="C6" s="43">
        <f t="shared" ref="C6:C69" si="2">B6/$B$4*100</f>
        <v>97.059159340936588</v>
      </c>
      <c r="D6" s="39">
        <f t="shared" si="0"/>
        <v>9.934310810016612</v>
      </c>
      <c r="E6" s="39">
        <f t="shared" si="1"/>
        <v>-2.9408406590634151</v>
      </c>
      <c r="F6" s="41" t="s">
        <v>46</v>
      </c>
      <c r="G6" s="41" t="s">
        <v>46</v>
      </c>
      <c r="H6" s="41" t="s">
        <v>46</v>
      </c>
      <c r="I6" s="61">
        <f t="shared" ref="I6:I14" si="3">I5+B6</f>
        <v>585206.85990765435</v>
      </c>
      <c r="J6" s="39"/>
    </row>
    <row r="7" spans="1:10" ht="15" customHeight="1" x14ac:dyDescent="0.2">
      <c r="A7" s="47">
        <v>36617</v>
      </c>
      <c r="B7" s="42">
        <v>172474.65439435223</v>
      </c>
      <c r="C7" s="43">
        <f t="shared" si="2"/>
        <v>84.098823440102848</v>
      </c>
      <c r="D7" s="39">
        <f t="shared" si="0"/>
        <v>-13.353027152551755</v>
      </c>
      <c r="E7" s="39">
        <f t="shared" si="1"/>
        <v>-15.901176559897156</v>
      </c>
      <c r="F7" s="41" t="s">
        <v>46</v>
      </c>
      <c r="G7" s="41" t="s">
        <v>46</v>
      </c>
      <c r="H7" s="41" t="s">
        <v>46</v>
      </c>
      <c r="I7" s="61">
        <f t="shared" si="3"/>
        <v>757681.51430200657</v>
      </c>
      <c r="J7" s="39"/>
    </row>
    <row r="8" spans="1:10" ht="15" customHeight="1" x14ac:dyDescent="0.2">
      <c r="A8" s="47">
        <v>36647</v>
      </c>
      <c r="B8" s="42">
        <v>206828.88264149841</v>
      </c>
      <c r="C8" s="43">
        <f t="shared" si="2"/>
        <v>100.84998137645611</v>
      </c>
      <c r="D8" s="39">
        <f t="shared" si="0"/>
        <v>19.918421270523279</v>
      </c>
      <c r="E8" s="39">
        <f t="shared" si="1"/>
        <v>0.84998137645611038</v>
      </c>
      <c r="F8" s="41" t="s">
        <v>46</v>
      </c>
      <c r="G8" s="41" t="s">
        <v>46</v>
      </c>
      <c r="H8" s="41" t="s">
        <v>46</v>
      </c>
      <c r="I8" s="61">
        <f t="shared" si="3"/>
        <v>964510.39694350492</v>
      </c>
      <c r="J8" s="39"/>
    </row>
    <row r="9" spans="1:10" ht="15" customHeight="1" x14ac:dyDescent="0.2">
      <c r="A9" s="47">
        <v>36678</v>
      </c>
      <c r="B9" s="42">
        <v>200215.88325408337</v>
      </c>
      <c r="C9" s="43">
        <f t="shared" si="2"/>
        <v>97.625475898566378</v>
      </c>
      <c r="D9" s="39">
        <f t="shared" si="0"/>
        <v>-3.1973287787264937</v>
      </c>
      <c r="E9" s="39">
        <f t="shared" si="1"/>
        <v>-2.3745241014336171</v>
      </c>
      <c r="F9" s="41" t="s">
        <v>46</v>
      </c>
      <c r="G9" s="41" t="s">
        <v>46</v>
      </c>
      <c r="H9" s="41" t="s">
        <v>46</v>
      </c>
      <c r="I9" s="61">
        <f t="shared" si="3"/>
        <v>1164726.2801975883</v>
      </c>
      <c r="J9" s="39"/>
    </row>
    <row r="10" spans="1:10" ht="15" customHeight="1" x14ac:dyDescent="0.2">
      <c r="A10" s="47">
        <v>36708</v>
      </c>
      <c r="B10" s="42">
        <v>197903.05143530946</v>
      </c>
      <c r="C10" s="43">
        <f t="shared" si="2"/>
        <v>96.497736663739502</v>
      </c>
      <c r="D10" s="39">
        <f t="shared" si="0"/>
        <v>-1.1551690011719962</v>
      </c>
      <c r="E10" s="39">
        <f t="shared" si="1"/>
        <v>-3.5022633362605027</v>
      </c>
      <c r="F10" s="41" t="s">
        <v>46</v>
      </c>
      <c r="G10" s="41" t="s">
        <v>46</v>
      </c>
      <c r="H10" s="41" t="s">
        <v>46</v>
      </c>
      <c r="I10" s="61">
        <f t="shared" si="3"/>
        <v>1362629.3316328977</v>
      </c>
      <c r="J10" s="39"/>
    </row>
    <row r="11" spans="1:10" ht="15" customHeight="1" x14ac:dyDescent="0.2">
      <c r="A11" s="47">
        <v>36739</v>
      </c>
      <c r="B11" s="42">
        <v>191098.58000309838</v>
      </c>
      <c r="C11" s="43">
        <f t="shared" si="2"/>
        <v>93.179869214807937</v>
      </c>
      <c r="D11" s="39">
        <f t="shared" si="0"/>
        <v>-3.438285252734119</v>
      </c>
      <c r="E11" s="39">
        <f t="shared" si="1"/>
        <v>-6.8201307851920578</v>
      </c>
      <c r="F11" s="41" t="s">
        <v>46</v>
      </c>
      <c r="G11" s="41" t="s">
        <v>46</v>
      </c>
      <c r="H11" s="41" t="s">
        <v>46</v>
      </c>
      <c r="I11" s="61">
        <f t="shared" si="3"/>
        <v>1553727.9116359961</v>
      </c>
      <c r="J11" s="39"/>
    </row>
    <row r="12" spans="1:10" ht="15" customHeight="1" x14ac:dyDescent="0.2">
      <c r="A12" s="47">
        <v>36770</v>
      </c>
      <c r="B12" s="42">
        <v>150588.63877998426</v>
      </c>
      <c r="C12" s="43">
        <f t="shared" si="2"/>
        <v>73.427179137214836</v>
      </c>
      <c r="D12" s="39">
        <f t="shared" si="0"/>
        <v>-21.198452245148726</v>
      </c>
      <c r="E12" s="39">
        <f t="shared" si="1"/>
        <v>-26.572820862785164</v>
      </c>
      <c r="F12" s="41" t="s">
        <v>46</v>
      </c>
      <c r="G12" s="41" t="s">
        <v>46</v>
      </c>
      <c r="H12" s="41" t="s">
        <v>46</v>
      </c>
      <c r="I12" s="61">
        <f t="shared" si="3"/>
        <v>1704316.5504159804</v>
      </c>
      <c r="J12" s="39"/>
    </row>
    <row r="13" spans="1:10" ht="15" customHeight="1" x14ac:dyDescent="0.2">
      <c r="A13" s="47">
        <v>36800</v>
      </c>
      <c r="B13" s="42">
        <v>215378.34576029642</v>
      </c>
      <c r="C13" s="43">
        <f t="shared" si="2"/>
        <v>105.01870861269987</v>
      </c>
      <c r="D13" s="39">
        <f t="shared" si="0"/>
        <v>43.024299512377162</v>
      </c>
      <c r="E13" s="39">
        <f t="shared" si="1"/>
        <v>5.0187086126998626</v>
      </c>
      <c r="F13" s="41" t="s">
        <v>46</v>
      </c>
      <c r="G13" s="41" t="s">
        <v>46</v>
      </c>
      <c r="H13" s="41" t="s">
        <v>46</v>
      </c>
      <c r="I13" s="61">
        <f t="shared" si="3"/>
        <v>1919694.8961762767</v>
      </c>
      <c r="J13" s="39"/>
    </row>
    <row r="14" spans="1:10" ht="15" customHeight="1" x14ac:dyDescent="0.2">
      <c r="A14" s="47">
        <v>36831</v>
      </c>
      <c r="B14" s="42">
        <v>190287.5899002988</v>
      </c>
      <c r="C14" s="43">
        <f t="shared" si="2"/>
        <v>92.784429585104007</v>
      </c>
      <c r="D14" s="39">
        <f t="shared" si="0"/>
        <v>-11.649618614826862</v>
      </c>
      <c r="E14" s="39">
        <f t="shared" si="1"/>
        <v>-7.2155704148959892</v>
      </c>
      <c r="F14" s="41" t="s">
        <v>46</v>
      </c>
      <c r="G14" s="41" t="s">
        <v>46</v>
      </c>
      <c r="H14" s="41" t="s">
        <v>46</v>
      </c>
      <c r="I14" s="61">
        <f t="shared" si="3"/>
        <v>2109982.4860765757</v>
      </c>
      <c r="J14" s="39"/>
    </row>
    <row r="15" spans="1:10" ht="15" customHeight="1" x14ac:dyDescent="0.2">
      <c r="A15" s="47">
        <v>36861</v>
      </c>
      <c r="B15" s="42">
        <v>210262.74901616829</v>
      </c>
      <c r="C15" s="43">
        <f t="shared" si="2"/>
        <v>102.52433824340758</v>
      </c>
      <c r="D15" s="39">
        <f t="shared" si="0"/>
        <v>10.497352521168345</v>
      </c>
      <c r="E15" s="39">
        <f t="shared" si="1"/>
        <v>2.5243382434075867</v>
      </c>
      <c r="F15" s="41" t="s">
        <v>46</v>
      </c>
      <c r="G15" s="41" t="s">
        <v>46</v>
      </c>
      <c r="H15" s="41" t="s">
        <v>46</v>
      </c>
      <c r="I15" s="62">
        <f>I14+B15</f>
        <v>2320245.2350927442</v>
      </c>
      <c r="J15" s="39">
        <v>0</v>
      </c>
    </row>
    <row r="16" spans="1:10" ht="15" customHeight="1" x14ac:dyDescent="0.2">
      <c r="A16" s="47">
        <v>36892</v>
      </c>
      <c r="B16" s="42">
        <v>157453.44441102058</v>
      </c>
      <c r="C16" s="43">
        <f t="shared" si="2"/>
        <v>76.774465605144997</v>
      </c>
      <c r="D16" s="39">
        <f t="shared" si="0"/>
        <v>-25.11586329592167</v>
      </c>
      <c r="E16" s="39">
        <f t="shared" ref="E16:E27" si="4">(C16/$C$15-1)*100</f>
        <v>-25.11586329592167</v>
      </c>
      <c r="F16" s="39">
        <f t="shared" ref="F16:F79" si="5">(C16/C4-1)*100</f>
        <v>-23.225534394855007</v>
      </c>
      <c r="G16" s="41" t="s">
        <v>46</v>
      </c>
      <c r="H16" s="41" t="s">
        <v>46</v>
      </c>
      <c r="I16" s="61">
        <f>B16</f>
        <v>157453.44441102058</v>
      </c>
      <c r="J16" s="39"/>
    </row>
    <row r="17" spans="1:10" ht="15" customHeight="1" x14ac:dyDescent="0.2">
      <c r="A17" s="47">
        <v>36923</v>
      </c>
      <c r="B17" s="42">
        <v>184736.9142283827</v>
      </c>
      <c r="C17" s="43">
        <f t="shared" si="2"/>
        <v>90.07791427162249</v>
      </c>
      <c r="D17" s="39">
        <f t="shared" si="0"/>
        <v>17.327959969005601</v>
      </c>
      <c r="E17" s="39">
        <f t="shared" si="4"/>
        <v>-12.139970064703554</v>
      </c>
      <c r="F17" s="39">
        <f t="shared" si="5"/>
        <v>2.0269853138727978</v>
      </c>
      <c r="G17" s="41" t="s">
        <v>46</v>
      </c>
      <c r="H17" s="41" t="s">
        <v>46</v>
      </c>
      <c r="I17" s="61">
        <f>I16+B17</f>
        <v>342190.35863940325</v>
      </c>
      <c r="J17" s="39"/>
    </row>
    <row r="18" spans="1:10" ht="15" customHeight="1" x14ac:dyDescent="0.2">
      <c r="A18" s="47">
        <v>36951</v>
      </c>
      <c r="B18" s="42">
        <v>186304.63068769517</v>
      </c>
      <c r="C18" s="43">
        <f t="shared" si="2"/>
        <v>90.842334471093736</v>
      </c>
      <c r="D18" s="39">
        <f t="shared" si="0"/>
        <v>0.84862111390169304</v>
      </c>
      <c r="E18" s="39">
        <f t="shared" si="4"/>
        <v>-11.39437129999229</v>
      </c>
      <c r="F18" s="39">
        <f t="shared" si="5"/>
        <v>-6.4051913410925092</v>
      </c>
      <c r="G18" s="41" t="s">
        <v>46</v>
      </c>
      <c r="H18" s="41" t="s">
        <v>46</v>
      </c>
      <c r="I18" s="61">
        <f t="shared" ref="I18:I27" si="6">I17+B18</f>
        <v>528494.98932709848</v>
      </c>
      <c r="J18" s="39"/>
    </row>
    <row r="19" spans="1:10" ht="15" customHeight="1" x14ac:dyDescent="0.2">
      <c r="A19" s="47">
        <v>36982</v>
      </c>
      <c r="B19" s="42">
        <v>180652.41397430733</v>
      </c>
      <c r="C19" s="43">
        <f t="shared" si="2"/>
        <v>88.086307638666767</v>
      </c>
      <c r="D19" s="39">
        <f t="shared" si="0"/>
        <v>-3.0338573402733715</v>
      </c>
      <c r="E19" s="39">
        <f t="shared" si="4"/>
        <v>-14.082539670202843</v>
      </c>
      <c r="F19" s="39">
        <f t="shared" si="5"/>
        <v>4.7414268540913573</v>
      </c>
      <c r="G19" s="41" t="s">
        <v>46</v>
      </c>
      <c r="H19" s="41" t="s">
        <v>46</v>
      </c>
      <c r="I19" s="61">
        <f t="shared" si="6"/>
        <v>709147.40330140584</v>
      </c>
      <c r="J19" s="39"/>
    </row>
    <row r="20" spans="1:10" ht="15" customHeight="1" x14ac:dyDescent="0.2">
      <c r="A20" s="47">
        <v>37012</v>
      </c>
      <c r="B20" s="42">
        <v>199795.40925100894</v>
      </c>
      <c r="C20" s="43">
        <f t="shared" si="2"/>
        <v>97.420452331075367</v>
      </c>
      <c r="D20" s="39">
        <f t="shared" si="0"/>
        <v>10.596589802239876</v>
      </c>
      <c r="E20" s="39">
        <f t="shared" si="4"/>
        <v>-4.9782188305520725</v>
      </c>
      <c r="F20" s="39">
        <f t="shared" si="5"/>
        <v>-3.4006243715394291</v>
      </c>
      <c r="G20" s="41" t="s">
        <v>46</v>
      </c>
      <c r="H20" s="41" t="s">
        <v>46</v>
      </c>
      <c r="I20" s="61">
        <f t="shared" si="6"/>
        <v>908942.81255241483</v>
      </c>
      <c r="J20" s="39"/>
    </row>
    <row r="21" spans="1:10" ht="15" customHeight="1" x14ac:dyDescent="0.2">
      <c r="A21" s="47">
        <v>37043</v>
      </c>
      <c r="B21" s="42">
        <v>200032.72767047773</v>
      </c>
      <c r="C21" s="43">
        <f t="shared" si="2"/>
        <v>97.536169042774688</v>
      </c>
      <c r="D21" s="39">
        <f t="shared" si="0"/>
        <v>0.11878071691360237</v>
      </c>
      <c r="E21" s="39">
        <f t="shared" si="4"/>
        <v>-4.8653512776549279</v>
      </c>
      <c r="F21" s="39">
        <f t="shared" si="5"/>
        <v>-9.1479047830178573E-2</v>
      </c>
      <c r="G21" s="41" t="s">
        <v>46</v>
      </c>
      <c r="H21" s="41" t="s">
        <v>46</v>
      </c>
      <c r="I21" s="61">
        <f t="shared" si="6"/>
        <v>1108975.5402228925</v>
      </c>
      <c r="J21" s="39"/>
    </row>
    <row r="22" spans="1:10" ht="15" customHeight="1" x14ac:dyDescent="0.2">
      <c r="A22" s="47">
        <v>37073</v>
      </c>
      <c r="B22" s="42">
        <v>201567.83431585465</v>
      </c>
      <c r="C22" s="43">
        <f t="shared" si="2"/>
        <v>98.284688662568215</v>
      </c>
      <c r="D22" s="39">
        <f t="shared" si="0"/>
        <v>0.76742774207716469</v>
      </c>
      <c r="E22" s="39">
        <f t="shared" si="4"/>
        <v>-4.1352615910320019</v>
      </c>
      <c r="F22" s="39">
        <f t="shared" si="5"/>
        <v>1.8518071621260956</v>
      </c>
      <c r="G22" s="41" t="s">
        <v>46</v>
      </c>
      <c r="H22" s="41" t="s">
        <v>46</v>
      </c>
      <c r="I22" s="61">
        <f t="shared" si="6"/>
        <v>1310543.3745387471</v>
      </c>
      <c r="J22" s="39"/>
    </row>
    <row r="23" spans="1:10" ht="15" customHeight="1" x14ac:dyDescent="0.2">
      <c r="A23" s="47">
        <v>37104</v>
      </c>
      <c r="B23" s="42">
        <v>198503.92423322285</v>
      </c>
      <c r="C23" s="43">
        <f t="shared" si="2"/>
        <v>96.790722873911221</v>
      </c>
      <c r="D23" s="39">
        <f t="shared" si="0"/>
        <v>-1.5200391932726043</v>
      </c>
      <c r="E23" s="39">
        <f t="shared" si="4"/>
        <v>-5.5924431873765723</v>
      </c>
      <c r="F23" s="39">
        <f t="shared" si="5"/>
        <v>3.875143514935786</v>
      </c>
      <c r="G23" s="41" t="s">
        <v>46</v>
      </c>
      <c r="H23" s="41" t="s">
        <v>46</v>
      </c>
      <c r="I23" s="61">
        <f t="shared" si="6"/>
        <v>1509047.29877197</v>
      </c>
      <c r="J23" s="39"/>
    </row>
    <row r="24" spans="1:10" ht="15" customHeight="1" x14ac:dyDescent="0.2">
      <c r="A24" s="47">
        <v>37135</v>
      </c>
      <c r="B24" s="42">
        <v>207415.1877313549</v>
      </c>
      <c r="C24" s="43">
        <f t="shared" si="2"/>
        <v>101.13586435681063</v>
      </c>
      <c r="D24" s="39">
        <f t="shared" si="0"/>
        <v>4.4892127611855903</v>
      </c>
      <c r="E24" s="39">
        <f t="shared" si="4"/>
        <v>-1.3542870994207368</v>
      </c>
      <c r="F24" s="39">
        <f t="shared" si="5"/>
        <v>37.736279052496371</v>
      </c>
      <c r="G24" s="41" t="s">
        <v>46</v>
      </c>
      <c r="H24" s="41" t="s">
        <v>46</v>
      </c>
      <c r="I24" s="61">
        <f t="shared" si="6"/>
        <v>1716462.4865033249</v>
      </c>
      <c r="J24" s="39"/>
    </row>
    <row r="25" spans="1:10" ht="15" customHeight="1" x14ac:dyDescent="0.2">
      <c r="A25" s="47">
        <v>37165</v>
      </c>
      <c r="B25" s="42">
        <v>212963.92404207189</v>
      </c>
      <c r="C25" s="43">
        <f t="shared" si="2"/>
        <v>103.84143403572548</v>
      </c>
      <c r="D25" s="39">
        <f t="shared" si="0"/>
        <v>2.6751832261694197</v>
      </c>
      <c r="E25" s="39">
        <f t="shared" si="4"/>
        <v>1.2846664654307949</v>
      </c>
      <c r="F25" s="39">
        <f t="shared" si="5"/>
        <v>-1.1210141435999521</v>
      </c>
      <c r="G25" s="41" t="s">
        <v>46</v>
      </c>
      <c r="H25" s="41" t="s">
        <v>46</v>
      </c>
      <c r="I25" s="61">
        <f t="shared" si="6"/>
        <v>1929426.4105453969</v>
      </c>
      <c r="J25" s="39"/>
    </row>
    <row r="26" spans="1:10" ht="15" customHeight="1" x14ac:dyDescent="0.2">
      <c r="A26" s="47">
        <v>37196</v>
      </c>
      <c r="B26" s="42">
        <v>199089.19354179176</v>
      </c>
      <c r="C26" s="43">
        <f t="shared" si="2"/>
        <v>97.076100806217198</v>
      </c>
      <c r="D26" s="39">
        <f t="shared" si="0"/>
        <v>-6.5150614418332697</v>
      </c>
      <c r="E26" s="39">
        <f t="shared" si="4"/>
        <v>-5.314091785947916</v>
      </c>
      <c r="F26" s="39">
        <f t="shared" si="5"/>
        <v>4.6254217871510184</v>
      </c>
      <c r="G26" s="41" t="s">
        <v>46</v>
      </c>
      <c r="H26" s="41" t="s">
        <v>46</v>
      </c>
      <c r="I26" s="61">
        <f t="shared" si="6"/>
        <v>2128515.6040871888</v>
      </c>
      <c r="J26" s="39"/>
    </row>
    <row r="27" spans="1:10" ht="15" customHeight="1" x14ac:dyDescent="0.2">
      <c r="A27" s="47">
        <v>37226</v>
      </c>
      <c r="B27" s="42">
        <v>200434.53798030925</v>
      </c>
      <c r="C27" s="43">
        <f t="shared" si="2"/>
        <v>97.732092173750615</v>
      </c>
      <c r="D27" s="39">
        <f t="shared" si="0"/>
        <v>0.67574960477956303</v>
      </c>
      <c r="E27" s="39">
        <f t="shared" si="4"/>
        <v>-4.674252135409529</v>
      </c>
      <c r="F27" s="39">
        <f t="shared" si="5"/>
        <v>-4.674252135409529</v>
      </c>
      <c r="G27" s="41" t="s">
        <v>46</v>
      </c>
      <c r="H27" s="41" t="s">
        <v>46</v>
      </c>
      <c r="I27" s="62">
        <f t="shared" si="6"/>
        <v>2328950.1420674981</v>
      </c>
      <c r="J27" s="52">
        <f>I27/I15-1</f>
        <v>3.7517185007411857E-3</v>
      </c>
    </row>
    <row r="28" spans="1:10" ht="15" customHeight="1" x14ac:dyDescent="0.2">
      <c r="A28" s="47">
        <v>37257</v>
      </c>
      <c r="B28" s="42">
        <v>217058.84341910708</v>
      </c>
      <c r="C28" s="43">
        <f t="shared" si="2"/>
        <v>105.83812104402838</v>
      </c>
      <c r="D28" s="39">
        <f t="shared" si="0"/>
        <v>8.2941321422513425</v>
      </c>
      <c r="E28" s="39">
        <f t="shared" ref="E28:E39" si="7">(C28/$C$27-1)*100</f>
        <v>8.2941321422513425</v>
      </c>
      <c r="F28" s="39">
        <f t="shared" si="5"/>
        <v>37.855887644154066</v>
      </c>
      <c r="G28" s="39">
        <f t="shared" ref="G28:G91" si="8">(C28/C4-1)*100</f>
        <v>5.8381210440283882</v>
      </c>
      <c r="H28" s="41" t="s">
        <v>46</v>
      </c>
      <c r="I28" s="61">
        <f>B28</f>
        <v>217058.84341910708</v>
      </c>
      <c r="J28" s="39"/>
    </row>
    <row r="29" spans="1:10" ht="15" customHeight="1" x14ac:dyDescent="0.2">
      <c r="A29" s="47">
        <v>37288</v>
      </c>
      <c r="B29" s="42">
        <v>210204.67902259977</v>
      </c>
      <c r="C29" s="43">
        <f t="shared" si="2"/>
        <v>102.49602325328087</v>
      </c>
      <c r="D29" s="39">
        <f t="shared" si="0"/>
        <v>-3.157744825569242</v>
      </c>
      <c r="E29" s="39">
        <f t="shared" si="7"/>
        <v>4.8744797881342894</v>
      </c>
      <c r="F29" s="39">
        <f t="shared" si="5"/>
        <v>13.785964164548247</v>
      </c>
      <c r="G29" s="39">
        <f t="shared" si="8"/>
        <v>16.092388947412228</v>
      </c>
      <c r="H29" s="41" t="s">
        <v>46</v>
      </c>
      <c r="I29" s="61">
        <f>I28+B29</f>
        <v>427263.52244170685</v>
      </c>
      <c r="J29" s="39"/>
    </row>
    <row r="30" spans="1:10" ht="15" customHeight="1" x14ac:dyDescent="0.2">
      <c r="A30" s="47">
        <v>37316</v>
      </c>
      <c r="B30" s="42">
        <v>222373.44914972747</v>
      </c>
      <c r="C30" s="43">
        <f t="shared" si="2"/>
        <v>108.42952840508491</v>
      </c>
      <c r="D30" s="39">
        <f t="shared" si="0"/>
        <v>5.7890101132427318</v>
      </c>
      <c r="E30" s="39">
        <f t="shared" si="7"/>
        <v>10.945674029280084</v>
      </c>
      <c r="F30" s="39">
        <f t="shared" si="5"/>
        <v>19.360129873795206</v>
      </c>
      <c r="G30" s="39">
        <f t="shared" si="8"/>
        <v>11.71488517040209</v>
      </c>
      <c r="H30" s="41" t="s">
        <v>46</v>
      </c>
      <c r="I30" s="61">
        <f t="shared" ref="I30:I39" si="9">I29+B30</f>
        <v>649636.97159143433</v>
      </c>
      <c r="J30" s="39"/>
    </row>
    <row r="31" spans="1:10" ht="15" customHeight="1" x14ac:dyDescent="0.2">
      <c r="A31" s="47">
        <v>37347</v>
      </c>
      <c r="B31" s="42">
        <v>230596.06512354309</v>
      </c>
      <c r="C31" s="43">
        <f t="shared" si="2"/>
        <v>112.43888462861784</v>
      </c>
      <c r="D31" s="39">
        <f t="shared" si="0"/>
        <v>3.6976608517139908</v>
      </c>
      <c r="E31" s="39">
        <f t="shared" si="7"/>
        <v>15.048068784530999</v>
      </c>
      <c r="F31" s="39">
        <f t="shared" si="5"/>
        <v>27.646268350634283</v>
      </c>
      <c r="G31" s="39">
        <f t="shared" si="8"/>
        <v>33.698522796456778</v>
      </c>
      <c r="H31" s="41" t="s">
        <v>46</v>
      </c>
      <c r="I31" s="61">
        <f t="shared" si="9"/>
        <v>880233.03671497735</v>
      </c>
      <c r="J31" s="39"/>
    </row>
    <row r="32" spans="1:10" ht="15" customHeight="1" x14ac:dyDescent="0.2">
      <c r="A32" s="47">
        <v>37377</v>
      </c>
      <c r="B32" s="42">
        <v>214931.44130769232</v>
      </c>
      <c r="C32" s="43">
        <f t="shared" si="2"/>
        <v>104.80079753013459</v>
      </c>
      <c r="D32" s="39">
        <f t="shared" si="0"/>
        <v>-6.7931010910608158</v>
      </c>
      <c r="E32" s="39">
        <f t="shared" si="7"/>
        <v>7.232737168684622</v>
      </c>
      <c r="F32" s="39">
        <f t="shared" si="5"/>
        <v>7.5757656862213363</v>
      </c>
      <c r="G32" s="39">
        <f t="shared" si="8"/>
        <v>3.9175179804255444</v>
      </c>
      <c r="H32" s="41" t="s">
        <v>46</v>
      </c>
      <c r="I32" s="61">
        <f t="shared" si="9"/>
        <v>1095164.4780226697</v>
      </c>
      <c r="J32" s="39"/>
    </row>
    <row r="33" spans="1:10" ht="15" customHeight="1" x14ac:dyDescent="0.2">
      <c r="A33" s="47">
        <v>37408</v>
      </c>
      <c r="B33" s="42">
        <v>192307.35190442891</v>
      </c>
      <c r="C33" s="43">
        <f t="shared" si="2"/>
        <v>93.769267669127615</v>
      </c>
      <c r="D33" s="39">
        <f t="shared" si="0"/>
        <v>-10.526188846831008</v>
      </c>
      <c r="E33" s="39">
        <f t="shared" si="7"/>
        <v>-4.0547832513170734</v>
      </c>
      <c r="F33" s="39">
        <f t="shared" si="5"/>
        <v>-3.8620559025596912</v>
      </c>
      <c r="G33" s="39">
        <f t="shared" si="8"/>
        <v>-3.9500019784235341</v>
      </c>
      <c r="H33" s="41" t="s">
        <v>46</v>
      </c>
      <c r="I33" s="61">
        <f t="shared" si="9"/>
        <v>1287471.8299270985</v>
      </c>
      <c r="J33" s="39"/>
    </row>
    <row r="34" spans="1:10" ht="15" customHeight="1" x14ac:dyDescent="0.2">
      <c r="A34" s="47">
        <v>37438</v>
      </c>
      <c r="B34" s="42">
        <v>226695.69745454547</v>
      </c>
      <c r="C34" s="43">
        <f t="shared" si="2"/>
        <v>110.53706123840232</v>
      </c>
      <c r="D34" s="39">
        <f t="shared" si="0"/>
        <v>17.881971338883872</v>
      </c>
      <c r="E34" s="39">
        <f t="shared" si="7"/>
        <v>13.102112908712416</v>
      </c>
      <c r="F34" s="39">
        <f t="shared" si="5"/>
        <v>12.466206835022952</v>
      </c>
      <c r="G34" s="39">
        <f t="shared" si="8"/>
        <v>14.54886410816545</v>
      </c>
      <c r="H34" s="41" t="s">
        <v>46</v>
      </c>
      <c r="I34" s="61">
        <f t="shared" si="9"/>
        <v>1514167.5273816439</v>
      </c>
      <c r="J34" s="39"/>
    </row>
    <row r="35" spans="1:10" ht="15" customHeight="1" x14ac:dyDescent="0.2">
      <c r="A35" s="47">
        <v>37469</v>
      </c>
      <c r="B35" s="42">
        <v>201548.75531701627</v>
      </c>
      <c r="C35" s="43">
        <f t="shared" si="2"/>
        <v>98.275385722606657</v>
      </c>
      <c r="D35" s="39">
        <f t="shared" si="0"/>
        <v>-11.092818443354602</v>
      </c>
      <c r="E35" s="39">
        <f t="shared" si="7"/>
        <v>0.55590086815102691</v>
      </c>
      <c r="F35" s="39">
        <f t="shared" si="5"/>
        <v>1.5338896173236582</v>
      </c>
      <c r="G35" s="39">
        <f t="shared" si="8"/>
        <v>5.4684735562914311</v>
      </c>
      <c r="H35" s="41" t="s">
        <v>46</v>
      </c>
      <c r="I35" s="61">
        <f t="shared" si="9"/>
        <v>1715716.2826986602</v>
      </c>
      <c r="J35" s="39"/>
    </row>
    <row r="36" spans="1:10" ht="15" customHeight="1" x14ac:dyDescent="0.2">
      <c r="A36" s="47">
        <v>37500</v>
      </c>
      <c r="B36" s="42">
        <v>201608.93931168833</v>
      </c>
      <c r="C36" s="43">
        <f t="shared" si="2"/>
        <v>98.304731501901699</v>
      </c>
      <c r="D36" s="39">
        <f t="shared" si="0"/>
        <v>2.9860762264388718E-2</v>
      </c>
      <c r="E36" s="39">
        <f t="shared" si="7"/>
        <v>0.58592762665208298</v>
      </c>
      <c r="F36" s="39">
        <f t="shared" si="5"/>
        <v>-2.7993361928668525</v>
      </c>
      <c r="G36" s="39">
        <f t="shared" si="8"/>
        <v>33.880577542271759</v>
      </c>
      <c r="H36" s="41" t="s">
        <v>46</v>
      </c>
      <c r="I36" s="61">
        <f t="shared" si="9"/>
        <v>1917325.2220103485</v>
      </c>
      <c r="J36" s="39"/>
    </row>
    <row r="37" spans="1:10" ht="15" customHeight="1" x14ac:dyDescent="0.2">
      <c r="A37" s="47">
        <v>37530</v>
      </c>
      <c r="B37" s="42">
        <v>221589.33623776221</v>
      </c>
      <c r="C37" s="43">
        <f t="shared" si="2"/>
        <v>108.04719412198673</v>
      </c>
      <c r="D37" s="39">
        <f t="shared" si="0"/>
        <v>9.9104717252562544</v>
      </c>
      <c r="E37" s="39">
        <f t="shared" si="7"/>
        <v>10.554467543678147</v>
      </c>
      <c r="F37" s="39">
        <f t="shared" si="5"/>
        <v>4.0501752747504449</v>
      </c>
      <c r="G37" s="39">
        <f t="shared" si="8"/>
        <v>2.88375809347996</v>
      </c>
      <c r="H37" s="41" t="s">
        <v>46</v>
      </c>
      <c r="I37" s="61">
        <f t="shared" si="9"/>
        <v>2138914.5582481106</v>
      </c>
      <c r="J37" s="39"/>
    </row>
    <row r="38" spans="1:10" ht="15" customHeight="1" x14ac:dyDescent="0.2">
      <c r="A38" s="47">
        <v>37561</v>
      </c>
      <c r="B38" s="42">
        <v>204246.77562670663</v>
      </c>
      <c r="C38" s="43">
        <f t="shared" si="2"/>
        <v>99.590943271970787</v>
      </c>
      <c r="D38" s="39">
        <f t="shared" si="0"/>
        <v>-7.8264418791558104</v>
      </c>
      <c r="E38" s="39">
        <f t="shared" si="7"/>
        <v>1.9019863965620054</v>
      </c>
      <c r="F38" s="39">
        <f t="shared" si="5"/>
        <v>2.5905886668992961</v>
      </c>
      <c r="G38" s="39">
        <f t="shared" si="8"/>
        <v>7.3358361066645283</v>
      </c>
      <c r="H38" s="41" t="s">
        <v>46</v>
      </c>
      <c r="I38" s="61">
        <f t="shared" si="9"/>
        <v>2343161.333874817</v>
      </c>
      <c r="J38" s="39"/>
    </row>
    <row r="39" spans="1:10" ht="15" customHeight="1" x14ac:dyDescent="0.2">
      <c r="A39" s="47">
        <v>37591</v>
      </c>
      <c r="B39" s="42">
        <v>185600.18274825174</v>
      </c>
      <c r="C39" s="43">
        <f t="shared" si="2"/>
        <v>90.498844912642198</v>
      </c>
      <c r="D39" s="39">
        <f t="shared" si="0"/>
        <v>-9.12944295998801</v>
      </c>
      <c r="E39" s="39">
        <f t="shared" si="7"/>
        <v>-7.4010973266068643</v>
      </c>
      <c r="F39" s="39">
        <f t="shared" si="5"/>
        <v>-7.4010973266068643</v>
      </c>
      <c r="G39" s="39">
        <f t="shared" si="8"/>
        <v>-11.729403512183744</v>
      </c>
      <c r="H39" s="41" t="s">
        <v>46</v>
      </c>
      <c r="I39" s="62">
        <f t="shared" si="9"/>
        <v>2528761.5166230686</v>
      </c>
      <c r="J39" s="52">
        <f>I39/I27-1</f>
        <v>8.5794612321838049E-2</v>
      </c>
    </row>
    <row r="40" spans="1:10" ht="15" customHeight="1" x14ac:dyDescent="0.2">
      <c r="A40" s="47">
        <v>37622</v>
      </c>
      <c r="B40" s="42">
        <v>226351.16390442889</v>
      </c>
      <c r="C40" s="43">
        <f t="shared" si="2"/>
        <v>110.36906631588927</v>
      </c>
      <c r="D40" s="39">
        <f t="shared" si="0"/>
        <v>21.956325986732359</v>
      </c>
      <c r="E40" s="39">
        <f t="shared" ref="E40:E51" si="10">(C40/$C$39-1)*100</f>
        <v>21.956325986732359</v>
      </c>
      <c r="F40" s="39">
        <f t="shared" si="5"/>
        <v>4.2810144654552351</v>
      </c>
      <c r="G40" s="39">
        <f t="shared" si="8"/>
        <v>43.757518135682027</v>
      </c>
      <c r="H40" s="39">
        <f t="shared" ref="H40:H103" si="11">(C40/C4-1)*100</f>
        <v>10.369066315889274</v>
      </c>
      <c r="I40" s="61">
        <f>B40</f>
        <v>226351.16390442889</v>
      </c>
      <c r="J40" s="39"/>
    </row>
    <row r="41" spans="1:10" ht="15" customHeight="1" x14ac:dyDescent="0.2">
      <c r="A41" s="47">
        <v>37653</v>
      </c>
      <c r="B41" s="42">
        <v>202051.55193473189</v>
      </c>
      <c r="C41" s="43">
        <f t="shared" si="2"/>
        <v>98.520549883845476</v>
      </c>
      <c r="D41" s="39">
        <f t="shared" si="0"/>
        <v>-10.735359849952831</v>
      </c>
      <c r="E41" s="39">
        <f t="shared" si="10"/>
        <v>8.8638755322751006</v>
      </c>
      <c r="F41" s="39">
        <f t="shared" si="5"/>
        <v>-3.8786610867930782</v>
      </c>
      <c r="G41" s="39">
        <f t="shared" si="8"/>
        <v>9.37259225026561</v>
      </c>
      <c r="H41" s="39">
        <f t="shared" si="11"/>
        <v>11.589558632580466</v>
      </c>
      <c r="I41" s="61">
        <f>I40+B41</f>
        <v>428402.71583916078</v>
      </c>
      <c r="J41" s="39"/>
    </row>
    <row r="42" spans="1:10" ht="15" customHeight="1" x14ac:dyDescent="0.2">
      <c r="A42" s="47">
        <v>37681</v>
      </c>
      <c r="B42" s="42">
        <v>227291.09740992344</v>
      </c>
      <c r="C42" s="43">
        <f t="shared" si="2"/>
        <v>110.82737888478005</v>
      </c>
      <c r="D42" s="39">
        <f t="shared" si="0"/>
        <v>12.4916365321186</v>
      </c>
      <c r="E42" s="39">
        <f t="shared" si="10"/>
        <v>22.462755178544903</v>
      </c>
      <c r="F42" s="39">
        <f t="shared" si="5"/>
        <v>2.2114367875298191</v>
      </c>
      <c r="G42" s="39">
        <f t="shared" si="8"/>
        <v>21.999703695467666</v>
      </c>
      <c r="H42" s="39">
        <f t="shared" si="11"/>
        <v>14.185389238207048</v>
      </c>
      <c r="I42" s="61">
        <f t="shared" ref="I42:I51" si="12">I41+B42</f>
        <v>655693.81324908417</v>
      </c>
      <c r="J42" s="39"/>
    </row>
    <row r="43" spans="1:10" ht="15" customHeight="1" x14ac:dyDescent="0.2">
      <c r="A43" s="47">
        <v>37712</v>
      </c>
      <c r="B43" s="42">
        <v>228003.61257509157</v>
      </c>
      <c r="C43" s="43">
        <f t="shared" si="2"/>
        <v>111.17480203100571</v>
      </c>
      <c r="D43" s="39">
        <f t="shared" si="0"/>
        <v>0.31348133441544412</v>
      </c>
      <c r="E43" s="39">
        <f t="shared" si="10"/>
        <v>22.846653057640509</v>
      </c>
      <c r="F43" s="39">
        <f t="shared" si="5"/>
        <v>-1.1242397163466644</v>
      </c>
      <c r="G43" s="39">
        <f t="shared" si="8"/>
        <v>26.211218305402006</v>
      </c>
      <c r="H43" s="39">
        <f t="shared" si="11"/>
        <v>32.195430903010205</v>
      </c>
      <c r="I43" s="61">
        <f t="shared" si="12"/>
        <v>883697.42582417571</v>
      </c>
      <c r="J43" s="39"/>
    </row>
    <row r="44" spans="1:10" ht="15" customHeight="1" x14ac:dyDescent="0.2">
      <c r="A44" s="47">
        <v>37742</v>
      </c>
      <c r="B44" s="42">
        <v>241135.38358974361</v>
      </c>
      <c r="C44" s="43">
        <f t="shared" si="2"/>
        <v>117.57786743151388</v>
      </c>
      <c r="D44" s="39">
        <f t="shared" si="0"/>
        <v>5.759457434178672</v>
      </c>
      <c r="E44" s="39">
        <f t="shared" si="10"/>
        <v>29.921953749808459</v>
      </c>
      <c r="F44" s="39">
        <f t="shared" si="5"/>
        <v>12.191767813317789</v>
      </c>
      <c r="G44" s="39">
        <f t="shared" si="8"/>
        <v>20.691153262084239</v>
      </c>
      <c r="H44" s="39">
        <f t="shared" si="11"/>
        <v>16.586900489961785</v>
      </c>
      <c r="I44" s="61">
        <f t="shared" si="12"/>
        <v>1124832.8094139192</v>
      </c>
      <c r="J44" s="39"/>
    </row>
    <row r="45" spans="1:10" ht="15" customHeight="1" x14ac:dyDescent="0.2">
      <c r="A45" s="47">
        <v>37773</v>
      </c>
      <c r="B45" s="42">
        <v>228003.61257509157</v>
      </c>
      <c r="C45" s="43">
        <f t="shared" si="2"/>
        <v>111.17480203100571</v>
      </c>
      <c r="D45" s="39">
        <f t="shared" si="0"/>
        <v>-5.4458084164843328</v>
      </c>
      <c r="E45" s="39">
        <f t="shared" si="10"/>
        <v>22.846653057640509</v>
      </c>
      <c r="F45" s="39">
        <f t="shared" si="5"/>
        <v>18.562088405441024</v>
      </c>
      <c r="G45" s="39">
        <f t="shared" si="8"/>
        <v>13.983154271980647</v>
      </c>
      <c r="H45" s="39">
        <f t="shared" si="11"/>
        <v>13.878883567765854</v>
      </c>
      <c r="I45" s="61">
        <f t="shared" si="12"/>
        <v>1352836.4219890109</v>
      </c>
      <c r="J45" s="39"/>
    </row>
    <row r="46" spans="1:10" ht="15" customHeight="1" x14ac:dyDescent="0.2">
      <c r="A46" s="47">
        <v>37803</v>
      </c>
      <c r="B46" s="42">
        <v>202178.68060204081</v>
      </c>
      <c r="C46" s="43">
        <f t="shared" si="2"/>
        <v>98.582537956143582</v>
      </c>
      <c r="D46" s="39">
        <f t="shared" si="0"/>
        <v>-11.326545084694873</v>
      </c>
      <c r="E46" s="39">
        <f t="shared" si="10"/>
        <v>8.9323715140281692</v>
      </c>
      <c r="F46" s="39">
        <f t="shared" si="5"/>
        <v>-10.814945818466848</v>
      </c>
      <c r="G46" s="39">
        <f t="shared" si="8"/>
        <v>0.30304750173035799</v>
      </c>
      <c r="H46" s="39">
        <f t="shared" si="11"/>
        <v>2.1604665191981454</v>
      </c>
      <c r="I46" s="61">
        <f t="shared" si="12"/>
        <v>1555015.1025910517</v>
      </c>
      <c r="J46" s="39"/>
    </row>
    <row r="47" spans="1:10" ht="15" customHeight="1" x14ac:dyDescent="0.2">
      <c r="A47" s="47">
        <v>37834</v>
      </c>
      <c r="B47" s="42">
        <v>284395.18742857134</v>
      </c>
      <c r="C47" s="43">
        <f t="shared" si="2"/>
        <v>138.67139342158069</v>
      </c>
      <c r="D47" s="39">
        <f t="shared" si="0"/>
        <v>40.665270236064963</v>
      </c>
      <c r="E47" s="39">
        <f t="shared" si="10"/>
        <v>53.230014764761989</v>
      </c>
      <c r="F47" s="39">
        <f t="shared" si="5"/>
        <v>41.10490882528439</v>
      </c>
      <c r="G47" s="39">
        <f t="shared" si="8"/>
        <v>43.269302371289456</v>
      </c>
      <c r="H47" s="39">
        <f t="shared" si="11"/>
        <v>48.821193451024229</v>
      </c>
      <c r="I47" s="61">
        <f t="shared" si="12"/>
        <v>1839410.290019623</v>
      </c>
      <c r="J47" s="39"/>
    </row>
    <row r="48" spans="1:10" ht="15" customHeight="1" x14ac:dyDescent="0.2">
      <c r="A48" s="47">
        <v>37865</v>
      </c>
      <c r="B48" s="42">
        <v>202327.56657142856</v>
      </c>
      <c r="C48" s="43">
        <f t="shared" si="2"/>
        <v>98.655134911888851</v>
      </c>
      <c r="D48" s="39">
        <f t="shared" si="0"/>
        <v>-28.856895082922218</v>
      </c>
      <c r="E48" s="39">
        <f t="shared" si="10"/>
        <v>9.0125901685484067</v>
      </c>
      <c r="F48" s="39">
        <f t="shared" si="5"/>
        <v>0.35644612892349326</v>
      </c>
      <c r="G48" s="39">
        <f t="shared" si="8"/>
        <v>-2.4528681894384063</v>
      </c>
      <c r="H48" s="39">
        <f t="shared" si="11"/>
        <v>34.357789678301586</v>
      </c>
      <c r="I48" s="61">
        <f t="shared" si="12"/>
        <v>2041737.8565910514</v>
      </c>
      <c r="J48" s="39"/>
    </row>
    <row r="49" spans="1:10" ht="15" customHeight="1" x14ac:dyDescent="0.2">
      <c r="A49" s="47">
        <v>37895</v>
      </c>
      <c r="B49" s="42">
        <v>211277.53503571425</v>
      </c>
      <c r="C49" s="43">
        <f t="shared" si="2"/>
        <v>103.01914897711777</v>
      </c>
      <c r="D49" s="39">
        <f t="shared" si="0"/>
        <v>4.4235042292796178</v>
      </c>
      <c r="E49" s="39">
        <f t="shared" si="10"/>
        <v>13.834766705101398</v>
      </c>
      <c r="F49" s="39">
        <f t="shared" si="5"/>
        <v>-4.6535638298873749</v>
      </c>
      <c r="G49" s="39">
        <f t="shared" si="8"/>
        <v>-0.79186604676975136</v>
      </c>
      <c r="H49" s="39">
        <f t="shared" si="11"/>
        <v>-1.9040032599870416</v>
      </c>
      <c r="I49" s="61">
        <f t="shared" si="12"/>
        <v>2253015.3916267655</v>
      </c>
      <c r="J49" s="39"/>
    </row>
    <row r="50" spans="1:10" ht="15" customHeight="1" x14ac:dyDescent="0.2">
      <c r="A50" s="47">
        <v>37926</v>
      </c>
      <c r="B50" s="42">
        <v>200952.55114285709</v>
      </c>
      <c r="C50" s="43">
        <f t="shared" si="2"/>
        <v>97.984675938302786</v>
      </c>
      <c r="D50" s="39">
        <f t="shared" si="0"/>
        <v>-4.886929360999881</v>
      </c>
      <c r="E50" s="39">
        <f t="shared" si="10"/>
        <v>8.2717420679640608</v>
      </c>
      <c r="F50" s="39">
        <f t="shared" si="5"/>
        <v>-1.6128648659160527</v>
      </c>
      <c r="G50" s="39">
        <f t="shared" si="8"/>
        <v>0.93594110655441654</v>
      </c>
      <c r="H50" s="39">
        <f t="shared" si="11"/>
        <v>5.6046541175629017</v>
      </c>
      <c r="I50" s="61">
        <f t="shared" si="12"/>
        <v>2453967.9427696224</v>
      </c>
      <c r="J50" s="39"/>
    </row>
    <row r="51" spans="1:10" ht="15" customHeight="1" x14ac:dyDescent="0.2">
      <c r="A51" s="47">
        <v>37956</v>
      </c>
      <c r="B51" s="42">
        <v>200866.97050000002</v>
      </c>
      <c r="C51" s="43">
        <f t="shared" si="2"/>
        <v>97.942946726559768</v>
      </c>
      <c r="D51" s="39">
        <f t="shared" si="0"/>
        <v>-4.2587487628464871E-2</v>
      </c>
      <c r="E51" s="39">
        <f t="shared" si="10"/>
        <v>8.2256318532057513</v>
      </c>
      <c r="F51" s="39">
        <f t="shared" si="5"/>
        <v>8.2256318532057513</v>
      </c>
      <c r="G51" s="39">
        <f t="shared" si="8"/>
        <v>0.21574750741475412</v>
      </c>
      <c r="H51" s="39">
        <f t="shared" si="11"/>
        <v>-4.4685892104672114</v>
      </c>
      <c r="I51" s="62">
        <f t="shared" si="12"/>
        <v>2654834.9132696223</v>
      </c>
      <c r="J51" s="52">
        <f>I51/I39-1</f>
        <v>4.9855787434994303E-2</v>
      </c>
    </row>
    <row r="52" spans="1:10" ht="15" customHeight="1" x14ac:dyDescent="0.2">
      <c r="A52" s="47">
        <v>37987</v>
      </c>
      <c r="B52" s="42">
        <v>214771.74685714286</v>
      </c>
      <c r="C52" s="43">
        <f t="shared" si="2"/>
        <v>104.7229303475721</v>
      </c>
      <c r="D52" s="39">
        <f t="shared" si="0"/>
        <v>6.9223806793774711</v>
      </c>
      <c r="E52" s="39">
        <f t="shared" ref="E52:E63" si="13">(C52/$C$51-1)*100</f>
        <v>6.9223806793774711</v>
      </c>
      <c r="F52" s="39">
        <f t="shared" si="5"/>
        <v>-5.1156869916406329</v>
      </c>
      <c r="G52" s="39">
        <f t="shared" si="8"/>
        <v>-1.0536758263049339</v>
      </c>
      <c r="H52" s="39">
        <f t="shared" si="11"/>
        <v>36.403333480909517</v>
      </c>
      <c r="I52" s="61">
        <f>B52</f>
        <v>214771.74685714286</v>
      </c>
      <c r="J52" s="39"/>
    </row>
    <row r="53" spans="1:10" ht="15" customHeight="1" x14ac:dyDescent="0.2">
      <c r="A53" s="47">
        <v>38018</v>
      </c>
      <c r="B53" s="42">
        <v>191350.01038095242</v>
      </c>
      <c r="C53" s="43">
        <f t="shared" si="2"/>
        <v>93.30246693230373</v>
      </c>
      <c r="D53" s="39">
        <f t="shared" si="0"/>
        <v>-10.90540856464216</v>
      </c>
      <c r="E53" s="39">
        <f t="shared" si="13"/>
        <v>-4.7379417807506652</v>
      </c>
      <c r="F53" s="39">
        <f t="shared" si="5"/>
        <v>-5.2964411563818921</v>
      </c>
      <c r="G53" s="39">
        <f t="shared" si="8"/>
        <v>-8.9696712410574975</v>
      </c>
      <c r="H53" s="39">
        <f t="shared" si="11"/>
        <v>3.5797372605207878</v>
      </c>
      <c r="I53" s="61">
        <f>I52+B53</f>
        <v>406121.75723809528</v>
      </c>
      <c r="J53" s="39"/>
    </row>
    <row r="54" spans="1:10" ht="15" customHeight="1" x14ac:dyDescent="0.2">
      <c r="A54" s="47">
        <v>38047</v>
      </c>
      <c r="B54" s="42">
        <v>231374.71549999996</v>
      </c>
      <c r="C54" s="43">
        <f t="shared" si="2"/>
        <v>112.81855537363927</v>
      </c>
      <c r="D54" s="39">
        <f t="shared" si="0"/>
        <v>20.917012253808444</v>
      </c>
      <c r="E54" s="39">
        <f t="shared" si="13"/>
        <v>15.188034610199864</v>
      </c>
      <c r="F54" s="39">
        <f t="shared" si="5"/>
        <v>1.7966467391864693</v>
      </c>
      <c r="G54" s="39">
        <f t="shared" si="8"/>
        <v>4.0478152336485884</v>
      </c>
      <c r="H54" s="39">
        <f t="shared" si="11"/>
        <v>24.191607393729431</v>
      </c>
      <c r="I54" s="61">
        <f t="shared" ref="I54:I63" si="14">I53+B54</f>
        <v>637496.47273809521</v>
      </c>
      <c r="J54" s="39"/>
    </row>
    <row r="55" spans="1:10" ht="15" customHeight="1" x14ac:dyDescent="0.2">
      <c r="A55" s="47">
        <v>38078</v>
      </c>
      <c r="B55" s="42">
        <v>224088.98321428575</v>
      </c>
      <c r="C55" s="43">
        <f t="shared" si="2"/>
        <v>109.26602462481871</v>
      </c>
      <c r="D55" s="39">
        <f t="shared" si="0"/>
        <v>-3.1488887063436222</v>
      </c>
      <c r="E55" s="39">
        <f t="shared" si="13"/>
        <v>11.560891597300071</v>
      </c>
      <c r="F55" s="39">
        <f t="shared" si="5"/>
        <v>-1.7169154982211277</v>
      </c>
      <c r="G55" s="39">
        <f t="shared" si="8"/>
        <v>-2.8218529686406923</v>
      </c>
      <c r="H55" s="39">
        <f t="shared" si="11"/>
        <v>24.044278337822856</v>
      </c>
      <c r="I55" s="61">
        <f t="shared" si="14"/>
        <v>861585.45595238102</v>
      </c>
      <c r="J55" s="39"/>
    </row>
    <row r="56" spans="1:10" ht="15" customHeight="1" x14ac:dyDescent="0.2">
      <c r="A56" s="47">
        <v>38108</v>
      </c>
      <c r="B56" s="42">
        <v>209333.16799999998</v>
      </c>
      <c r="C56" s="43">
        <f t="shared" si="2"/>
        <v>102.07107355923397</v>
      </c>
      <c r="D56" s="39">
        <f t="shared" si="0"/>
        <v>-6.5848017169927164</v>
      </c>
      <c r="E56" s="39">
        <f t="shared" si="13"/>
        <v>4.2148280919086734</v>
      </c>
      <c r="F56" s="39">
        <f t="shared" si="5"/>
        <v>-13.188531320583973</v>
      </c>
      <c r="G56" s="39">
        <f t="shared" si="8"/>
        <v>-2.6046786238584807</v>
      </c>
      <c r="H56" s="39">
        <f t="shared" si="11"/>
        <v>4.7737627129402327</v>
      </c>
      <c r="I56" s="61">
        <f t="shared" si="14"/>
        <v>1070918.6239523811</v>
      </c>
      <c r="J56" s="39"/>
    </row>
    <row r="57" spans="1:10" ht="15" customHeight="1" x14ac:dyDescent="0.2">
      <c r="A57" s="47">
        <v>38139</v>
      </c>
      <c r="B57" s="42">
        <v>226861.31942857141</v>
      </c>
      <c r="C57" s="43">
        <f t="shared" si="2"/>
        <v>110.61781868766536</v>
      </c>
      <c r="D57" s="39">
        <f t="shared" si="0"/>
        <v>8.3733273594614808</v>
      </c>
      <c r="E57" s="39">
        <f t="shared" si="13"/>
        <v>12.941076805144224</v>
      </c>
      <c r="F57" s="39">
        <f t="shared" si="5"/>
        <v>-0.50099782789360114</v>
      </c>
      <c r="G57" s="39">
        <f t="shared" si="8"/>
        <v>17.968094917824473</v>
      </c>
      <c r="H57" s="39">
        <f t="shared" si="11"/>
        <v>13.412101144913425</v>
      </c>
      <c r="I57" s="61">
        <f t="shared" si="14"/>
        <v>1297779.9433809526</v>
      </c>
      <c r="J57" s="39"/>
    </row>
    <row r="58" spans="1:10" ht="15" customHeight="1" x14ac:dyDescent="0.2">
      <c r="A58" s="47">
        <v>38169</v>
      </c>
      <c r="B58" s="42">
        <v>222032.633</v>
      </c>
      <c r="C58" s="43">
        <f t="shared" si="2"/>
        <v>108.26334609092336</v>
      </c>
      <c r="D58" s="39">
        <f t="shared" si="0"/>
        <v>-2.1284749823081928</v>
      </c>
      <c r="E58" s="39">
        <f t="shared" si="13"/>
        <v>10.537154240597246</v>
      </c>
      <c r="F58" s="39">
        <f t="shared" si="5"/>
        <v>9.8200029492915739</v>
      </c>
      <c r="G58" s="39">
        <f t="shared" si="8"/>
        <v>-2.0569708675130083</v>
      </c>
      <c r="H58" s="39">
        <f t="shared" si="11"/>
        <v>10.152809724629597</v>
      </c>
      <c r="I58" s="61">
        <f t="shared" si="14"/>
        <v>1519812.5763809525</v>
      </c>
      <c r="J58" s="39"/>
    </row>
    <row r="59" spans="1:10" ht="15" customHeight="1" x14ac:dyDescent="0.2">
      <c r="A59" s="47">
        <v>38200</v>
      </c>
      <c r="B59" s="42">
        <v>221331.76099999997</v>
      </c>
      <c r="C59" s="43">
        <f t="shared" si="2"/>
        <v>107.92160016431697</v>
      </c>
      <c r="D59" s="39">
        <f t="shared" si="0"/>
        <v>-0.31566170725906284</v>
      </c>
      <c r="E59" s="39">
        <f t="shared" si="13"/>
        <v>10.188230772365792</v>
      </c>
      <c r="F59" s="39">
        <f t="shared" si="5"/>
        <v>-22.174575807268326</v>
      </c>
      <c r="G59" s="39">
        <f t="shared" si="8"/>
        <v>9.8154938500448541</v>
      </c>
      <c r="H59" s="39">
        <f t="shared" si="11"/>
        <v>11.499942308423394</v>
      </c>
      <c r="I59" s="61">
        <f t="shared" si="14"/>
        <v>1741144.3373809524</v>
      </c>
      <c r="J59" s="39"/>
    </row>
    <row r="60" spans="1:10" ht="15" customHeight="1" x14ac:dyDescent="0.2">
      <c r="A60" s="47">
        <v>38231</v>
      </c>
      <c r="B60" s="42">
        <v>210492.36799999999</v>
      </c>
      <c r="C60" s="43">
        <f t="shared" si="2"/>
        <v>102.63630070216752</v>
      </c>
      <c r="D60" s="39">
        <f t="shared" si="0"/>
        <v>-4.8973509048256041</v>
      </c>
      <c r="E60" s="39">
        <f t="shared" si="13"/>
        <v>4.7919264556240071</v>
      </c>
      <c r="F60" s="39">
        <f t="shared" si="5"/>
        <v>4.0354369732851003</v>
      </c>
      <c r="G60" s="39">
        <f t="shared" si="8"/>
        <v>4.4062672610850173</v>
      </c>
      <c r="H60" s="39">
        <f t="shared" si="11"/>
        <v>1.4835848340241542</v>
      </c>
      <c r="I60" s="61">
        <f t="shared" si="14"/>
        <v>1951636.7053809525</v>
      </c>
      <c r="J60" s="39"/>
    </row>
    <row r="61" spans="1:10" ht="15" customHeight="1" x14ac:dyDescent="0.2">
      <c r="A61" s="47">
        <v>38261</v>
      </c>
      <c r="B61" s="42">
        <v>219707.90300000002</v>
      </c>
      <c r="C61" s="43">
        <f t="shared" si="2"/>
        <v>107.1298052903783</v>
      </c>
      <c r="D61" s="39">
        <f t="shared" si="0"/>
        <v>4.3780850999785459</v>
      </c>
      <c r="E61" s="39">
        <f t="shared" si="13"/>
        <v>9.3798061737581762</v>
      </c>
      <c r="F61" s="39">
        <f t="shared" si="5"/>
        <v>3.9901866343057923</v>
      </c>
      <c r="G61" s="39">
        <f t="shared" si="8"/>
        <v>-0.84906307754062382</v>
      </c>
      <c r="H61" s="39">
        <f t="shared" si="11"/>
        <v>3.1667236543762467</v>
      </c>
      <c r="I61" s="61">
        <f t="shared" si="14"/>
        <v>2171344.6083809524</v>
      </c>
      <c r="J61" s="39"/>
    </row>
    <row r="62" spans="1:10" ht="15" customHeight="1" x14ac:dyDescent="0.2">
      <c r="A62" s="47">
        <v>38292</v>
      </c>
      <c r="B62" s="42">
        <v>204759.0471428571</v>
      </c>
      <c r="C62" s="43">
        <f t="shared" si="2"/>
        <v>99.84072740368228</v>
      </c>
      <c r="D62" s="39">
        <f t="shared" si="0"/>
        <v>-6.8039682018825376</v>
      </c>
      <c r="E62" s="39">
        <f t="shared" si="13"/>
        <v>1.937638942414921</v>
      </c>
      <c r="F62" s="39">
        <f t="shared" si="5"/>
        <v>1.8942262630415652</v>
      </c>
      <c r="G62" s="39">
        <f t="shared" si="8"/>
        <v>0.25081008724796572</v>
      </c>
      <c r="H62" s="39">
        <f t="shared" si="11"/>
        <v>2.8478962118429374</v>
      </c>
      <c r="I62" s="61">
        <f t="shared" si="14"/>
        <v>2376103.6555238096</v>
      </c>
      <c r="J62" s="39"/>
    </row>
    <row r="63" spans="1:10" ht="15" customHeight="1" x14ac:dyDescent="0.2">
      <c r="A63" s="47">
        <v>38322</v>
      </c>
      <c r="B63" s="42">
        <v>214597.55242857142</v>
      </c>
      <c r="C63" s="43">
        <f t="shared" si="2"/>
        <v>104.63799296042893</v>
      </c>
      <c r="D63" s="39">
        <f t="shared" si="0"/>
        <v>4.8049184751529861</v>
      </c>
      <c r="E63" s="39">
        <f t="shared" si="13"/>
        <v>6.83565938909374</v>
      </c>
      <c r="F63" s="39">
        <f t="shared" si="5"/>
        <v>6.83565938909374</v>
      </c>
      <c r="G63" s="39">
        <f t="shared" si="8"/>
        <v>15.623567418385441</v>
      </c>
      <c r="H63" s="39">
        <f t="shared" si="11"/>
        <v>7.066154661255819</v>
      </c>
      <c r="I63" s="62">
        <f t="shared" si="14"/>
        <v>2590701.2079523811</v>
      </c>
      <c r="J63" s="52">
        <f>I63/I51-1</f>
        <v>-2.4157323303487743E-2</v>
      </c>
    </row>
    <row r="64" spans="1:10" ht="15" customHeight="1" x14ac:dyDescent="0.2">
      <c r="A64" s="47">
        <v>38353</v>
      </c>
      <c r="B64" s="42">
        <v>197443.00210714285</v>
      </c>
      <c r="C64" s="43">
        <f t="shared" si="2"/>
        <v>96.273416125982337</v>
      </c>
      <c r="D64" s="39">
        <f t="shared" si="0"/>
        <v>-7.9938238471468299</v>
      </c>
      <c r="E64" s="39">
        <f t="shared" ref="E64:E75" si="15">(C64/$C$63-1)*100</f>
        <v>-7.9938238471468299</v>
      </c>
      <c r="F64" s="39">
        <f t="shared" si="5"/>
        <v>-8.0684470856058894</v>
      </c>
      <c r="G64" s="39">
        <f t="shared" si="8"/>
        <v>-12.771377579260768</v>
      </c>
      <c r="H64" s="39">
        <f t="shared" si="11"/>
        <v>-9.0371076354115907</v>
      </c>
      <c r="I64" s="61">
        <f>B64</f>
        <v>197443.00210714285</v>
      </c>
      <c r="J64" s="39"/>
    </row>
    <row r="65" spans="1:10" ht="15" customHeight="1" x14ac:dyDescent="0.2">
      <c r="A65" s="47">
        <v>38384</v>
      </c>
      <c r="B65" s="42">
        <v>198558.12775000001</v>
      </c>
      <c r="C65" s="43">
        <f t="shared" si="2"/>
        <v>96.817152565875418</v>
      </c>
      <c r="D65" s="39">
        <f t="shared" si="0"/>
        <v>0.56478357346492203</v>
      </c>
      <c r="E65" s="39">
        <f t="shared" si="15"/>
        <v>-7.4741880776623137</v>
      </c>
      <c r="F65" s="39">
        <f t="shared" si="5"/>
        <v>3.7669803909062605</v>
      </c>
      <c r="G65" s="39">
        <f t="shared" si="8"/>
        <v>-1.7289766652524241</v>
      </c>
      <c r="H65" s="39">
        <f t="shared" si="11"/>
        <v>-5.5405766069306246</v>
      </c>
      <c r="I65" s="61">
        <f>I64+B65</f>
        <v>396001.12985714286</v>
      </c>
      <c r="J65" s="39"/>
    </row>
    <row r="66" spans="1:10" ht="15" customHeight="1" x14ac:dyDescent="0.2">
      <c r="A66" s="47">
        <v>38412</v>
      </c>
      <c r="B66" s="42">
        <v>215938.31871428568</v>
      </c>
      <c r="C66" s="43">
        <f t="shared" si="2"/>
        <v>105.29175201582564</v>
      </c>
      <c r="D66" s="39">
        <f t="shared" si="0"/>
        <v>8.7532004663987806</v>
      </c>
      <c r="E66" s="39">
        <f t="shared" si="15"/>
        <v>0.62478172306299484</v>
      </c>
      <c r="F66" s="39">
        <f t="shared" si="5"/>
        <v>-6.6716005473442808</v>
      </c>
      <c r="G66" s="39">
        <f t="shared" si="8"/>
        <v>-4.9948189018432343</v>
      </c>
      <c r="H66" s="39">
        <f t="shared" si="11"/>
        <v>-2.8938393769792681</v>
      </c>
      <c r="I66" s="61">
        <f t="shared" ref="I66:I75" si="16">I65+B66</f>
        <v>611939.44857142854</v>
      </c>
      <c r="J66" s="39"/>
    </row>
    <row r="67" spans="1:10" ht="15" customHeight="1" x14ac:dyDescent="0.2">
      <c r="A67" s="47">
        <v>38443</v>
      </c>
      <c r="B67" s="42">
        <v>216455.00300000003</v>
      </c>
      <c r="C67" s="43">
        <f t="shared" si="2"/>
        <v>105.54368781863187</v>
      </c>
      <c r="D67" s="39">
        <f t="shared" si="0"/>
        <v>0.23927401527934489</v>
      </c>
      <c r="E67" s="39">
        <f t="shared" si="15"/>
        <v>0.86555067865783375</v>
      </c>
      <c r="F67" s="39">
        <f t="shared" si="5"/>
        <v>-3.4066735922424596</v>
      </c>
      <c r="G67" s="39">
        <f t="shared" si="8"/>
        <v>-5.065099383584581</v>
      </c>
      <c r="H67" s="39">
        <f t="shared" si="11"/>
        <v>-6.1323952409885525</v>
      </c>
      <c r="I67" s="61">
        <f t="shared" si="16"/>
        <v>828394.45157142857</v>
      </c>
      <c r="J67" s="39"/>
    </row>
    <row r="68" spans="1:10" ht="15" customHeight="1" x14ac:dyDescent="0.2">
      <c r="A68" s="47">
        <v>38473</v>
      </c>
      <c r="B68" s="42">
        <v>228541.75321428568</v>
      </c>
      <c r="C68" s="43">
        <f t="shared" si="2"/>
        <v>111.43719997440469</v>
      </c>
      <c r="D68" s="39">
        <f t="shared" si="0"/>
        <v>5.5839551161982692</v>
      </c>
      <c r="E68" s="39">
        <f t="shared" si="15"/>
        <v>6.4978377562603162</v>
      </c>
      <c r="F68" s="39">
        <f t="shared" si="5"/>
        <v>9.1760829866606386</v>
      </c>
      <c r="G68" s="39">
        <f t="shared" si="8"/>
        <v>-5.2226389126218571</v>
      </c>
      <c r="H68" s="39">
        <f t="shared" si="11"/>
        <v>6.3323968907410766</v>
      </c>
      <c r="I68" s="61">
        <f t="shared" si="16"/>
        <v>1056936.2047857142</v>
      </c>
      <c r="J68" s="39"/>
    </row>
    <row r="69" spans="1:10" ht="15" customHeight="1" x14ac:dyDescent="0.2">
      <c r="A69" s="47">
        <v>38504</v>
      </c>
      <c r="B69" s="42">
        <v>220531.67610714288</v>
      </c>
      <c r="C69" s="43">
        <f t="shared" si="2"/>
        <v>107.53147792648581</v>
      </c>
      <c r="D69" s="39">
        <f t="shared" ref="D69:D110" si="17">(C69/C68-1)*100</f>
        <v>-3.5048637697429275</v>
      </c>
      <c r="E69" s="39">
        <f t="shared" si="15"/>
        <v>2.7652336251815512</v>
      </c>
      <c r="F69" s="39">
        <f t="shared" si="5"/>
        <v>-2.7900936736910187</v>
      </c>
      <c r="G69" s="39">
        <f t="shared" si="8"/>
        <v>-3.2771131928832298</v>
      </c>
      <c r="H69" s="39">
        <f t="shared" si="11"/>
        <v>14.676674564548442</v>
      </c>
      <c r="I69" s="61">
        <f t="shared" si="16"/>
        <v>1277467.880892857</v>
      </c>
      <c r="J69" s="39"/>
    </row>
    <row r="70" spans="1:10" ht="15" customHeight="1" x14ac:dyDescent="0.2">
      <c r="A70" s="47">
        <v>38534</v>
      </c>
      <c r="B70" s="42">
        <v>231745.18350000001</v>
      </c>
      <c r="C70" s="43">
        <f t="shared" ref="C70:C119" si="18">B70/$B$4*100</f>
        <v>112.99919596127586</v>
      </c>
      <c r="D70" s="39">
        <f t="shared" si="17"/>
        <v>5.0847604257127976</v>
      </c>
      <c r="E70" s="39">
        <f t="shared" si="15"/>
        <v>7.9905995559460763</v>
      </c>
      <c r="F70" s="39">
        <f t="shared" si="5"/>
        <v>4.3743797336313284</v>
      </c>
      <c r="G70" s="39">
        <f t="shared" si="8"/>
        <v>14.623946901778705</v>
      </c>
      <c r="H70" s="39">
        <f t="shared" si="11"/>
        <v>2.227429149363136</v>
      </c>
      <c r="I70" s="61">
        <f t="shared" si="16"/>
        <v>1509213.064392857</v>
      </c>
      <c r="J70" s="39"/>
    </row>
    <row r="71" spans="1:10" ht="15" customHeight="1" x14ac:dyDescent="0.2">
      <c r="A71" s="47">
        <v>38565</v>
      </c>
      <c r="B71" s="42">
        <v>205504.00691666667</v>
      </c>
      <c r="C71" s="43">
        <f t="shared" si="18"/>
        <v>100.20397057530994</v>
      </c>
      <c r="D71" s="39">
        <f t="shared" si="17"/>
        <v>-11.323288875746307</v>
      </c>
      <c r="E71" s="39">
        <f t="shared" si="15"/>
        <v>-4.2374879904241052</v>
      </c>
      <c r="F71" s="39">
        <f t="shared" si="5"/>
        <v>-7.1511445134769041</v>
      </c>
      <c r="G71" s="39">
        <f t="shared" si="8"/>
        <v>-27.739984359516988</v>
      </c>
      <c r="H71" s="39">
        <f t="shared" si="11"/>
        <v>1.9624291866398025</v>
      </c>
      <c r="I71" s="61">
        <f t="shared" si="16"/>
        <v>1714717.0713095237</v>
      </c>
      <c r="J71" s="39"/>
    </row>
    <row r="72" spans="1:10" ht="15" customHeight="1" x14ac:dyDescent="0.2">
      <c r="A72" s="47">
        <v>38596</v>
      </c>
      <c r="B72" s="42">
        <v>196420.53099999999</v>
      </c>
      <c r="C72" s="43">
        <f t="shared" si="18"/>
        <v>95.774858135452277</v>
      </c>
      <c r="D72" s="39">
        <f t="shared" si="17"/>
        <v>-4.4200967431014977</v>
      </c>
      <c r="E72" s="39">
        <f t="shared" si="15"/>
        <v>-8.4702836648715483</v>
      </c>
      <c r="F72" s="39">
        <f t="shared" si="5"/>
        <v>-6.6852005769634459</v>
      </c>
      <c r="G72" s="39">
        <f t="shared" si="8"/>
        <v>-2.9195406594993867</v>
      </c>
      <c r="H72" s="39">
        <f t="shared" si="11"/>
        <v>-2.5735011202390412</v>
      </c>
      <c r="I72" s="61">
        <f t="shared" si="16"/>
        <v>1911137.6023095236</v>
      </c>
      <c r="J72" s="39"/>
    </row>
    <row r="73" spans="1:10" ht="15" customHeight="1" x14ac:dyDescent="0.2">
      <c r="A73" s="47">
        <v>38626</v>
      </c>
      <c r="B73" s="42">
        <v>209835.859</v>
      </c>
      <c r="C73" s="43">
        <f t="shared" si="18"/>
        <v>102.31618622116325</v>
      </c>
      <c r="D73" s="39">
        <f t="shared" si="17"/>
        <v>6.8299010962352025</v>
      </c>
      <c r="E73" s="39">
        <f t="shared" si="15"/>
        <v>-2.2188945655176373</v>
      </c>
      <c r="F73" s="39">
        <f t="shared" si="5"/>
        <v>-4.4932584878387472</v>
      </c>
      <c r="G73" s="39">
        <f t="shared" si="8"/>
        <v>-0.68236125315950247</v>
      </c>
      <c r="H73" s="39">
        <f t="shared" si="11"/>
        <v>-5.3041709665806795</v>
      </c>
      <c r="I73" s="61">
        <f t="shared" si="16"/>
        <v>2120973.4613095238</v>
      </c>
      <c r="J73" s="39"/>
    </row>
    <row r="74" spans="1:10" ht="15" customHeight="1" x14ac:dyDescent="0.2">
      <c r="A74" s="47">
        <v>38657</v>
      </c>
      <c r="B74" s="42">
        <v>172674.16200000001</v>
      </c>
      <c r="C74" s="43">
        <f t="shared" si="18"/>
        <v>84.196103559093345</v>
      </c>
      <c r="D74" s="39">
        <f t="shared" si="17"/>
        <v>-17.709888661117745</v>
      </c>
      <c r="E74" s="39">
        <f t="shared" si="15"/>
        <v>-19.535819469574612</v>
      </c>
      <c r="F74" s="39">
        <f t="shared" si="5"/>
        <v>-15.66958119338776</v>
      </c>
      <c r="G74" s="39">
        <f t="shared" si="8"/>
        <v>-14.072172252619975</v>
      </c>
      <c r="H74" s="39">
        <f t="shared" si="11"/>
        <v>-15.458071996402323</v>
      </c>
      <c r="I74" s="61">
        <f t="shared" si="16"/>
        <v>2293647.6233095238</v>
      </c>
      <c r="J74" s="39"/>
    </row>
    <row r="75" spans="1:10" ht="15" customHeight="1" x14ac:dyDescent="0.2">
      <c r="A75" s="47">
        <v>38687</v>
      </c>
      <c r="B75" s="42">
        <v>216296.141</v>
      </c>
      <c r="C75" s="43">
        <f t="shared" si="18"/>
        <v>105.4662265398355</v>
      </c>
      <c r="D75" s="39">
        <f t="shared" si="17"/>
        <v>25.262597770707586</v>
      </c>
      <c r="E75" s="39">
        <f t="shared" si="15"/>
        <v>0.79152280732275315</v>
      </c>
      <c r="F75" s="39">
        <f t="shared" si="5"/>
        <v>0.79152280732275315</v>
      </c>
      <c r="G75" s="39">
        <f t="shared" si="8"/>
        <v>7.6812879995120653</v>
      </c>
      <c r="H75" s="39">
        <f t="shared" si="11"/>
        <v>16.538754325142158</v>
      </c>
      <c r="I75" s="62">
        <f t="shared" si="16"/>
        <v>2509943.7643095236</v>
      </c>
      <c r="J75" s="52">
        <f>I75/I63-1</f>
        <v>-3.1172040756751729E-2</v>
      </c>
    </row>
    <row r="76" spans="1:10" ht="15" customHeight="1" x14ac:dyDescent="0.2">
      <c r="A76" s="47">
        <v>38718</v>
      </c>
      <c r="B76" s="42">
        <v>239944.00700000001</v>
      </c>
      <c r="C76" s="43">
        <f t="shared" si="18"/>
        <v>116.9969509494757</v>
      </c>
      <c r="D76" s="39">
        <f t="shared" si="17"/>
        <v>10.93309658261543</v>
      </c>
      <c r="E76" s="39">
        <f t="shared" ref="E76:E87" si="19">(C76/$C$75-1)*100</f>
        <v>10.93309658261543</v>
      </c>
      <c r="F76" s="39">
        <f t="shared" si="5"/>
        <v>21.525708401553722</v>
      </c>
      <c r="G76" s="39">
        <f t="shared" si="8"/>
        <v>11.720470923766669</v>
      </c>
      <c r="H76" s="39">
        <f t="shared" si="11"/>
        <v>6.0052013257198666</v>
      </c>
      <c r="I76" s="61">
        <f>B76</f>
        <v>239944.00700000001</v>
      </c>
      <c r="J76" s="39"/>
    </row>
    <row r="77" spans="1:10" ht="15" customHeight="1" x14ac:dyDescent="0.2">
      <c r="A77" s="47">
        <v>38749</v>
      </c>
      <c r="B77" s="42">
        <v>205472.478</v>
      </c>
      <c r="C77" s="43">
        <f t="shared" si="18"/>
        <v>100.18859704228089</v>
      </c>
      <c r="D77" s="39">
        <f t="shared" si="17"/>
        <v>-14.366488845041259</v>
      </c>
      <c r="E77" s="39">
        <f t="shared" si="19"/>
        <v>-5.0040943633848585</v>
      </c>
      <c r="F77" s="39">
        <f t="shared" si="5"/>
        <v>3.4822801405066217</v>
      </c>
      <c r="G77" s="39">
        <f t="shared" si="8"/>
        <v>7.3804373414621871</v>
      </c>
      <c r="H77" s="39">
        <f t="shared" si="11"/>
        <v>1.6930956642061235</v>
      </c>
      <c r="I77" s="61">
        <f>I76+B77</f>
        <v>445416.48499999999</v>
      </c>
      <c r="J77" s="39"/>
    </row>
    <row r="78" spans="1:10" ht="15" customHeight="1" x14ac:dyDescent="0.2">
      <c r="A78" s="47">
        <v>38777</v>
      </c>
      <c r="B78" s="42">
        <v>230457.87</v>
      </c>
      <c r="C78" s="43">
        <f t="shared" si="18"/>
        <v>112.37150054058506</v>
      </c>
      <c r="D78" s="39">
        <f t="shared" si="17"/>
        <v>12.15997015425101</v>
      </c>
      <c r="E78" s="39">
        <f t="shared" si="19"/>
        <v>6.5473794097880011</v>
      </c>
      <c r="F78" s="39">
        <f t="shared" si="5"/>
        <v>6.723934581025226</v>
      </c>
      <c r="G78" s="39">
        <f t="shared" si="8"/>
        <v>-0.39626002262981297</v>
      </c>
      <c r="H78" s="39">
        <f t="shared" si="11"/>
        <v>1.3932673237813775</v>
      </c>
      <c r="I78" s="61">
        <f t="shared" ref="I78:I87" si="20">I77+B78</f>
        <v>675874.35499999998</v>
      </c>
      <c r="J78" s="39"/>
    </row>
    <row r="79" spans="1:10" ht="15" customHeight="1" x14ac:dyDescent="0.2">
      <c r="A79" s="47">
        <v>38808</v>
      </c>
      <c r="B79" s="42">
        <v>215229.39200000002</v>
      </c>
      <c r="C79" s="43">
        <f t="shared" si="18"/>
        <v>104.94607860203602</v>
      </c>
      <c r="D79" s="39">
        <f t="shared" si="17"/>
        <v>-6.6079227409330592</v>
      </c>
      <c r="E79" s="39">
        <f t="shared" si="19"/>
        <v>-0.4931891040996117</v>
      </c>
      <c r="F79" s="39">
        <f t="shared" si="5"/>
        <v>-0.56621976069548552</v>
      </c>
      <c r="G79" s="39">
        <f t="shared" si="8"/>
        <v>-3.9536040938762729</v>
      </c>
      <c r="H79" s="39">
        <f t="shared" si="11"/>
        <v>-5.6026395506713396</v>
      </c>
      <c r="I79" s="61">
        <f t="shared" si="20"/>
        <v>891103.74699999997</v>
      </c>
      <c r="J79" s="39"/>
    </row>
    <row r="80" spans="1:10" ht="15" customHeight="1" x14ac:dyDescent="0.2">
      <c r="A80" s="47">
        <v>38838</v>
      </c>
      <c r="B80" s="42">
        <v>233202.43299999999</v>
      </c>
      <c r="C80" s="43">
        <f t="shared" si="18"/>
        <v>113.70975235484582</v>
      </c>
      <c r="D80" s="39">
        <f t="shared" si="17"/>
        <v>8.3506443209206083</v>
      </c>
      <c r="E80" s="39">
        <f t="shared" si="19"/>
        <v>7.816270748908094</v>
      </c>
      <c r="F80" s="39">
        <f t="shared" ref="F80:F105" si="21">(C80/C68-1)*100</f>
        <v>2.0393121695116978</v>
      </c>
      <c r="G80" s="39">
        <f t="shared" si="8"/>
        <v>11.402524133203794</v>
      </c>
      <c r="H80" s="39">
        <f t="shared" si="11"/>
        <v>-3.2898326540249045</v>
      </c>
      <c r="I80" s="61">
        <f t="shared" si="20"/>
        <v>1124306.18</v>
      </c>
      <c r="J80" s="39"/>
    </row>
    <row r="81" spans="1:10" ht="15" customHeight="1" x14ac:dyDescent="0.2">
      <c r="A81" s="47">
        <v>38869</v>
      </c>
      <c r="B81" s="42">
        <v>222440.34599999999</v>
      </c>
      <c r="C81" s="43">
        <f t="shared" si="18"/>
        <v>108.46214737985267</v>
      </c>
      <c r="D81" s="39">
        <f t="shared" si="17"/>
        <v>-4.6149119722091463</v>
      </c>
      <c r="E81" s="39">
        <f t="shared" si="19"/>
        <v>2.840644762127309</v>
      </c>
      <c r="F81" s="39">
        <f t="shared" si="21"/>
        <v>0.86548559669488156</v>
      </c>
      <c r="G81" s="39">
        <f t="shared" si="8"/>
        <v>-1.9487559358762452</v>
      </c>
      <c r="H81" s="39">
        <f t="shared" si="11"/>
        <v>-2.4399905388601484</v>
      </c>
      <c r="I81" s="61">
        <f t="shared" si="20"/>
        <v>1346746.5259999998</v>
      </c>
      <c r="J81" s="39"/>
    </row>
    <row r="82" spans="1:10" ht="15" customHeight="1" x14ac:dyDescent="0.2">
      <c r="A82" s="47">
        <v>38899</v>
      </c>
      <c r="B82" s="42">
        <v>240101.07900000003</v>
      </c>
      <c r="C82" s="43">
        <f t="shared" si="18"/>
        <v>117.0735394223836</v>
      </c>
      <c r="D82" s="39">
        <f t="shared" si="17"/>
        <v>7.9395367421340124</v>
      </c>
      <c r="E82" s="39">
        <f t="shared" si="19"/>
        <v>11.005715538863914</v>
      </c>
      <c r="F82" s="39">
        <f t="shared" si="21"/>
        <v>3.6056393379152896</v>
      </c>
      <c r="G82" s="39">
        <f t="shared" si="8"/>
        <v>8.137743428012211</v>
      </c>
      <c r="H82" s="39">
        <f t="shared" si="11"/>
        <v>18.756873021940379</v>
      </c>
      <c r="I82" s="61">
        <f t="shared" si="20"/>
        <v>1586847.605</v>
      </c>
      <c r="J82" s="39"/>
    </row>
    <row r="83" spans="1:10" ht="15" customHeight="1" x14ac:dyDescent="0.2">
      <c r="A83" s="47">
        <v>38930</v>
      </c>
      <c r="B83" s="42">
        <v>206570.98633333331</v>
      </c>
      <c r="C83" s="43">
        <f t="shared" si="18"/>
        <v>100.7242308645192</v>
      </c>
      <c r="D83" s="39">
        <f t="shared" si="17"/>
        <v>-13.964990414169144</v>
      </c>
      <c r="E83" s="39">
        <f t="shared" si="19"/>
        <v>-4.4962219953182947</v>
      </c>
      <c r="F83" s="39">
        <f t="shared" si="21"/>
        <v>0.51920127138900263</v>
      </c>
      <c r="G83" s="39">
        <f t="shared" si="8"/>
        <v>-6.6690720753207478</v>
      </c>
      <c r="H83" s="39">
        <f t="shared" si="11"/>
        <v>-27.364809439605708</v>
      </c>
      <c r="I83" s="61">
        <f t="shared" si="20"/>
        <v>1793418.5913333334</v>
      </c>
      <c r="J83" s="39"/>
    </row>
    <row r="84" spans="1:10" ht="15" customHeight="1" x14ac:dyDescent="0.2">
      <c r="A84" s="47">
        <v>38961</v>
      </c>
      <c r="B84" s="42">
        <v>210603.83100000001</v>
      </c>
      <c r="C84" s="43">
        <f t="shared" si="18"/>
        <v>102.69065017855883</v>
      </c>
      <c r="D84" s="39">
        <f t="shared" si="17"/>
        <v>1.9522802975627584</v>
      </c>
      <c r="E84" s="39">
        <f t="shared" si="19"/>
        <v>-2.6317205539048261</v>
      </c>
      <c r="F84" s="39">
        <f t="shared" si="21"/>
        <v>7.2208846640374968</v>
      </c>
      <c r="G84" s="39">
        <f t="shared" si="8"/>
        <v>5.2953463851967975E-2</v>
      </c>
      <c r="H84" s="39">
        <f t="shared" si="11"/>
        <v>4.0905273407959797</v>
      </c>
      <c r="I84" s="61">
        <f t="shared" si="20"/>
        <v>2004022.4223333334</v>
      </c>
      <c r="J84" s="39"/>
    </row>
    <row r="85" spans="1:10" ht="15" customHeight="1" x14ac:dyDescent="0.2">
      <c r="A85" s="47">
        <v>38991</v>
      </c>
      <c r="B85" s="42">
        <v>229914.75899999999</v>
      </c>
      <c r="C85" s="43">
        <f t="shared" si="18"/>
        <v>112.10667904401348</v>
      </c>
      <c r="D85" s="39">
        <f t="shared" si="17"/>
        <v>9.1693146835491124</v>
      </c>
      <c r="E85" s="39">
        <f t="shared" si="19"/>
        <v>6.2962833904651072</v>
      </c>
      <c r="F85" s="39">
        <f t="shared" si="21"/>
        <v>9.5688602013443091</v>
      </c>
      <c r="G85" s="39">
        <f t="shared" si="8"/>
        <v>4.6456480903192432</v>
      </c>
      <c r="H85" s="39">
        <f t="shared" si="11"/>
        <v>8.8212047538018368</v>
      </c>
      <c r="I85" s="61">
        <f t="shared" si="20"/>
        <v>2233937.1813333333</v>
      </c>
      <c r="J85" s="39"/>
    </row>
    <row r="86" spans="1:10" ht="15" customHeight="1" x14ac:dyDescent="0.2">
      <c r="A86" s="47">
        <v>39022</v>
      </c>
      <c r="B86" s="42">
        <v>225799.45499999999</v>
      </c>
      <c r="C86" s="43">
        <f t="shared" si="18"/>
        <v>110.10005247204755</v>
      </c>
      <c r="D86" s="39">
        <f t="shared" si="17"/>
        <v>-1.789925978610174</v>
      </c>
      <c r="E86" s="39">
        <f t="shared" si="19"/>
        <v>4.3936585997620847</v>
      </c>
      <c r="F86" s="39">
        <f t="shared" si="21"/>
        <v>30.766208669945662</v>
      </c>
      <c r="G86" s="39">
        <f t="shared" si="8"/>
        <v>10.275691428893662</v>
      </c>
      <c r="H86" s="39">
        <f t="shared" si="11"/>
        <v>12.36456253769045</v>
      </c>
      <c r="I86" s="61">
        <f t="shared" si="20"/>
        <v>2459736.6363333333</v>
      </c>
      <c r="J86" s="39"/>
    </row>
    <row r="87" spans="1:10" ht="15" customHeight="1" x14ac:dyDescent="0.2">
      <c r="A87" s="47">
        <v>39052</v>
      </c>
      <c r="B87" s="42">
        <v>214378.981</v>
      </c>
      <c r="C87" s="43">
        <f t="shared" si="18"/>
        <v>104.53141730126887</v>
      </c>
      <c r="D87" s="39">
        <f t="shared" si="17"/>
        <v>-5.0577952014986156</v>
      </c>
      <c r="E87" s="39">
        <f t="shared" si="19"/>
        <v>-0.88635885556552774</v>
      </c>
      <c r="F87" s="39">
        <f t="shared" si="21"/>
        <v>-0.88635885556552774</v>
      </c>
      <c r="G87" s="39">
        <f t="shared" si="8"/>
        <v>-0.10185178073929269</v>
      </c>
      <c r="H87" s="39">
        <f t="shared" si="11"/>
        <v>6.7268453675413786</v>
      </c>
      <c r="I87" s="62">
        <f t="shared" si="20"/>
        <v>2674115.6173333335</v>
      </c>
      <c r="J87" s="52">
        <f>I87/I75-1</f>
        <v>6.540857821528645E-2</v>
      </c>
    </row>
    <row r="88" spans="1:10" ht="15" customHeight="1" x14ac:dyDescent="0.2">
      <c r="A88" s="47">
        <v>39083</v>
      </c>
      <c r="B88" s="42">
        <v>213238.70399999997</v>
      </c>
      <c r="C88" s="43">
        <f t="shared" si="18"/>
        <v>103.97541703309874</v>
      </c>
      <c r="D88" s="39">
        <f t="shared" si="17"/>
        <v>-0.53189776100298625</v>
      </c>
      <c r="E88" s="39">
        <f t="shared" ref="E88:E99" si="22">(C88/$C$87-1)*100</f>
        <v>-0.53189776100298625</v>
      </c>
      <c r="F88" s="39">
        <f t="shared" si="21"/>
        <v>-11.129806213497151</v>
      </c>
      <c r="G88" s="39">
        <f t="shared" si="8"/>
        <v>8.0001325568811676</v>
      </c>
      <c r="H88" s="39">
        <f t="shared" si="11"/>
        <v>-0.71380099085500692</v>
      </c>
      <c r="I88" s="61">
        <f>B88</f>
        <v>213238.70399999997</v>
      </c>
      <c r="J88" s="39"/>
    </row>
    <row r="89" spans="1:10" ht="15" customHeight="1" x14ac:dyDescent="0.2">
      <c r="A89" s="47">
        <v>39114</v>
      </c>
      <c r="B89" s="42">
        <v>202676.85199999996</v>
      </c>
      <c r="C89" s="43">
        <f t="shared" si="18"/>
        <v>98.825446855349625</v>
      </c>
      <c r="D89" s="39">
        <f t="shared" si="17"/>
        <v>-4.9530651808876165</v>
      </c>
      <c r="E89" s="39">
        <f t="shared" si="22"/>
        <v>-5.45861769909245</v>
      </c>
      <c r="F89" s="39">
        <f t="shared" si="21"/>
        <v>-1.3605841654375062</v>
      </c>
      <c r="G89" s="39">
        <f t="shared" si="8"/>
        <v>2.0743166228812004</v>
      </c>
      <c r="H89" s="39">
        <f t="shared" si="11"/>
        <v>5.9194361142167251</v>
      </c>
      <c r="I89" s="61">
        <f>I88+B89</f>
        <v>415915.55599999992</v>
      </c>
      <c r="J89" s="39"/>
    </row>
    <row r="90" spans="1:10" ht="15" customHeight="1" x14ac:dyDescent="0.2">
      <c r="A90" s="47">
        <v>39142</v>
      </c>
      <c r="B90" s="42">
        <v>227234.76299999998</v>
      </c>
      <c r="C90" s="43">
        <f t="shared" si="18"/>
        <v>110.79991016706965</v>
      </c>
      <c r="D90" s="39">
        <f t="shared" si="17"/>
        <v>12.116781348074234</v>
      </c>
      <c r="E90" s="39">
        <f t="shared" si="22"/>
        <v>5.9967548777554835</v>
      </c>
      <c r="F90" s="39">
        <f t="shared" si="21"/>
        <v>-1.3985666881326297</v>
      </c>
      <c r="G90" s="39">
        <f t="shared" si="8"/>
        <v>5.2313291837105425</v>
      </c>
      <c r="H90" s="39">
        <f t="shared" si="11"/>
        <v>-1.7892847500875608</v>
      </c>
      <c r="I90" s="61">
        <f t="shared" ref="I90:I99" si="23">I89+B90</f>
        <v>643150.3189999999</v>
      </c>
      <c r="J90" s="39"/>
    </row>
    <row r="91" spans="1:10" ht="15" customHeight="1" x14ac:dyDescent="0.2">
      <c r="A91" s="47">
        <v>39173</v>
      </c>
      <c r="B91" s="42">
        <v>224800.38799999998</v>
      </c>
      <c r="C91" s="43">
        <f t="shared" si="18"/>
        <v>109.61290634885121</v>
      </c>
      <c r="D91" s="39">
        <f t="shared" si="17"/>
        <v>-1.0713039536120683</v>
      </c>
      <c r="E91" s="39">
        <f t="shared" si="22"/>
        <v>4.8612074520495874</v>
      </c>
      <c r="F91" s="39">
        <f t="shared" si="21"/>
        <v>4.4468814928399381</v>
      </c>
      <c r="G91" s="39">
        <f t="shared" si="8"/>
        <v>3.8554826103972761</v>
      </c>
      <c r="H91" s="39">
        <f t="shared" si="11"/>
        <v>0.31746531021290547</v>
      </c>
      <c r="I91" s="61">
        <f t="shared" si="23"/>
        <v>867950.70699999994</v>
      </c>
      <c r="J91" s="39"/>
    </row>
    <row r="92" spans="1:10" ht="15" customHeight="1" x14ac:dyDescent="0.2">
      <c r="A92" s="47">
        <v>39203</v>
      </c>
      <c r="B92" s="42">
        <v>220536.88</v>
      </c>
      <c r="C92" s="43">
        <f t="shared" si="18"/>
        <v>107.53401535013293</v>
      </c>
      <c r="D92" s="39">
        <f t="shared" si="17"/>
        <v>-1.8965750183669527</v>
      </c>
      <c r="E92" s="39">
        <f t="shared" si="22"/>
        <v>2.8724359875560657</v>
      </c>
      <c r="F92" s="39">
        <f t="shared" si="21"/>
        <v>-5.4311410207285586</v>
      </c>
      <c r="G92" s="39">
        <f t="shared" ref="G92:G105" si="24">(C92/C68-1)*100</f>
        <v>-3.502586770995908</v>
      </c>
      <c r="H92" s="39">
        <f t="shared" si="11"/>
        <v>5.3520959468783325</v>
      </c>
      <c r="I92" s="61">
        <f t="shared" si="23"/>
        <v>1088487.5869999998</v>
      </c>
      <c r="J92" s="39"/>
    </row>
    <row r="93" spans="1:10" ht="15" customHeight="1" x14ac:dyDescent="0.2">
      <c r="A93" s="47">
        <v>39234</v>
      </c>
      <c r="B93" s="42">
        <v>223362.13</v>
      </c>
      <c r="C93" s="43">
        <f t="shared" si="18"/>
        <v>108.91161023071692</v>
      </c>
      <c r="D93" s="39">
        <f t="shared" si="17"/>
        <v>1.2810782486811334</v>
      </c>
      <c r="E93" s="39">
        <f t="shared" si="22"/>
        <v>4.1903123888810789</v>
      </c>
      <c r="F93" s="39">
        <f t="shared" si="21"/>
        <v>0.41439604665962637</v>
      </c>
      <c r="G93" s="39">
        <f t="shared" si="24"/>
        <v>1.2834681814516191</v>
      </c>
      <c r="H93" s="39">
        <f t="shared" si="11"/>
        <v>-1.5424354567739273</v>
      </c>
      <c r="I93" s="61">
        <f t="shared" si="23"/>
        <v>1311849.7169999997</v>
      </c>
      <c r="J93" s="39"/>
    </row>
    <row r="94" spans="1:10" ht="15" customHeight="1" x14ac:dyDescent="0.2">
      <c r="A94" s="47">
        <v>39264</v>
      </c>
      <c r="B94" s="42">
        <v>237784.02700000003</v>
      </c>
      <c r="C94" s="43">
        <f t="shared" si="18"/>
        <v>115.94374242273868</v>
      </c>
      <c r="D94" s="39">
        <f t="shared" si="17"/>
        <v>6.456733287778027</v>
      </c>
      <c r="E94" s="39">
        <f t="shared" si="22"/>
        <v>10.91760297153388</v>
      </c>
      <c r="F94" s="39">
        <f t="shared" si="21"/>
        <v>-0.96503189808654355</v>
      </c>
      <c r="G94" s="39">
        <f t="shared" si="24"/>
        <v>2.605811870087904</v>
      </c>
      <c r="H94" s="39">
        <f t="shared" si="11"/>
        <v>7.0941797100609216</v>
      </c>
      <c r="I94" s="61">
        <f t="shared" si="23"/>
        <v>1549633.7439999997</v>
      </c>
      <c r="J94" s="39"/>
    </row>
    <row r="95" spans="1:10" ht="15" customHeight="1" x14ac:dyDescent="0.2">
      <c r="A95" s="47">
        <v>39295</v>
      </c>
      <c r="B95" s="42">
        <v>220627.24099999995</v>
      </c>
      <c r="C95" s="43">
        <f t="shared" si="18"/>
        <v>107.57807546906201</v>
      </c>
      <c r="D95" s="39">
        <f t="shared" si="17"/>
        <v>-7.2152811172636504</v>
      </c>
      <c r="E95" s="39">
        <f t="shared" si="22"/>
        <v>2.914586108607331</v>
      </c>
      <c r="F95" s="39">
        <f t="shared" si="21"/>
        <v>6.8045638529240282</v>
      </c>
      <c r="G95" s="39">
        <f t="shared" si="24"/>
        <v>7.3590945063498614</v>
      </c>
      <c r="H95" s="39">
        <f t="shared" si="11"/>
        <v>-0.31830949015945187</v>
      </c>
      <c r="I95" s="61">
        <f t="shared" si="23"/>
        <v>1770260.9849999996</v>
      </c>
      <c r="J95" s="39"/>
    </row>
    <row r="96" spans="1:10" ht="15" customHeight="1" x14ac:dyDescent="0.2">
      <c r="A96" s="47">
        <v>39326</v>
      </c>
      <c r="B96" s="42">
        <v>217562.943</v>
      </c>
      <c r="C96" s="43">
        <f t="shared" si="18"/>
        <v>106.08392053148708</v>
      </c>
      <c r="D96" s="39">
        <f t="shared" si="17"/>
        <v>-1.3889028327195074</v>
      </c>
      <c r="E96" s="39">
        <f t="shared" si="22"/>
        <v>1.4852025068633257</v>
      </c>
      <c r="F96" s="39">
        <f t="shared" si="21"/>
        <v>3.3043615431668005</v>
      </c>
      <c r="G96" s="39">
        <f t="shared" si="24"/>
        <v>10.763850343119197</v>
      </c>
      <c r="H96" s="39">
        <f t="shared" si="11"/>
        <v>3.3590647809140561</v>
      </c>
      <c r="I96" s="61">
        <f t="shared" si="23"/>
        <v>1987823.9279999996</v>
      </c>
      <c r="J96" s="39"/>
    </row>
    <row r="97" spans="1:10" ht="15" customHeight="1" x14ac:dyDescent="0.2">
      <c r="A97" s="47">
        <v>39356</v>
      </c>
      <c r="B97" s="42">
        <v>219964.54900000003</v>
      </c>
      <c r="C97" s="43">
        <f t="shared" si="18"/>
        <v>107.25494615073485</v>
      </c>
      <c r="D97" s="39">
        <f t="shared" si="17"/>
        <v>1.1038672151074902</v>
      </c>
      <c r="E97" s="39">
        <f t="shared" si="22"/>
        <v>2.6054643855220272</v>
      </c>
      <c r="F97" s="39">
        <f t="shared" si="21"/>
        <v>-4.327782193399754</v>
      </c>
      <c r="G97" s="39">
        <f t="shared" si="24"/>
        <v>4.8269585800394754</v>
      </c>
      <c r="H97" s="39">
        <f t="shared" si="11"/>
        <v>0.11681236609863976</v>
      </c>
      <c r="I97" s="61">
        <f t="shared" si="23"/>
        <v>2207788.4769999995</v>
      </c>
      <c r="J97" s="39"/>
    </row>
    <row r="98" spans="1:10" ht="15" customHeight="1" x14ac:dyDescent="0.2">
      <c r="A98" s="47">
        <v>39387</v>
      </c>
      <c r="B98" s="42">
        <v>221413.764</v>
      </c>
      <c r="C98" s="43">
        <f t="shared" si="18"/>
        <v>107.96158491362857</v>
      </c>
      <c r="D98" s="39">
        <f t="shared" si="17"/>
        <v>0.65884025702704907</v>
      </c>
      <c r="E98" s="39">
        <f t="shared" si="22"/>
        <v>3.2814704908034065</v>
      </c>
      <c r="F98" s="39">
        <f t="shared" si="21"/>
        <v>-1.9422947677176672</v>
      </c>
      <c r="G98" s="39">
        <f t="shared" si="24"/>
        <v>28.226343441006541</v>
      </c>
      <c r="H98" s="39">
        <f t="shared" si="11"/>
        <v>8.1338124442057911</v>
      </c>
      <c r="I98" s="61">
        <f t="shared" si="23"/>
        <v>2429202.2409999995</v>
      </c>
      <c r="J98" s="39"/>
    </row>
    <row r="99" spans="1:10" ht="15" customHeight="1" x14ac:dyDescent="0.2">
      <c r="A99" s="47">
        <v>39417</v>
      </c>
      <c r="B99" s="42">
        <v>226652.36600000004</v>
      </c>
      <c r="C99" s="43">
        <f t="shared" si="18"/>
        <v>110.51593277545213</v>
      </c>
      <c r="D99" s="39">
        <f t="shared" si="17"/>
        <v>2.3659784763877756</v>
      </c>
      <c r="E99" s="39">
        <f t="shared" si="22"/>
        <v>5.7250878527125959</v>
      </c>
      <c r="F99" s="39">
        <f t="shared" si="21"/>
        <v>5.7250878527125959</v>
      </c>
      <c r="G99" s="39">
        <f t="shared" si="24"/>
        <v>4.7879841739756346</v>
      </c>
      <c r="H99" s="39">
        <f t="shared" si="11"/>
        <v>5.6174049680464133</v>
      </c>
      <c r="I99" s="62">
        <f t="shared" si="23"/>
        <v>2655854.6069999994</v>
      </c>
      <c r="J99" s="52">
        <f>I99/I87-1</f>
        <v>-6.8288035920990309E-3</v>
      </c>
    </row>
    <row r="100" spans="1:10" ht="15" customHeight="1" x14ac:dyDescent="0.2">
      <c r="A100" s="47">
        <v>39448</v>
      </c>
      <c r="B100" s="49">
        <v>229045.72455555556</v>
      </c>
      <c r="C100" s="43">
        <f t="shared" si="18"/>
        <v>111.68293693208788</v>
      </c>
      <c r="D100" s="39">
        <f t="shared" si="17"/>
        <v>1.055960102157294</v>
      </c>
      <c r="E100" s="39">
        <f t="shared" ref="E100:E105" si="25">(C100/$C$99-1)*100</f>
        <v>1.055960102157294</v>
      </c>
      <c r="F100" s="39">
        <f t="shared" si="21"/>
        <v>7.4128290310541356</v>
      </c>
      <c r="G100" s="39">
        <f t="shared" si="24"/>
        <v>-4.5420106885372018</v>
      </c>
      <c r="H100" s="39">
        <f t="shared" si="11"/>
        <v>16.005997736634605</v>
      </c>
      <c r="I100" s="61">
        <f>B100</f>
        <v>229045.72455555556</v>
      </c>
      <c r="J100" s="39"/>
    </row>
    <row r="101" spans="1:10" ht="15" customHeight="1" x14ac:dyDescent="0.2">
      <c r="A101" s="47">
        <v>39479</v>
      </c>
      <c r="B101" s="49">
        <v>215322.30400000003</v>
      </c>
      <c r="C101" s="43">
        <f t="shared" si="18"/>
        <v>104.99138259125638</v>
      </c>
      <c r="D101" s="39">
        <f t="shared" si="17"/>
        <v>-5.9915637291133361</v>
      </c>
      <c r="E101" s="39">
        <f t="shared" si="25"/>
        <v>-4.9988721494307997</v>
      </c>
      <c r="F101" s="39">
        <f t="shared" si="21"/>
        <v>6.2392186750562351</v>
      </c>
      <c r="G101" s="39">
        <f t="shared" si="24"/>
        <v>4.7937446882789114</v>
      </c>
      <c r="H101" s="39">
        <f t="shared" si="11"/>
        <v>8.4429564480520405</v>
      </c>
      <c r="I101" s="61">
        <f>I100+B101</f>
        <v>444368.02855555562</v>
      </c>
      <c r="J101" s="39"/>
    </row>
    <row r="102" spans="1:10" ht="15" customHeight="1" x14ac:dyDescent="0.2">
      <c r="A102" s="47">
        <v>39508</v>
      </c>
      <c r="B102" s="49">
        <v>212345.26799999998</v>
      </c>
      <c r="C102" s="43">
        <f t="shared" si="18"/>
        <v>103.53977669694108</v>
      </c>
      <c r="D102" s="39">
        <f t="shared" si="17"/>
        <v>-1.382595274477505</v>
      </c>
      <c r="E102" s="39">
        <f t="shared" si="25"/>
        <v>-6.312353253793102</v>
      </c>
      <c r="F102" s="39">
        <f t="shared" si="21"/>
        <v>-6.5524723433271648</v>
      </c>
      <c r="G102" s="39">
        <f t="shared" si="24"/>
        <v>-7.8593983360169206</v>
      </c>
      <c r="H102" s="39">
        <f t="shared" si="11"/>
        <v>-1.6639245575676531</v>
      </c>
      <c r="I102" s="61">
        <f t="shared" ref="I102:I111" si="26">I101+B102</f>
        <v>656713.29655555566</v>
      </c>
      <c r="J102" s="39"/>
    </row>
    <row r="103" spans="1:10" ht="15" customHeight="1" x14ac:dyDescent="0.2">
      <c r="A103" s="47">
        <v>39539</v>
      </c>
      <c r="B103" s="49">
        <v>221178.35799999998</v>
      </c>
      <c r="C103" s="43">
        <f t="shared" si="18"/>
        <v>107.84680069967978</v>
      </c>
      <c r="D103" s="39">
        <f t="shared" si="17"/>
        <v>4.159777179494295</v>
      </c>
      <c r="E103" s="39">
        <f t="shared" si="25"/>
        <v>-2.4151559044391702</v>
      </c>
      <c r="F103" s="39">
        <f t="shared" si="21"/>
        <v>-1.6112205286763159</v>
      </c>
      <c r="G103" s="39">
        <f t="shared" si="24"/>
        <v>2.764011896665064</v>
      </c>
      <c r="H103" s="39">
        <f t="shared" si="11"/>
        <v>2.1821417544227062</v>
      </c>
      <c r="I103" s="61">
        <f t="shared" si="26"/>
        <v>877891.65455555567</v>
      </c>
      <c r="J103" s="39"/>
    </row>
    <row r="104" spans="1:10" ht="15" customHeight="1" x14ac:dyDescent="0.2">
      <c r="A104" s="47">
        <v>39569</v>
      </c>
      <c r="B104" s="42">
        <v>235125.742</v>
      </c>
      <c r="C104" s="43">
        <f t="shared" si="18"/>
        <v>114.64755985229954</v>
      </c>
      <c r="D104" s="39">
        <f t="shared" si="17"/>
        <v>6.3059442732638749</v>
      </c>
      <c r="E104" s="39">
        <f t="shared" si="25"/>
        <v>3.7384899833783347</v>
      </c>
      <c r="F104" s="39">
        <f t="shared" si="21"/>
        <v>6.6151575192321843</v>
      </c>
      <c r="G104" s="39">
        <f t="shared" si="24"/>
        <v>0.8247379648907982</v>
      </c>
      <c r="H104" s="39">
        <f t="shared" ref="H104:H110" si="27">(C104/C68-1)*100</f>
        <v>2.8808691160870925</v>
      </c>
      <c r="I104" s="61">
        <f t="shared" si="26"/>
        <v>1113017.3965555558</v>
      </c>
      <c r="J104" s="39"/>
    </row>
    <row r="105" spans="1:10" ht="15" customHeight="1" x14ac:dyDescent="0.2">
      <c r="A105" s="47">
        <v>39600</v>
      </c>
      <c r="B105" s="42">
        <v>224801.07299999997</v>
      </c>
      <c r="C105" s="43">
        <f t="shared" si="18"/>
        <v>109.61324035557386</v>
      </c>
      <c r="D105" s="39">
        <f t="shared" si="17"/>
        <v>-4.391126599825923</v>
      </c>
      <c r="E105" s="39">
        <f t="shared" si="25"/>
        <v>-0.81679844453954598</v>
      </c>
      <c r="F105" s="39">
        <f t="shared" si="21"/>
        <v>0.64421976993143115</v>
      </c>
      <c r="G105" s="39">
        <f t="shared" si="24"/>
        <v>1.0612854378494685</v>
      </c>
      <c r="H105" s="39">
        <f t="shared" si="27"/>
        <v>1.935956307148734</v>
      </c>
      <c r="I105" s="61">
        <f t="shared" si="26"/>
        <v>1337818.4695555558</v>
      </c>
      <c r="J105" s="52"/>
    </row>
    <row r="106" spans="1:10" ht="15" customHeight="1" x14ac:dyDescent="0.2">
      <c r="A106" s="47">
        <v>39630</v>
      </c>
      <c r="B106" s="42">
        <v>213733.81700000001</v>
      </c>
      <c r="C106" s="43">
        <f t="shared" si="18"/>
        <v>104.21683465423337</v>
      </c>
      <c r="D106" s="39">
        <f t="shared" si="17"/>
        <v>-4.9231330848674144</v>
      </c>
      <c r="E106" s="39">
        <f t="shared" ref="E106:E115" si="28">(C106/$C$99-1)*100</f>
        <v>-5.6997194549471502</v>
      </c>
      <c r="F106" s="39">
        <f t="shared" ref="F106:F115" si="29">(C106/C94-1)*100</f>
        <v>-10.114308477078671</v>
      </c>
      <c r="G106" s="39">
        <f t="shared" ref="G106:G115" si="30">(C106/C82-1)*100</f>
        <v>-10.981734072090532</v>
      </c>
      <c r="H106" s="39">
        <f t="shared" si="27"/>
        <v>-7.7720564578637852</v>
      </c>
      <c r="I106" s="61">
        <f t="shared" si="26"/>
        <v>1551552.2865555559</v>
      </c>
      <c r="J106" s="52"/>
    </row>
    <row r="107" spans="1:10" ht="15" customHeight="1" x14ac:dyDescent="0.2">
      <c r="A107" s="47">
        <v>39661</v>
      </c>
      <c r="B107" s="42">
        <v>230911.34899999999</v>
      </c>
      <c r="C107" s="43">
        <f t="shared" si="18"/>
        <v>112.59261737939661</v>
      </c>
      <c r="D107" s="39">
        <f t="shared" si="17"/>
        <v>8.0368807524735288</v>
      </c>
      <c r="E107" s="39">
        <f t="shared" si="28"/>
        <v>1.8790816417067369</v>
      </c>
      <c r="F107" s="39">
        <f t="shared" si="29"/>
        <v>4.6613047207529901</v>
      </c>
      <c r="G107" s="39">
        <f t="shared" si="30"/>
        <v>11.783050029780018</v>
      </c>
      <c r="H107" s="39">
        <f t="shared" si="27"/>
        <v>12.363429046732023</v>
      </c>
      <c r="I107" s="61">
        <f t="shared" si="26"/>
        <v>1782463.6355555558</v>
      </c>
      <c r="J107" s="52"/>
    </row>
    <row r="108" spans="1:10" ht="15" customHeight="1" x14ac:dyDescent="0.2">
      <c r="A108" s="47">
        <v>39692</v>
      </c>
      <c r="B108" s="42">
        <v>225183.56700000001</v>
      </c>
      <c r="C108" s="43">
        <f t="shared" si="18"/>
        <v>109.79974483349766</v>
      </c>
      <c r="D108" s="39">
        <f t="shared" si="17"/>
        <v>-2.4805112545594254</v>
      </c>
      <c r="E108" s="39">
        <f t="shared" si="28"/>
        <v>-0.64804044445757603</v>
      </c>
      <c r="F108" s="39">
        <f t="shared" si="29"/>
        <v>3.5027215089658004</v>
      </c>
      <c r="G108" s="39">
        <f t="shared" si="30"/>
        <v>6.9228256346391071</v>
      </c>
      <c r="H108" s="39">
        <f t="shared" si="27"/>
        <v>14.643599553246322</v>
      </c>
      <c r="I108" s="61">
        <f t="shared" si="26"/>
        <v>2007647.2025555559</v>
      </c>
      <c r="J108" s="52"/>
    </row>
    <row r="109" spans="1:10" ht="15" customHeight="1" x14ac:dyDescent="0.2">
      <c r="A109" s="47">
        <v>39722</v>
      </c>
      <c r="B109" s="42">
        <v>214104.99799999999</v>
      </c>
      <c r="C109" s="43">
        <f t="shared" si="18"/>
        <v>104.39782290142212</v>
      </c>
      <c r="D109" s="39">
        <f t="shared" si="17"/>
        <v>-4.9197946136096293</v>
      </c>
      <c r="E109" s="39">
        <f t="shared" si="28"/>
        <v>-5.5359527991867719</v>
      </c>
      <c r="F109" s="39">
        <f t="shared" si="29"/>
        <v>-2.6638615297958967</v>
      </c>
      <c r="G109" s="39">
        <f t="shared" si="30"/>
        <v>-6.876357598252314</v>
      </c>
      <c r="H109" s="39">
        <f t="shared" si="27"/>
        <v>2.0345135575707163</v>
      </c>
      <c r="I109" s="61">
        <f t="shared" si="26"/>
        <v>2221752.200555556</v>
      </c>
      <c r="J109" s="52"/>
    </row>
    <row r="110" spans="1:10" ht="15" customHeight="1" x14ac:dyDescent="0.2">
      <c r="A110" s="47">
        <v>39753</v>
      </c>
      <c r="B110" s="42">
        <v>220977.76800000001</v>
      </c>
      <c r="C110" s="43">
        <f t="shared" si="18"/>
        <v>107.74899280406125</v>
      </c>
      <c r="D110" s="39">
        <f t="shared" si="17"/>
        <v>3.2099997964550209</v>
      </c>
      <c r="E110" s="39">
        <f t="shared" si="28"/>
        <v>-2.5036570763174892</v>
      </c>
      <c r="F110" s="39">
        <f t="shared" si="29"/>
        <v>-0.19691458747794766</v>
      </c>
      <c r="G110" s="39">
        <f t="shared" si="30"/>
        <v>-2.135384693466158</v>
      </c>
      <c r="H110" s="39">
        <f t="shared" si="27"/>
        <v>27.973847065781634</v>
      </c>
      <c r="I110" s="61">
        <f t="shared" si="26"/>
        <v>2442729.9685555561</v>
      </c>
      <c r="J110" s="52"/>
    </row>
    <row r="111" spans="1:10" ht="15" customHeight="1" x14ac:dyDescent="0.2">
      <c r="A111" s="47">
        <v>39783</v>
      </c>
      <c r="B111" s="42">
        <v>248921.52900000004</v>
      </c>
      <c r="C111" s="43">
        <f t="shared" si="18"/>
        <v>121.37440014778737</v>
      </c>
      <c r="D111" s="39">
        <f t="shared" ref="D111:D119" si="31">(C111/C110-1)*100</f>
        <v>12.645507850364378</v>
      </c>
      <c r="E111" s="39">
        <f t="shared" si="28"/>
        <v>9.8252506219149716</v>
      </c>
      <c r="F111" s="39">
        <f t="shared" si="29"/>
        <v>9.8252506219149716</v>
      </c>
      <c r="G111" s="39">
        <f t="shared" si="30"/>
        <v>16.112842704481388</v>
      </c>
      <c r="H111" s="39">
        <f t="shared" ref="H111:H119" si="32">(C111/C75-1)*100</f>
        <v>15.08366624072135</v>
      </c>
      <c r="I111" s="62">
        <f t="shared" si="26"/>
        <v>2691651.4975555562</v>
      </c>
      <c r="J111" s="52">
        <f>I111/I99-1</f>
        <v>1.3478482768298994E-2</v>
      </c>
    </row>
    <row r="112" spans="1:10" ht="15" customHeight="1" x14ac:dyDescent="0.2">
      <c r="A112" s="47">
        <v>39814</v>
      </c>
      <c r="B112" s="42">
        <v>234262.64</v>
      </c>
      <c r="C112" s="43">
        <f t="shared" si="18"/>
        <v>114.22671040654366</v>
      </c>
      <c r="D112" s="39">
        <f t="shared" si="31"/>
        <v>-5.8889598898454469</v>
      </c>
      <c r="E112" s="39">
        <f t="shared" si="28"/>
        <v>3.3576856638681596</v>
      </c>
      <c r="F112" s="39">
        <f t="shared" si="29"/>
        <v>2.27767423057883</v>
      </c>
      <c r="G112" s="39">
        <f t="shared" si="30"/>
        <v>9.8593433582301557</v>
      </c>
      <c r="H112" s="39">
        <f t="shared" si="32"/>
        <v>-2.3677886649613233</v>
      </c>
      <c r="I112" s="61">
        <f>B112</f>
        <v>234262.64</v>
      </c>
      <c r="J112" s="52"/>
    </row>
    <row r="113" spans="1:10" ht="15" customHeight="1" x14ac:dyDescent="0.2">
      <c r="A113" s="47">
        <v>39845</v>
      </c>
      <c r="B113" s="42">
        <v>220932.405</v>
      </c>
      <c r="C113" s="43">
        <f t="shared" si="18"/>
        <v>107.72687375740415</v>
      </c>
      <c r="D113" s="39">
        <f t="shared" si="31"/>
        <v>-5.6902948758709604</v>
      </c>
      <c r="E113" s="39">
        <f t="shared" si="28"/>
        <v>-2.5236714272817373</v>
      </c>
      <c r="F113" s="39">
        <f t="shared" si="29"/>
        <v>2.6054435122522035</v>
      </c>
      <c r="G113" s="39">
        <f t="shared" si="30"/>
        <v>9.0072215054929128</v>
      </c>
      <c r="H113" s="39">
        <f t="shared" si="32"/>
        <v>7.5240865105058008</v>
      </c>
      <c r="I113" s="61">
        <f t="shared" ref="I113:I119" si="33">I112+B113</f>
        <v>455195.04500000004</v>
      </c>
      <c r="J113" s="52"/>
    </row>
    <row r="114" spans="1:10" ht="15" customHeight="1" x14ac:dyDescent="0.2">
      <c r="A114" s="47">
        <v>39873</v>
      </c>
      <c r="B114" s="42">
        <v>246635.22500000001</v>
      </c>
      <c r="C114" s="43">
        <f t="shared" si="18"/>
        <v>120.25959590538096</v>
      </c>
      <c r="D114" s="39">
        <f t="shared" si="31"/>
        <v>11.633793603070597</v>
      </c>
      <c r="E114" s="39">
        <f t="shared" si="28"/>
        <v>8.816523450719238</v>
      </c>
      <c r="F114" s="39">
        <f t="shared" si="29"/>
        <v>16.148208680590905</v>
      </c>
      <c r="G114" s="39">
        <f t="shared" si="30"/>
        <v>8.537629429525273</v>
      </c>
      <c r="H114" s="39">
        <f t="shared" si="32"/>
        <v>7.0196583002350987</v>
      </c>
      <c r="I114" s="61">
        <f t="shared" si="33"/>
        <v>701830.27</v>
      </c>
      <c r="J114" s="52"/>
    </row>
    <row r="115" spans="1:10" ht="15" customHeight="1" x14ac:dyDescent="0.2">
      <c r="A115" s="47">
        <v>39904</v>
      </c>
      <c r="B115" s="42">
        <v>209411.37600000002</v>
      </c>
      <c r="C115" s="43">
        <f t="shared" si="18"/>
        <v>102.10920786254192</v>
      </c>
      <c r="D115" s="39">
        <f t="shared" si="31"/>
        <v>-15.092673400565538</v>
      </c>
      <c r="E115" s="39">
        <f t="shared" si="28"/>
        <v>-7.6067990395476404</v>
      </c>
      <c r="F115" s="39">
        <f t="shared" si="29"/>
        <v>-5.3201326325064464</v>
      </c>
      <c r="G115" s="39">
        <f t="shared" si="30"/>
        <v>-6.8456340920550085</v>
      </c>
      <c r="H115" s="39">
        <f t="shared" si="32"/>
        <v>-2.7031698347222188</v>
      </c>
      <c r="I115" s="61">
        <f t="shared" si="33"/>
        <v>911241.64600000007</v>
      </c>
      <c r="J115" s="52"/>
    </row>
    <row r="116" spans="1:10" ht="15" customHeight="1" x14ac:dyDescent="0.2">
      <c r="A116" s="47">
        <v>39934</v>
      </c>
      <c r="B116" s="89">
        <v>219563.79599999997</v>
      </c>
      <c r="C116" s="43">
        <f t="shared" si="18"/>
        <v>107.05953856514819</v>
      </c>
      <c r="D116" s="39">
        <f t="shared" si="31"/>
        <v>4.8480747292353188</v>
      </c>
      <c r="E116" s="39">
        <f>(C116/$C$99-1)*100</f>
        <v>-3.1275076122523338</v>
      </c>
      <c r="F116" s="39">
        <f>(C116/C104-1)*100</f>
        <v>-6.6185632707115634</v>
      </c>
      <c r="G116" s="39">
        <f>(C116/C92-1)*100</f>
        <v>-0.4412341373469908</v>
      </c>
      <c r="H116" s="39">
        <f t="shared" si="32"/>
        <v>-5.8484111098446423</v>
      </c>
      <c r="I116" s="80">
        <f t="shared" si="33"/>
        <v>1130805.442</v>
      </c>
      <c r="J116" s="52"/>
    </row>
    <row r="117" spans="1:10" ht="15" customHeight="1" x14ac:dyDescent="0.2">
      <c r="A117" s="47">
        <v>39965</v>
      </c>
      <c r="B117" s="89">
        <v>220696.45800000001</v>
      </c>
      <c r="C117" s="43">
        <f t="shared" si="18"/>
        <v>107.61182575128466</v>
      </c>
      <c r="D117" s="39">
        <f t="shared" si="31"/>
        <v>0.51586920094970345</v>
      </c>
      <c r="E117" s="39">
        <f>(C117/$C$99-1)*100</f>
        <v>-2.6277722598316067</v>
      </c>
      <c r="F117" s="39">
        <f>(C117/C105-1)*100</f>
        <v>-1.8258876371110233</v>
      </c>
      <c r="G117" s="39">
        <f>(C117/C93-1)*100</f>
        <v>-1.1934305963145819</v>
      </c>
      <c r="H117" s="39">
        <f t="shared" si="32"/>
        <v>-0.7839800788657092</v>
      </c>
      <c r="I117" s="80">
        <f t="shared" si="33"/>
        <v>1351501.9000000001</v>
      </c>
      <c r="J117" s="52"/>
    </row>
    <row r="118" spans="1:10" ht="15" customHeight="1" x14ac:dyDescent="0.2">
      <c r="A118" s="47">
        <v>39995</v>
      </c>
      <c r="B118" s="89">
        <v>219222.43699999998</v>
      </c>
      <c r="C118" s="43">
        <f t="shared" si="18"/>
        <v>106.89309155662106</v>
      </c>
      <c r="D118" s="39">
        <f t="shared" si="31"/>
        <v>-0.66789517754745065</v>
      </c>
      <c r="E118" s="39">
        <f>(C118/$C$99-1)*100</f>
        <v>-3.2781166731787104</v>
      </c>
      <c r="F118" s="39">
        <f>(C118/C106-1)*100</f>
        <v>2.5679698594443634</v>
      </c>
      <c r="G118" s="39">
        <f>(C118/C94-1)*100</f>
        <v>-7.8060710108169058</v>
      </c>
      <c r="H118" s="39">
        <f t="shared" si="32"/>
        <v>-8.6957718336617695</v>
      </c>
      <c r="I118" s="80">
        <f t="shared" si="33"/>
        <v>1570724.3370000001</v>
      </c>
      <c r="J118" s="52"/>
    </row>
    <row r="119" spans="1:10" ht="15" customHeight="1" x14ac:dyDescent="0.2">
      <c r="A119" s="47">
        <v>40026</v>
      </c>
      <c r="B119" s="89">
        <v>237107.61900000001</v>
      </c>
      <c r="C119" s="43">
        <f t="shared" si="18"/>
        <v>115.61392516834135</v>
      </c>
      <c r="D119" s="39">
        <f t="shared" si="31"/>
        <v>8.1584632689764458</v>
      </c>
      <c r="E119" s="39">
        <f>(C119/$C$99-1)*100</f>
        <v>4.6129026511022575</v>
      </c>
      <c r="F119" s="39">
        <f>(C119/C107-1)*100</f>
        <v>2.6833977744420201</v>
      </c>
      <c r="G119" s="39">
        <f>(C119/C95-1)*100</f>
        <v>7.4697838423316565</v>
      </c>
      <c r="H119" s="39">
        <f t="shared" si="32"/>
        <v>14.782633906482534</v>
      </c>
      <c r="I119" s="42">
        <f t="shared" si="33"/>
        <v>1807831.956</v>
      </c>
      <c r="J119" s="52">
        <f>I119/I107-1</f>
        <v>1.423216717492104E-2</v>
      </c>
    </row>
    <row r="120" spans="1:10" ht="15" customHeight="1" x14ac:dyDescent="0.2">
      <c r="A120" s="47"/>
      <c r="B120" s="85"/>
      <c r="C120" s="90"/>
      <c r="D120" s="90"/>
      <c r="E120" s="90"/>
      <c r="F120" s="90"/>
      <c r="G120" s="90"/>
      <c r="H120" s="39"/>
      <c r="I120" s="42"/>
      <c r="J120" s="52"/>
    </row>
    <row r="121" spans="1:10" ht="15" customHeight="1" x14ac:dyDescent="0.2">
      <c r="A121" s="45"/>
      <c r="B121" s="46"/>
      <c r="D121" s="40"/>
    </row>
    <row r="122" spans="1:10" ht="15" customHeight="1" x14ac:dyDescent="0.2">
      <c r="D122" s="40"/>
    </row>
    <row r="123" spans="1:10" x14ac:dyDescent="0.2">
      <c r="A123" s="25" t="s">
        <v>24</v>
      </c>
      <c r="D123" s="25"/>
      <c r="J123" s="25"/>
    </row>
    <row r="124" spans="1:10" x14ac:dyDescent="0.2">
      <c r="A124" s="25" t="s">
        <v>30</v>
      </c>
      <c r="D124" s="25"/>
      <c r="J124" s="25"/>
    </row>
    <row r="125" spans="1:10" x14ac:dyDescent="0.2">
      <c r="A125" s="25" t="s">
        <v>31</v>
      </c>
      <c r="D125" s="25"/>
      <c r="J125" s="25"/>
    </row>
    <row r="126" spans="1:10" x14ac:dyDescent="0.2">
      <c r="A126" s="25" t="s">
        <v>32</v>
      </c>
      <c r="D126" s="25"/>
      <c r="J126" s="25"/>
    </row>
    <row r="127" spans="1:10" x14ac:dyDescent="0.2">
      <c r="A127" s="25" t="s">
        <v>33</v>
      </c>
      <c r="D127" s="25"/>
      <c r="J127" s="25"/>
    </row>
  </sheetData>
  <mergeCells count="1">
    <mergeCell ref="A1:J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topLeftCell="A46" workbookViewId="0">
      <selection activeCell="C23" sqref="C23"/>
    </sheetView>
  </sheetViews>
  <sheetFormatPr defaultRowHeight="12.75" x14ac:dyDescent="0.2"/>
  <cols>
    <col min="1" max="1" width="9.140625" style="27"/>
    <col min="2" max="2" width="14" style="27" customWidth="1"/>
    <col min="3" max="3" width="16.5703125" style="25" customWidth="1"/>
    <col min="4" max="4" width="11" style="27" customWidth="1"/>
    <col min="5" max="5" width="11.85546875" style="25" customWidth="1"/>
    <col min="6" max="6" width="11.42578125" style="25" customWidth="1"/>
    <col min="7" max="7" width="12" style="25" customWidth="1"/>
    <col min="8" max="8" width="12.5703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90" t="s">
        <v>89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1:10" s="38" customFormat="1" ht="38.25" customHeight="1" x14ac:dyDescent="0.2">
      <c r="A3" s="26" t="s">
        <v>34</v>
      </c>
      <c r="B3" s="26" t="s">
        <v>44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38412</v>
      </c>
      <c r="B4" s="49">
        <v>7.8</v>
      </c>
      <c r="C4" s="43">
        <v>100</v>
      </c>
      <c r="D4" s="39"/>
      <c r="E4" s="39"/>
      <c r="F4" s="39"/>
      <c r="G4" s="39"/>
      <c r="H4" s="39"/>
      <c r="I4" s="61">
        <f>B4</f>
        <v>7.8</v>
      </c>
      <c r="J4" s="39"/>
    </row>
    <row r="5" spans="1:10" ht="15" customHeight="1" x14ac:dyDescent="0.2">
      <c r="A5" s="47">
        <v>38443</v>
      </c>
      <c r="B5" s="49">
        <v>13.1</v>
      </c>
      <c r="C5" s="43">
        <f>B5/$B$4*100</f>
        <v>167.94871794871796</v>
      </c>
      <c r="D5" s="39">
        <f t="shared" ref="D5:D43" si="0">(C5/C4-1)*100</f>
        <v>67.948717948717956</v>
      </c>
      <c r="E5" s="39"/>
      <c r="F5" s="39"/>
      <c r="G5" s="39"/>
      <c r="H5" s="39"/>
      <c r="I5" s="61">
        <f t="shared" ref="I5:I12" si="1">I4+B5</f>
        <v>20.9</v>
      </c>
      <c r="J5" s="39"/>
    </row>
    <row r="6" spans="1:10" ht="15" customHeight="1" x14ac:dyDescent="0.2">
      <c r="A6" s="47">
        <v>38473</v>
      </c>
      <c r="B6" s="49">
        <v>25.75</v>
      </c>
      <c r="C6" s="43">
        <f t="shared" ref="C6:C57" si="2">B6/$B$4*100</f>
        <v>330.12820512820514</v>
      </c>
      <c r="D6" s="39">
        <f t="shared" si="0"/>
        <v>96.564885496183209</v>
      </c>
      <c r="E6" s="39"/>
      <c r="F6" s="39"/>
      <c r="G6" s="39"/>
      <c r="H6" s="39"/>
      <c r="I6" s="61">
        <f t="shared" si="1"/>
        <v>46.65</v>
      </c>
      <c r="J6" s="39"/>
    </row>
    <row r="7" spans="1:10" ht="15" customHeight="1" x14ac:dyDescent="0.2">
      <c r="A7" s="47">
        <v>38504</v>
      </c>
      <c r="B7" s="49">
        <v>22.812000000000001</v>
      </c>
      <c r="C7" s="43">
        <f t="shared" si="2"/>
        <v>292.46153846153845</v>
      </c>
      <c r="D7" s="39">
        <f t="shared" si="0"/>
        <v>-11.409708737864088</v>
      </c>
      <c r="E7" s="39"/>
      <c r="F7" s="39"/>
      <c r="G7" s="39"/>
      <c r="H7" s="39"/>
      <c r="I7" s="61">
        <f t="shared" si="1"/>
        <v>69.462000000000003</v>
      </c>
      <c r="J7" s="39"/>
    </row>
    <row r="8" spans="1:10" ht="15" customHeight="1" x14ac:dyDescent="0.2">
      <c r="A8" s="47">
        <v>38534</v>
      </c>
      <c r="B8" s="49">
        <v>7.177999999999999</v>
      </c>
      <c r="C8" s="43">
        <f t="shared" si="2"/>
        <v>92.025641025641008</v>
      </c>
      <c r="D8" s="39">
        <f t="shared" si="0"/>
        <v>-68.534104857092771</v>
      </c>
      <c r="E8" s="39"/>
      <c r="F8" s="39"/>
      <c r="G8" s="39"/>
      <c r="H8" s="39"/>
      <c r="I8" s="61">
        <f t="shared" si="1"/>
        <v>76.64</v>
      </c>
      <c r="J8" s="39"/>
    </row>
    <row r="9" spans="1:10" ht="15" customHeight="1" x14ac:dyDescent="0.2">
      <c r="A9" s="47">
        <v>38565</v>
      </c>
      <c r="B9" s="49">
        <v>57.12</v>
      </c>
      <c r="C9" s="43">
        <f t="shared" si="2"/>
        <v>732.30769230769226</v>
      </c>
      <c r="D9" s="39">
        <f t="shared" si="0"/>
        <v>695.76483700195058</v>
      </c>
      <c r="E9" s="39"/>
      <c r="F9" s="39"/>
      <c r="G9" s="39"/>
      <c r="H9" s="39"/>
      <c r="I9" s="61">
        <f t="shared" si="1"/>
        <v>133.76</v>
      </c>
      <c r="J9" s="39"/>
    </row>
    <row r="10" spans="1:10" ht="15" customHeight="1" x14ac:dyDescent="0.2">
      <c r="A10" s="47">
        <v>38596</v>
      </c>
      <c r="B10" s="49">
        <v>2</v>
      </c>
      <c r="C10" s="43">
        <f t="shared" si="2"/>
        <v>25.641025641025646</v>
      </c>
      <c r="D10" s="39">
        <f t="shared" si="0"/>
        <v>-96.498599439775916</v>
      </c>
      <c r="E10" s="39"/>
      <c r="F10" s="39"/>
      <c r="G10" s="39"/>
      <c r="H10" s="39"/>
      <c r="I10" s="61">
        <f t="shared" si="1"/>
        <v>135.76</v>
      </c>
      <c r="J10" s="39"/>
    </row>
    <row r="11" spans="1:10" ht="15" customHeight="1" x14ac:dyDescent="0.2">
      <c r="A11" s="47">
        <v>38626</v>
      </c>
      <c r="B11" s="49">
        <v>33.93</v>
      </c>
      <c r="C11" s="43">
        <f t="shared" si="2"/>
        <v>434.99999999999994</v>
      </c>
      <c r="D11" s="39">
        <f t="shared" si="0"/>
        <v>1596.4999999999995</v>
      </c>
      <c r="E11" s="39"/>
      <c r="F11" s="39"/>
      <c r="G11" s="39"/>
      <c r="H11" s="39"/>
      <c r="I11" s="61">
        <f t="shared" si="1"/>
        <v>169.69</v>
      </c>
      <c r="J11" s="39"/>
    </row>
    <row r="12" spans="1:10" ht="15" customHeight="1" x14ac:dyDescent="0.2">
      <c r="A12" s="47">
        <v>38657</v>
      </c>
      <c r="B12" s="49">
        <v>281.3</v>
      </c>
      <c r="C12" s="43">
        <f t="shared" si="2"/>
        <v>3606.4102564102568</v>
      </c>
      <c r="D12" s="39">
        <f t="shared" si="0"/>
        <v>729.05982905982933</v>
      </c>
      <c r="E12" s="39"/>
      <c r="F12" s="39"/>
      <c r="G12" s="39"/>
      <c r="H12" s="39"/>
      <c r="I12" s="61">
        <f t="shared" si="1"/>
        <v>450.99</v>
      </c>
      <c r="J12" s="39"/>
    </row>
    <row r="13" spans="1:10" ht="15" customHeight="1" x14ac:dyDescent="0.2">
      <c r="A13" s="47">
        <v>38687</v>
      </c>
      <c r="B13" s="49">
        <v>285.16956521739132</v>
      </c>
      <c r="C13" s="43">
        <f t="shared" si="2"/>
        <v>3656.0200668896323</v>
      </c>
      <c r="D13" s="39">
        <f t="shared" si="0"/>
        <v>1.3756008593641234</v>
      </c>
      <c r="E13" s="39"/>
      <c r="F13" s="39"/>
      <c r="G13" s="39"/>
      <c r="H13" s="39"/>
      <c r="I13" s="62">
        <f>I12+B13</f>
        <v>736.15956521739133</v>
      </c>
      <c r="J13" s="52" t="e">
        <f>I13/#REF!-1</f>
        <v>#REF!</v>
      </c>
    </row>
    <row r="14" spans="1:10" ht="15" customHeight="1" x14ac:dyDescent="0.2">
      <c r="A14" s="47">
        <v>38718</v>
      </c>
      <c r="B14" s="49">
        <v>1075.3</v>
      </c>
      <c r="C14" s="43">
        <f t="shared" si="2"/>
        <v>13785.897435897437</v>
      </c>
      <c r="D14" s="39">
        <f t="shared" si="0"/>
        <v>277.07389958682097</v>
      </c>
      <c r="E14" s="39">
        <f t="shared" ref="E14:E25" si="3">(C14/$C$13-1)*100</f>
        <v>277.07389958682097</v>
      </c>
      <c r="F14" s="39"/>
      <c r="G14" s="39"/>
      <c r="H14" s="39"/>
      <c r="I14" s="61">
        <f>B14</f>
        <v>1075.3</v>
      </c>
      <c r="J14" s="39"/>
    </row>
    <row r="15" spans="1:10" ht="15" customHeight="1" x14ac:dyDescent="0.2">
      <c r="A15" s="47">
        <v>38749</v>
      </c>
      <c r="B15" s="49">
        <v>1043.21</v>
      </c>
      <c r="C15" s="43">
        <f t="shared" si="2"/>
        <v>13374.487179487181</v>
      </c>
      <c r="D15" s="39">
        <f t="shared" si="0"/>
        <v>-2.9842834557797793</v>
      </c>
      <c r="E15" s="39">
        <f t="shared" si="3"/>
        <v>265.82094558538785</v>
      </c>
      <c r="F15" s="39"/>
      <c r="G15" s="39"/>
      <c r="H15" s="39"/>
      <c r="I15" s="61">
        <f>I14+B15</f>
        <v>2118.5100000000002</v>
      </c>
      <c r="J15" s="39"/>
    </row>
    <row r="16" spans="1:10" ht="15" customHeight="1" x14ac:dyDescent="0.2">
      <c r="A16" s="47">
        <v>38777</v>
      </c>
      <c r="B16" s="49">
        <v>1724.84</v>
      </c>
      <c r="C16" s="43">
        <f t="shared" si="2"/>
        <v>22113.333333333332</v>
      </c>
      <c r="D16" s="39">
        <f t="shared" si="0"/>
        <v>65.339672740867087</v>
      </c>
      <c r="E16" s="39">
        <f t="shared" si="3"/>
        <v>504.8471542484258</v>
      </c>
      <c r="F16" s="39">
        <f t="shared" ref="F16:F43" si="4">(C16/C4-1)*100</f>
        <v>22013.333333333332</v>
      </c>
      <c r="G16" s="39"/>
      <c r="H16" s="39"/>
      <c r="I16" s="61">
        <f t="shared" ref="I16:I25" si="5">I15+B16</f>
        <v>3843.3500000000004</v>
      </c>
      <c r="J16" s="39"/>
    </row>
    <row r="17" spans="1:10" ht="15" customHeight="1" x14ac:dyDescent="0.2">
      <c r="A17" s="47">
        <v>38808</v>
      </c>
      <c r="B17" s="49">
        <v>1785.51</v>
      </c>
      <c r="C17" s="43">
        <f t="shared" si="2"/>
        <v>22891.153846153848</v>
      </c>
      <c r="D17" s="39">
        <f t="shared" si="0"/>
        <v>3.5174277034391688</v>
      </c>
      <c r="E17" s="39">
        <f t="shared" si="3"/>
        <v>526.12221561542333</v>
      </c>
      <c r="F17" s="39">
        <f t="shared" si="4"/>
        <v>13529.847328244276</v>
      </c>
      <c r="G17" s="39"/>
      <c r="H17" s="39"/>
      <c r="I17" s="61">
        <f t="shared" si="5"/>
        <v>5628.8600000000006</v>
      </c>
      <c r="J17" s="39"/>
    </row>
    <row r="18" spans="1:10" ht="15" customHeight="1" x14ac:dyDescent="0.2">
      <c r="A18" s="47">
        <v>38838</v>
      </c>
      <c r="B18" s="49">
        <v>2577.6</v>
      </c>
      <c r="C18" s="43">
        <f t="shared" si="2"/>
        <v>33046.153846153844</v>
      </c>
      <c r="D18" s="39">
        <f t="shared" si="0"/>
        <v>44.36211502595895</v>
      </c>
      <c r="E18" s="39">
        <f t="shared" si="3"/>
        <v>803.88327310982015</v>
      </c>
      <c r="F18" s="39">
        <f t="shared" si="4"/>
        <v>9910.0970873786391</v>
      </c>
      <c r="G18" s="39"/>
      <c r="H18" s="39"/>
      <c r="I18" s="61">
        <f t="shared" si="5"/>
        <v>8206.4600000000009</v>
      </c>
      <c r="J18" s="39"/>
    </row>
    <row r="19" spans="1:10" ht="15" customHeight="1" x14ac:dyDescent="0.2">
      <c r="A19" s="47">
        <v>38869</v>
      </c>
      <c r="B19" s="49">
        <v>6490.31</v>
      </c>
      <c r="C19" s="43">
        <f t="shared" si="2"/>
        <v>83209.102564102563</v>
      </c>
      <c r="D19" s="39">
        <f t="shared" si="0"/>
        <v>151.79663252638113</v>
      </c>
      <c r="E19" s="39">
        <f t="shared" si="3"/>
        <v>2175.9476436597597</v>
      </c>
      <c r="F19" s="39">
        <f t="shared" si="4"/>
        <v>28351.297562686308</v>
      </c>
      <c r="G19" s="39"/>
      <c r="H19" s="39"/>
      <c r="I19" s="61">
        <f t="shared" si="5"/>
        <v>14696.77</v>
      </c>
      <c r="J19" s="39"/>
    </row>
    <row r="20" spans="1:10" ht="15" customHeight="1" x14ac:dyDescent="0.2">
      <c r="A20" s="47">
        <v>38899</v>
      </c>
      <c r="B20" s="49">
        <v>3330.8</v>
      </c>
      <c r="C20" s="43">
        <f t="shared" si="2"/>
        <v>42702.564102564102</v>
      </c>
      <c r="D20" s="39">
        <f t="shared" si="0"/>
        <v>-48.680417422280286</v>
      </c>
      <c r="E20" s="39">
        <f t="shared" si="3"/>
        <v>1068.0068304136362</v>
      </c>
      <c r="F20" s="39">
        <f t="shared" si="4"/>
        <v>46302.897743103938</v>
      </c>
      <c r="G20" s="39"/>
      <c r="H20" s="39"/>
      <c r="I20" s="61">
        <f t="shared" si="5"/>
        <v>18027.57</v>
      </c>
      <c r="J20" s="39"/>
    </row>
    <row r="21" spans="1:10" ht="15" customHeight="1" x14ac:dyDescent="0.2">
      <c r="A21" s="47">
        <v>38930</v>
      </c>
      <c r="B21" s="49">
        <v>5101.6000000000004</v>
      </c>
      <c r="C21" s="43">
        <f t="shared" si="2"/>
        <v>65405.128205128211</v>
      </c>
      <c r="D21" s="39">
        <f t="shared" si="0"/>
        <v>53.16440494776031</v>
      </c>
      <c r="E21" s="39">
        <f t="shared" si="3"/>
        <v>1688.9707115522419</v>
      </c>
      <c r="F21" s="39">
        <f t="shared" si="4"/>
        <v>8831.3725490196084</v>
      </c>
      <c r="G21" s="39"/>
      <c r="H21" s="39"/>
      <c r="I21" s="61">
        <f t="shared" si="5"/>
        <v>23129.17</v>
      </c>
      <c r="J21" s="39"/>
    </row>
    <row r="22" spans="1:10" ht="15" customHeight="1" x14ac:dyDescent="0.2">
      <c r="A22" s="47">
        <v>38961</v>
      </c>
      <c r="B22" s="49">
        <v>6735.344000000001</v>
      </c>
      <c r="C22" s="43">
        <f t="shared" si="2"/>
        <v>86350.564102564109</v>
      </c>
      <c r="D22" s="39">
        <f t="shared" si="0"/>
        <v>32.02414928649835</v>
      </c>
      <c r="E22" s="39">
        <f t="shared" si="3"/>
        <v>2261.873362911464</v>
      </c>
      <c r="F22" s="39">
        <f t="shared" si="4"/>
        <v>336667.19999999995</v>
      </c>
      <c r="G22" s="39"/>
      <c r="H22" s="39"/>
      <c r="I22" s="61">
        <f t="shared" si="5"/>
        <v>29864.513999999999</v>
      </c>
      <c r="J22" s="39"/>
    </row>
    <row r="23" spans="1:10" ht="15" customHeight="1" x14ac:dyDescent="0.2">
      <c r="A23" s="47">
        <v>38991</v>
      </c>
      <c r="B23" s="49">
        <v>8581.4410000000007</v>
      </c>
      <c r="C23" s="43">
        <f t="shared" si="2"/>
        <v>110018.47435897437</v>
      </c>
      <c r="D23" s="39">
        <f t="shared" si="0"/>
        <v>27.409097441793627</v>
      </c>
      <c r="E23" s="39">
        <f t="shared" si="3"/>
        <v>2909.2415344036349</v>
      </c>
      <c r="F23" s="39">
        <f t="shared" si="4"/>
        <v>25191.603300913652</v>
      </c>
      <c r="G23" s="39"/>
      <c r="H23" s="39"/>
      <c r="I23" s="61">
        <f t="shared" si="5"/>
        <v>38445.955000000002</v>
      </c>
      <c r="J23" s="39"/>
    </row>
    <row r="24" spans="1:10" ht="15" customHeight="1" x14ac:dyDescent="0.2">
      <c r="A24" s="47">
        <v>39022</v>
      </c>
      <c r="B24" s="49">
        <v>16024.924999999999</v>
      </c>
      <c r="C24" s="43">
        <f t="shared" si="2"/>
        <v>205447.75641025641</v>
      </c>
      <c r="D24" s="39">
        <f t="shared" si="0"/>
        <v>86.739325015460665</v>
      </c>
      <c r="E24" s="39">
        <f t="shared" si="3"/>
        <v>5519.4373294302395</v>
      </c>
      <c r="F24" s="39">
        <f t="shared" si="4"/>
        <v>5596.7383576253105</v>
      </c>
      <c r="G24" s="39"/>
      <c r="H24" s="39"/>
      <c r="I24" s="61">
        <f t="shared" si="5"/>
        <v>54470.880000000005</v>
      </c>
      <c r="J24" s="39"/>
    </row>
    <row r="25" spans="1:10" ht="15" customHeight="1" x14ac:dyDescent="0.2">
      <c r="A25" s="47">
        <v>39052</v>
      </c>
      <c r="B25" s="49">
        <v>14531.101000000001</v>
      </c>
      <c r="C25" s="43">
        <f t="shared" si="2"/>
        <v>186296.16666666669</v>
      </c>
      <c r="D25" s="39">
        <f t="shared" si="0"/>
        <v>-9.3218782615207108</v>
      </c>
      <c r="E25" s="39">
        <f t="shared" si="3"/>
        <v>4995.600222598302</v>
      </c>
      <c r="F25" s="39">
        <f t="shared" si="4"/>
        <v>4995.600222598302</v>
      </c>
      <c r="G25" s="39"/>
      <c r="H25" s="39"/>
      <c r="I25" s="62">
        <f t="shared" si="5"/>
        <v>69001.981</v>
      </c>
      <c r="J25" s="52">
        <f>I25/I13-1</f>
        <v>92.732370345039797</v>
      </c>
    </row>
    <row r="26" spans="1:10" ht="15" customHeight="1" x14ac:dyDescent="0.2">
      <c r="A26" s="47">
        <v>39083</v>
      </c>
      <c r="B26" s="49">
        <v>17108.739000000001</v>
      </c>
      <c r="C26" s="43">
        <f t="shared" si="2"/>
        <v>219342.80769230772</v>
      </c>
      <c r="D26" s="39">
        <f t="shared" si="0"/>
        <v>17.738765975131553</v>
      </c>
      <c r="E26" s="39">
        <f t="shared" ref="E26:E37" si="6">(C26/$C$25-1)*100</f>
        <v>17.738765975131553</v>
      </c>
      <c r="F26" s="39">
        <f t="shared" si="4"/>
        <v>1491.066586069004</v>
      </c>
      <c r="G26" s="39"/>
      <c r="H26" s="39"/>
      <c r="I26" s="61">
        <f>B26</f>
        <v>17108.739000000001</v>
      </c>
      <c r="J26" s="39"/>
    </row>
    <row r="27" spans="1:10" ht="15" customHeight="1" x14ac:dyDescent="0.2">
      <c r="A27" s="47">
        <v>39114</v>
      </c>
      <c r="B27" s="49">
        <v>16932.740999999998</v>
      </c>
      <c r="C27" s="43">
        <f t="shared" si="2"/>
        <v>217086.42307692306</v>
      </c>
      <c r="D27" s="39">
        <f t="shared" si="0"/>
        <v>-1.0287023491328151</v>
      </c>
      <c r="E27" s="39">
        <f t="shared" si="6"/>
        <v>16.527584523705375</v>
      </c>
      <c r="F27" s="39">
        <f t="shared" si="4"/>
        <v>1523.1382943031601</v>
      </c>
      <c r="G27" s="39"/>
      <c r="H27" s="39"/>
      <c r="I27" s="61">
        <f>I26+B27</f>
        <v>34041.479999999996</v>
      </c>
      <c r="J27" s="39"/>
    </row>
    <row r="28" spans="1:10" ht="15" customHeight="1" x14ac:dyDescent="0.2">
      <c r="A28" s="47">
        <v>39142</v>
      </c>
      <c r="B28" s="49">
        <v>22636.872000000003</v>
      </c>
      <c r="C28" s="43">
        <f t="shared" si="2"/>
        <v>290216.30769230775</v>
      </c>
      <c r="D28" s="39">
        <f t="shared" si="0"/>
        <v>33.686991373694354</v>
      </c>
      <c r="E28" s="39">
        <f t="shared" si="6"/>
        <v>55.782221870180408</v>
      </c>
      <c r="F28" s="39">
        <f t="shared" si="4"/>
        <v>1212.4041650240026</v>
      </c>
      <c r="G28" s="39">
        <f>(C28/C4-1)*100</f>
        <v>290116.30769230775</v>
      </c>
      <c r="H28" s="39"/>
      <c r="I28" s="61">
        <f t="shared" ref="I28:I37" si="7">I27+B28</f>
        <v>56678.351999999999</v>
      </c>
      <c r="J28" s="39"/>
    </row>
    <row r="29" spans="1:10" ht="15" customHeight="1" x14ac:dyDescent="0.2">
      <c r="A29" s="47">
        <v>39173</v>
      </c>
      <c r="B29" s="49">
        <v>18772.794000000002</v>
      </c>
      <c r="C29" s="43">
        <f t="shared" si="2"/>
        <v>240676.84615384619</v>
      </c>
      <c r="D29" s="39">
        <f t="shared" si="0"/>
        <v>-17.069840744781352</v>
      </c>
      <c r="E29" s="39">
        <f t="shared" si="6"/>
        <v>29.190444688258665</v>
      </c>
      <c r="F29" s="39">
        <f t="shared" si="4"/>
        <v>951.3967437874893</v>
      </c>
      <c r="G29" s="39">
        <f t="shared" ref="G29:G43" si="8">(C29/C5-1)*100</f>
        <v>143203.77099236642</v>
      </c>
      <c r="H29" s="39"/>
      <c r="I29" s="61">
        <f t="shared" si="7"/>
        <v>75451.146000000008</v>
      </c>
      <c r="J29" s="39"/>
    </row>
    <row r="30" spans="1:10" ht="15" customHeight="1" x14ac:dyDescent="0.2">
      <c r="A30" s="47">
        <v>39203</v>
      </c>
      <c r="B30" s="49">
        <v>26004.665999999994</v>
      </c>
      <c r="C30" s="43">
        <f t="shared" si="2"/>
        <v>333393.15384615381</v>
      </c>
      <c r="D30" s="39">
        <f t="shared" si="0"/>
        <v>38.52315217436464</v>
      </c>
      <c r="E30" s="39">
        <f t="shared" si="6"/>
        <v>78.958676290254928</v>
      </c>
      <c r="F30" s="39">
        <f t="shared" si="4"/>
        <v>908.87127560521412</v>
      </c>
      <c r="G30" s="39">
        <f t="shared" si="8"/>
        <v>100888.99417475727</v>
      </c>
      <c r="H30" s="39"/>
      <c r="I30" s="61">
        <f t="shared" si="7"/>
        <v>101455.81200000001</v>
      </c>
      <c r="J30" s="39"/>
    </row>
    <row r="31" spans="1:10" ht="15" customHeight="1" x14ac:dyDescent="0.2">
      <c r="A31" s="47">
        <v>39234</v>
      </c>
      <c r="B31" s="49">
        <v>27157.918000000001</v>
      </c>
      <c r="C31" s="43">
        <f t="shared" si="2"/>
        <v>348178.43589743593</v>
      </c>
      <c r="D31" s="39">
        <f t="shared" si="0"/>
        <v>4.4347887413743514</v>
      </c>
      <c r="E31" s="39">
        <f t="shared" si="6"/>
        <v>86.895115518087735</v>
      </c>
      <c r="F31" s="39">
        <f t="shared" si="4"/>
        <v>318.43791744924363</v>
      </c>
      <c r="G31" s="39">
        <f t="shared" si="8"/>
        <v>118951.01700859198</v>
      </c>
      <c r="H31" s="39"/>
      <c r="I31" s="61">
        <f t="shared" si="7"/>
        <v>128613.73000000001</v>
      </c>
      <c r="J31" s="39"/>
    </row>
    <row r="32" spans="1:10" ht="15" customHeight="1" x14ac:dyDescent="0.2">
      <c r="A32" s="47">
        <v>39264</v>
      </c>
      <c r="B32" s="49">
        <v>26718.323000000004</v>
      </c>
      <c r="C32" s="43">
        <f t="shared" si="2"/>
        <v>342542.60256410262</v>
      </c>
      <c r="D32" s="39">
        <f t="shared" si="0"/>
        <v>-1.6186623731612948</v>
      </c>
      <c r="E32" s="39">
        <f t="shared" si="6"/>
        <v>83.869914605920101</v>
      </c>
      <c r="F32" s="39">
        <f t="shared" si="4"/>
        <v>702.15933109162984</v>
      </c>
      <c r="G32" s="39">
        <f t="shared" si="8"/>
        <v>372125.17414321552</v>
      </c>
      <c r="H32" s="39"/>
      <c r="I32" s="61">
        <f t="shared" si="7"/>
        <v>155332.05300000001</v>
      </c>
      <c r="J32" s="39"/>
    </row>
    <row r="33" spans="1:10" ht="15" customHeight="1" x14ac:dyDescent="0.2">
      <c r="A33" s="47">
        <v>39295</v>
      </c>
      <c r="B33" s="49">
        <v>43958.85</v>
      </c>
      <c r="C33" s="43">
        <f t="shared" si="2"/>
        <v>563575</v>
      </c>
      <c r="D33" s="39">
        <f t="shared" si="0"/>
        <v>64.526980230009173</v>
      </c>
      <c r="E33" s="39">
        <f t="shared" si="6"/>
        <v>202.5156180526169</v>
      </c>
      <c r="F33" s="39">
        <f t="shared" si="4"/>
        <v>761.66790810726047</v>
      </c>
      <c r="G33" s="39">
        <f t="shared" si="8"/>
        <v>76858.771008403375</v>
      </c>
      <c r="H33" s="39"/>
      <c r="I33" s="61">
        <f t="shared" si="7"/>
        <v>199290.90300000002</v>
      </c>
      <c r="J33" s="39"/>
    </row>
    <row r="34" spans="1:10" ht="15" customHeight="1" x14ac:dyDescent="0.2">
      <c r="A34" s="47">
        <v>39326</v>
      </c>
      <c r="B34" s="49">
        <v>46013.394</v>
      </c>
      <c r="C34" s="43">
        <f t="shared" si="2"/>
        <v>589915.30769230763</v>
      </c>
      <c r="D34" s="39">
        <f t="shared" si="0"/>
        <v>4.6737892369795642</v>
      </c>
      <c r="E34" s="39">
        <f t="shared" si="6"/>
        <v>216.65456044934234</v>
      </c>
      <c r="F34" s="39">
        <f t="shared" si="4"/>
        <v>583.16323561201909</v>
      </c>
      <c r="G34" s="39">
        <f t="shared" si="8"/>
        <v>2300569.6999999993</v>
      </c>
      <c r="H34" s="39"/>
      <c r="I34" s="61">
        <f t="shared" si="7"/>
        <v>245304.29700000002</v>
      </c>
      <c r="J34" s="39"/>
    </row>
    <row r="35" spans="1:10" ht="15" customHeight="1" x14ac:dyDescent="0.2">
      <c r="A35" s="47">
        <v>39356</v>
      </c>
      <c r="B35" s="49">
        <v>53608.53</v>
      </c>
      <c r="C35" s="43">
        <f t="shared" si="2"/>
        <v>687288.84615384613</v>
      </c>
      <c r="D35" s="39">
        <f t="shared" si="0"/>
        <v>16.506358996252281</v>
      </c>
      <c r="E35" s="39">
        <f t="shared" si="6"/>
        <v>268.92269897511545</v>
      </c>
      <c r="F35" s="39">
        <f t="shared" si="4"/>
        <v>524.70312386928947</v>
      </c>
      <c r="G35" s="39">
        <f t="shared" si="8"/>
        <v>157897.43589743591</v>
      </c>
      <c r="H35" s="39"/>
      <c r="I35" s="61">
        <f t="shared" si="7"/>
        <v>298912.82700000005</v>
      </c>
      <c r="J35" s="39"/>
    </row>
    <row r="36" spans="1:10" ht="15" customHeight="1" x14ac:dyDescent="0.2">
      <c r="A36" s="47">
        <v>39387</v>
      </c>
      <c r="B36" s="49">
        <v>56400.564999999995</v>
      </c>
      <c r="C36" s="43">
        <f t="shared" si="2"/>
        <v>723084.16666666663</v>
      </c>
      <c r="D36" s="39">
        <f t="shared" si="0"/>
        <v>5.2081916814357809</v>
      </c>
      <c r="E36" s="39">
        <f t="shared" si="6"/>
        <v>288.13690029406575</v>
      </c>
      <c r="F36" s="39">
        <f t="shared" si="4"/>
        <v>251.95525096061289</v>
      </c>
      <c r="G36" s="39">
        <f t="shared" si="8"/>
        <v>19949.969783149656</v>
      </c>
      <c r="H36" s="39"/>
      <c r="I36" s="61">
        <f t="shared" si="7"/>
        <v>355313.39200000005</v>
      </c>
      <c r="J36" s="39"/>
    </row>
    <row r="37" spans="1:10" ht="15" customHeight="1" x14ac:dyDescent="0.2">
      <c r="A37" s="47">
        <v>39417</v>
      </c>
      <c r="B37" s="49">
        <v>49015.748000000007</v>
      </c>
      <c r="C37" s="43">
        <f t="shared" si="2"/>
        <v>628407.02564102574</v>
      </c>
      <c r="D37" s="39">
        <f t="shared" si="0"/>
        <v>-13.093515995806049</v>
      </c>
      <c r="E37" s="39">
        <f t="shared" si="6"/>
        <v>237.31613316843644</v>
      </c>
      <c r="F37" s="39">
        <f t="shared" si="4"/>
        <v>237.31613316843644</v>
      </c>
      <c r="G37" s="39">
        <f t="shared" si="8"/>
        <v>17088.281632590832</v>
      </c>
      <c r="H37" s="39"/>
      <c r="I37" s="62">
        <f t="shared" si="7"/>
        <v>404329.14000000007</v>
      </c>
      <c r="J37" s="52">
        <f>I37/I25-1</f>
        <v>4.8596743765950734</v>
      </c>
    </row>
    <row r="38" spans="1:10" ht="15" customHeight="1" x14ac:dyDescent="0.2">
      <c r="A38" s="47">
        <v>39448</v>
      </c>
      <c r="B38" s="49">
        <v>76784.442999999985</v>
      </c>
      <c r="C38" s="43">
        <f t="shared" si="2"/>
        <v>984415.93589743576</v>
      </c>
      <c r="D38" s="39">
        <f t="shared" si="0"/>
        <v>56.652598670941387</v>
      </c>
      <c r="E38" s="39">
        <f t="shared" ref="E38:E43" si="9">(C38/$C$37-1)*100</f>
        <v>56.652598670941387</v>
      </c>
      <c r="F38" s="39">
        <f t="shared" si="4"/>
        <v>348.80246872665469</v>
      </c>
      <c r="G38" s="39">
        <f t="shared" si="8"/>
        <v>7040.7461173625943</v>
      </c>
      <c r="H38" s="39"/>
      <c r="I38" s="61">
        <f>B38</f>
        <v>76784.442999999985</v>
      </c>
      <c r="J38" s="39"/>
    </row>
    <row r="39" spans="1:10" ht="15" customHeight="1" x14ac:dyDescent="0.2">
      <c r="A39" s="47">
        <v>39479</v>
      </c>
      <c r="B39" s="49">
        <v>77085.038</v>
      </c>
      <c r="C39" s="43">
        <f t="shared" si="2"/>
        <v>988269.71794871811</v>
      </c>
      <c r="D39" s="39">
        <f t="shared" si="0"/>
        <v>0.39147903957579278</v>
      </c>
      <c r="E39" s="39">
        <f t="shared" si="9"/>
        <v>57.265860759688913</v>
      </c>
      <c r="F39" s="39">
        <f t="shared" si="4"/>
        <v>355.24252688917892</v>
      </c>
      <c r="G39" s="39">
        <f t="shared" si="8"/>
        <v>7289.2157858916235</v>
      </c>
      <c r="H39" s="39"/>
      <c r="I39" s="61">
        <f>I38+B39</f>
        <v>153869.48099999997</v>
      </c>
      <c r="J39" s="39"/>
    </row>
    <row r="40" spans="1:10" ht="15" customHeight="1" x14ac:dyDescent="0.2">
      <c r="A40" s="47">
        <v>39508</v>
      </c>
      <c r="B40" s="49">
        <v>63679.682000000001</v>
      </c>
      <c r="C40" s="43">
        <f t="shared" si="2"/>
        <v>816406.1794871795</v>
      </c>
      <c r="D40" s="39">
        <f t="shared" si="0"/>
        <v>-17.390347527622684</v>
      </c>
      <c r="E40" s="39">
        <f t="shared" si="9"/>
        <v>29.9167810312718</v>
      </c>
      <c r="F40" s="39">
        <f t="shared" si="4"/>
        <v>181.30954665467911</v>
      </c>
      <c r="G40" s="39">
        <f t="shared" si="8"/>
        <v>3591.9182069061476</v>
      </c>
      <c r="H40" s="39">
        <f t="shared" ref="H40:H47" si="10">(C40/C4-1)*100</f>
        <v>816306.1794871795</v>
      </c>
      <c r="I40" s="61">
        <f t="shared" ref="I40:I49" si="11">I39+B40</f>
        <v>217549.16299999997</v>
      </c>
      <c r="J40" s="39"/>
    </row>
    <row r="41" spans="1:10" ht="15" customHeight="1" x14ac:dyDescent="0.2">
      <c r="A41" s="47">
        <v>39539</v>
      </c>
      <c r="B41" s="49">
        <v>64349.824999999997</v>
      </c>
      <c r="C41" s="43">
        <f t="shared" si="2"/>
        <v>824997.75641025649</v>
      </c>
      <c r="D41" s="39">
        <f t="shared" si="0"/>
        <v>1.052365493910612</v>
      </c>
      <c r="E41" s="39">
        <f t="shared" si="9"/>
        <v>31.283980405644307</v>
      </c>
      <c r="F41" s="39">
        <f t="shared" si="4"/>
        <v>242.78235301575245</v>
      </c>
      <c r="G41" s="39">
        <f t="shared" si="8"/>
        <v>3504.0024978857582</v>
      </c>
      <c r="H41" s="39">
        <f t="shared" si="10"/>
        <v>491120.03816793894</v>
      </c>
      <c r="I41" s="61">
        <f t="shared" si="11"/>
        <v>281898.98799999995</v>
      </c>
      <c r="J41" s="39"/>
    </row>
    <row r="42" spans="1:10" ht="15" customHeight="1" x14ac:dyDescent="0.2">
      <c r="A42" s="47">
        <v>39569</v>
      </c>
      <c r="B42" s="49">
        <v>75998.89</v>
      </c>
      <c r="C42" s="43">
        <f t="shared" si="2"/>
        <v>974344.74358974362</v>
      </c>
      <c r="D42" s="39">
        <f t="shared" si="0"/>
        <v>18.102714343045999</v>
      </c>
      <c r="E42" s="39">
        <f t="shared" si="9"/>
        <v>55.049944356658578</v>
      </c>
      <c r="F42" s="39">
        <f t="shared" si="4"/>
        <v>192.25097526728473</v>
      </c>
      <c r="G42" s="39">
        <f t="shared" si="8"/>
        <v>2848.4361421477347</v>
      </c>
      <c r="H42" s="39">
        <f t="shared" si="10"/>
        <v>295041.32038834953</v>
      </c>
      <c r="I42" s="61">
        <f t="shared" si="11"/>
        <v>357897.87799999997</v>
      </c>
      <c r="J42" s="39"/>
    </row>
    <row r="43" spans="1:10" ht="15" customHeight="1" x14ac:dyDescent="0.2">
      <c r="A43" s="47">
        <v>39600</v>
      </c>
      <c r="B43" s="49">
        <v>102766.71800000001</v>
      </c>
      <c r="C43" s="43">
        <f t="shared" si="2"/>
        <v>1317522.0256410257</v>
      </c>
      <c r="D43" s="39">
        <f t="shared" si="0"/>
        <v>35.221340732739662</v>
      </c>
      <c r="E43" s="39">
        <f t="shared" si="9"/>
        <v>109.66061356444055</v>
      </c>
      <c r="F43" s="39">
        <f t="shared" si="4"/>
        <v>278.40425764596534</v>
      </c>
      <c r="G43" s="39">
        <f t="shared" si="8"/>
        <v>1483.3868952330477</v>
      </c>
      <c r="H43" s="39">
        <f t="shared" si="10"/>
        <v>450394.11713133438</v>
      </c>
      <c r="I43" s="61">
        <f t="shared" si="11"/>
        <v>460664.59599999996</v>
      </c>
      <c r="J43" s="52"/>
    </row>
    <row r="44" spans="1:10" ht="15" customHeight="1" x14ac:dyDescent="0.2">
      <c r="A44" s="47">
        <v>39630</v>
      </c>
      <c r="B44" s="49">
        <v>107786.269</v>
      </c>
      <c r="C44" s="43">
        <f t="shared" si="2"/>
        <v>1381875.2435897437</v>
      </c>
      <c r="D44" s="39">
        <f>(C44/C43-1)*100</f>
        <v>4.8844130645487871</v>
      </c>
      <c r="E44" s="39">
        <f t="shared" ref="E44:E53" si="12">(C44/$C$37-1)*100</f>
        <v>119.90130396459521</v>
      </c>
      <c r="F44" s="39">
        <f t="shared" ref="F44:F53" si="13">(C44/C32-1)*100</f>
        <v>303.41704455028855</v>
      </c>
      <c r="G44" s="39">
        <f t="shared" ref="G44:G53" si="14">(C44/C20-1)*100</f>
        <v>3136.047466074217</v>
      </c>
      <c r="H44" s="39">
        <f t="shared" si="10"/>
        <v>1501519.7966007248</v>
      </c>
      <c r="I44" s="61">
        <f t="shared" si="11"/>
        <v>568450.86499999999</v>
      </c>
      <c r="J44" s="52"/>
    </row>
    <row r="45" spans="1:10" ht="15" customHeight="1" x14ac:dyDescent="0.2">
      <c r="A45" s="47">
        <v>39661</v>
      </c>
      <c r="B45" s="49">
        <v>109534.48699999998</v>
      </c>
      <c r="C45" s="43">
        <f t="shared" si="2"/>
        <v>1404288.2948717945</v>
      </c>
      <c r="D45" s="39">
        <f>(C45/C44-1)*100</f>
        <v>1.6219301551294585</v>
      </c>
      <c r="E45" s="39">
        <f t="shared" si="12"/>
        <v>123.46794952511986</v>
      </c>
      <c r="F45" s="39">
        <f t="shared" si="13"/>
        <v>149.17505121266817</v>
      </c>
      <c r="G45" s="39">
        <f t="shared" si="14"/>
        <v>2047.0614513093924</v>
      </c>
      <c r="H45" s="39">
        <f t="shared" si="10"/>
        <v>191662.05707282908</v>
      </c>
      <c r="I45" s="61">
        <f t="shared" si="11"/>
        <v>677985.35199999996</v>
      </c>
      <c r="J45" s="52"/>
    </row>
    <row r="46" spans="1:10" ht="15" customHeight="1" x14ac:dyDescent="0.2">
      <c r="A46" s="47">
        <v>39692</v>
      </c>
      <c r="B46" s="49">
        <v>132258.42600000001</v>
      </c>
      <c r="C46" s="43">
        <f t="shared" si="2"/>
        <v>1695620.8461538462</v>
      </c>
      <c r="D46" s="39">
        <f>(C46/C45-1)*100</f>
        <v>20.745921784433108</v>
      </c>
      <c r="E46" s="39">
        <f t="shared" si="12"/>
        <v>169.82843554687767</v>
      </c>
      <c r="F46" s="39">
        <f t="shared" si="13"/>
        <v>187.43462392711137</v>
      </c>
      <c r="G46" s="39">
        <f t="shared" si="14"/>
        <v>1863.6476770896927</v>
      </c>
      <c r="H46" s="39">
        <f t="shared" si="10"/>
        <v>6612821.2999999989</v>
      </c>
      <c r="I46" s="61">
        <f t="shared" si="11"/>
        <v>810243.77799999993</v>
      </c>
      <c r="J46" s="52"/>
    </row>
    <row r="47" spans="1:10" ht="15" customHeight="1" x14ac:dyDescent="0.2">
      <c r="A47" s="47">
        <v>39722</v>
      </c>
      <c r="B47" s="49">
        <v>126817.25300000001</v>
      </c>
      <c r="C47" s="43">
        <f t="shared" si="2"/>
        <v>1625862.2179487182</v>
      </c>
      <c r="D47" s="39">
        <f>(C47/C46-1)*100</f>
        <v>-4.1140463897551438</v>
      </c>
      <c r="E47" s="39">
        <f t="shared" si="12"/>
        <v>158.72756853572855</v>
      </c>
      <c r="F47" s="39">
        <f t="shared" si="13"/>
        <v>136.56170575839334</v>
      </c>
      <c r="G47" s="39">
        <f t="shared" si="14"/>
        <v>1377.80836575116</v>
      </c>
      <c r="H47" s="39">
        <f t="shared" si="10"/>
        <v>373661.4294134985</v>
      </c>
      <c r="I47" s="61">
        <f t="shared" si="11"/>
        <v>937061.03099999996</v>
      </c>
      <c r="J47" s="52"/>
    </row>
    <row r="48" spans="1:10" ht="15" customHeight="1" x14ac:dyDescent="0.2">
      <c r="A48" s="47">
        <v>39753</v>
      </c>
      <c r="B48" s="49">
        <v>118014.439</v>
      </c>
      <c r="C48" s="43">
        <f t="shared" si="2"/>
        <v>1513005.6282051282</v>
      </c>
      <c r="D48" s="39">
        <f t="shared" ref="D48:D53" si="15">(C48/C47-1)*100</f>
        <v>-6.9413378635476475</v>
      </c>
      <c r="E48" s="39">
        <f t="shared" si="12"/>
        <v>140.76841385752186</v>
      </c>
      <c r="F48" s="39">
        <f t="shared" si="13"/>
        <v>109.24336307623869</v>
      </c>
      <c r="G48" s="39">
        <f t="shared" si="14"/>
        <v>636.44300363340233</v>
      </c>
      <c r="H48" s="39">
        <f t="shared" ref="H48:H53" si="16">(C48/C12-1)*100</f>
        <v>41853.231070031987</v>
      </c>
      <c r="I48" s="61">
        <f t="shared" si="11"/>
        <v>1055075.47</v>
      </c>
      <c r="J48" s="52"/>
    </row>
    <row r="49" spans="1:10" ht="15" customHeight="1" x14ac:dyDescent="0.2">
      <c r="A49" s="47">
        <v>39783</v>
      </c>
      <c r="B49" s="49">
        <v>112052.94499999998</v>
      </c>
      <c r="C49" s="43">
        <f t="shared" si="2"/>
        <v>1436576.2179487178</v>
      </c>
      <c r="D49" s="39">
        <f t="shared" si="15"/>
        <v>-5.0514954360796676</v>
      </c>
      <c r="E49" s="39">
        <f t="shared" si="12"/>
        <v>128.60600841998772</v>
      </c>
      <c r="F49" s="39">
        <f t="shared" si="13"/>
        <v>128.60600841998772</v>
      </c>
      <c r="G49" s="39">
        <f t="shared" si="14"/>
        <v>671.12494779301289</v>
      </c>
      <c r="H49" s="39">
        <f t="shared" si="16"/>
        <v>39193.444556251801</v>
      </c>
      <c r="I49" s="62">
        <f t="shared" si="11"/>
        <v>1167128.415</v>
      </c>
      <c r="J49" s="52">
        <f>I49/I37-1</f>
        <v>1.8865800149848213</v>
      </c>
    </row>
    <row r="50" spans="1:10" ht="15" customHeight="1" x14ac:dyDescent="0.2">
      <c r="A50" s="47">
        <v>39814</v>
      </c>
      <c r="B50" s="49">
        <v>89516.239000000016</v>
      </c>
      <c r="C50" s="43">
        <f t="shared" si="2"/>
        <v>1147644.08974359</v>
      </c>
      <c r="D50" s="39">
        <f t="shared" si="15"/>
        <v>-20.1125512586929</v>
      </c>
      <c r="E50" s="39">
        <f t="shared" si="12"/>
        <v>82.627507796065871</v>
      </c>
      <c r="F50" s="39">
        <f t="shared" si="13"/>
        <v>16.581218151182053</v>
      </c>
      <c r="G50" s="39">
        <f t="shared" si="14"/>
        <v>423.21938513411192</v>
      </c>
      <c r="H50" s="39">
        <f t="shared" si="16"/>
        <v>8224.7688087045481</v>
      </c>
      <c r="I50" s="61">
        <f>B50</f>
        <v>89516.239000000016</v>
      </c>
      <c r="J50" s="52"/>
    </row>
    <row r="51" spans="1:10" ht="15" customHeight="1" x14ac:dyDescent="0.2">
      <c r="A51" s="47">
        <v>39845</v>
      </c>
      <c r="B51" s="49">
        <v>80273.677999999985</v>
      </c>
      <c r="C51" s="43">
        <f t="shared" si="2"/>
        <v>1029149.7179487178</v>
      </c>
      <c r="D51" s="39">
        <f t="shared" si="15"/>
        <v>-10.325010415149405</v>
      </c>
      <c r="E51" s="39">
        <f t="shared" si="12"/>
        <v>63.771198595194292</v>
      </c>
      <c r="F51" s="39">
        <f t="shared" si="13"/>
        <v>4.1365225765342073</v>
      </c>
      <c r="G51" s="39">
        <f t="shared" si="14"/>
        <v>374.07373679193461</v>
      </c>
      <c r="H51" s="39">
        <f t="shared" si="16"/>
        <v>7594.872365103859</v>
      </c>
      <c r="I51" s="61">
        <f t="shared" ref="I51:I57" si="17">I50+B51</f>
        <v>169789.91700000002</v>
      </c>
      <c r="J51" s="52"/>
    </row>
    <row r="52" spans="1:10" ht="15" customHeight="1" x14ac:dyDescent="0.2">
      <c r="A52" s="47">
        <v>39873</v>
      </c>
      <c r="B52" s="49">
        <v>131325.81800000003</v>
      </c>
      <c r="C52" s="43">
        <f t="shared" si="2"/>
        <v>1683664.3333333337</v>
      </c>
      <c r="D52" s="39">
        <f t="shared" si="15"/>
        <v>63.597609168973236</v>
      </c>
      <c r="E52" s="39">
        <f t="shared" si="12"/>
        <v>167.92576540910895</v>
      </c>
      <c r="F52" s="39">
        <f t="shared" si="13"/>
        <v>106.22875911974563</v>
      </c>
      <c r="G52" s="39">
        <f t="shared" si="14"/>
        <v>480.14118735132672</v>
      </c>
      <c r="H52" s="39">
        <f t="shared" si="16"/>
        <v>7513.797105818513</v>
      </c>
      <c r="I52" s="61">
        <f t="shared" si="17"/>
        <v>301115.73500000004</v>
      </c>
      <c r="J52" s="52"/>
    </row>
    <row r="53" spans="1:10" ht="15" customHeight="1" x14ac:dyDescent="0.2">
      <c r="A53" s="47">
        <v>39904</v>
      </c>
      <c r="B53" s="49">
        <v>105004.43699999999</v>
      </c>
      <c r="C53" s="43">
        <f t="shared" si="2"/>
        <v>1346210.7307692308</v>
      </c>
      <c r="D53" s="39">
        <f t="shared" si="15"/>
        <v>-20.042807576496514</v>
      </c>
      <c r="E53" s="39">
        <f t="shared" si="12"/>
        <v>114.22591980030576</v>
      </c>
      <c r="F53" s="39">
        <f t="shared" si="13"/>
        <v>63.177502036718813</v>
      </c>
      <c r="G53" s="39">
        <f t="shared" si="14"/>
        <v>459.3436810737922</v>
      </c>
      <c r="H53" s="39">
        <f t="shared" si="16"/>
        <v>5780.9212493909299</v>
      </c>
      <c r="I53" s="61">
        <f t="shared" si="17"/>
        <v>406120.17200000002</v>
      </c>
      <c r="J53" s="52"/>
    </row>
    <row r="54" spans="1:10" ht="15" customHeight="1" x14ac:dyDescent="0.2">
      <c r="A54" s="47">
        <v>39934</v>
      </c>
      <c r="B54" s="89">
        <v>103646.378</v>
      </c>
      <c r="C54" s="43">
        <f t="shared" si="2"/>
        <v>1328799.717948718</v>
      </c>
      <c r="D54" s="39">
        <f>(C54/C53-1)*100</f>
        <v>-1.2933348711731019</v>
      </c>
      <c r="E54" s="39">
        <f>(C54/$C$37-1)*100</f>
        <v>111.4552612764371</v>
      </c>
      <c r="F54" s="39">
        <f>(C54/C42-1)*100</f>
        <v>36.378805006231005</v>
      </c>
      <c r="G54" s="39">
        <f>(C54/C30-1)*100</f>
        <v>298.5683876885787</v>
      </c>
      <c r="H54" s="39">
        <f>(C54/C18-1)*100</f>
        <v>3921.041977032899</v>
      </c>
      <c r="I54" s="80">
        <f t="shared" si="17"/>
        <v>509766.55000000005</v>
      </c>
      <c r="J54" s="52"/>
    </row>
    <row r="55" spans="1:10" ht="15" customHeight="1" x14ac:dyDescent="0.2">
      <c r="A55" s="47">
        <v>39965</v>
      </c>
      <c r="B55" s="89">
        <v>141605.31699999998</v>
      </c>
      <c r="C55" s="43">
        <f t="shared" si="2"/>
        <v>1815452.782051282</v>
      </c>
      <c r="D55" s="39">
        <f>(C55/C54-1)*100</f>
        <v>36.623507480406104</v>
      </c>
      <c r="E55" s="39">
        <f>(C55/$C$37-1)*100</f>
        <v>188.89759470772529</v>
      </c>
      <c r="F55" s="39">
        <f>(C55/C43-1)*100</f>
        <v>37.792973985994173</v>
      </c>
      <c r="G55" s="39">
        <f>(C55/C31-1)*100</f>
        <v>421.41448029999935</v>
      </c>
      <c r="H55" s="39">
        <f>(C55/C19-1)*100</f>
        <v>2081.7958926461138</v>
      </c>
      <c r="I55" s="80">
        <f t="shared" si="17"/>
        <v>651371.86700000009</v>
      </c>
      <c r="J55" s="39"/>
    </row>
    <row r="56" spans="1:10" ht="15" customHeight="1" x14ac:dyDescent="0.2">
      <c r="A56" s="47">
        <v>39995</v>
      </c>
      <c r="B56" s="89">
        <v>154645.60500000001</v>
      </c>
      <c r="C56" s="43">
        <f t="shared" si="2"/>
        <v>1982635.9615384615</v>
      </c>
      <c r="D56" s="39">
        <f>(C56/C55-1)*100</f>
        <v>9.2088971489679317</v>
      </c>
      <c r="E56" s="39">
        <f>(C56/$C$37-1)*100</f>
        <v>215.50187707020197</v>
      </c>
      <c r="F56" s="39">
        <f>(C56/C44-1)*100</f>
        <v>43.474309329697626</v>
      </c>
      <c r="G56" s="39">
        <f>(C56/C32-1)*100</f>
        <v>478.79981838680504</v>
      </c>
      <c r="H56" s="39">
        <f>(C56/C20-1)*100</f>
        <v>4542.8967515311642</v>
      </c>
      <c r="I56" s="80">
        <f t="shared" si="17"/>
        <v>806017.47200000007</v>
      </c>
      <c r="J56" s="39"/>
    </row>
    <row r="57" spans="1:10" ht="15" customHeight="1" x14ac:dyDescent="0.2">
      <c r="A57" s="47">
        <v>40026</v>
      </c>
      <c r="B57" s="89">
        <v>154626.11199999999</v>
      </c>
      <c r="C57" s="43">
        <f t="shared" si="2"/>
        <v>1982386.0512820513</v>
      </c>
      <c r="D57" s="39">
        <f>(C57/C56-1)*100</f>
        <v>-1.2604949232153384E-2</v>
      </c>
      <c r="E57" s="39">
        <f>(C57/$C$37-1)*100</f>
        <v>215.46210821877079</v>
      </c>
      <c r="F57" s="39">
        <f>(C57/C45-1)*100</f>
        <v>41.166600798522964</v>
      </c>
      <c r="G57" s="39">
        <f>(C57/C33-1)*100</f>
        <v>251.75194983490238</v>
      </c>
      <c r="H57" s="39">
        <f>(C57/C21-1)*100</f>
        <v>2930.9336678689037</v>
      </c>
      <c r="I57" s="62">
        <f t="shared" si="17"/>
        <v>960643.58400000003</v>
      </c>
      <c r="J57" s="52">
        <f>I57/I45-1</f>
        <v>0.41690905440092774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3"/>
  <sheetViews>
    <sheetView topLeftCell="B1" workbookViewId="0">
      <pane ySplit="2175" topLeftCell="A119" activePane="bottomLeft"/>
      <selection activeCell="C23" sqref="C23"/>
      <selection pane="bottomLeft" activeCell="C23" sqref="C23"/>
    </sheetView>
  </sheetViews>
  <sheetFormatPr defaultRowHeight="12.75" x14ac:dyDescent="0.2"/>
  <cols>
    <col min="1" max="1" width="9.140625" style="37"/>
    <col min="2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30" customHeight="1" x14ac:dyDescent="0.2">
      <c r="A1" s="291" t="s">
        <v>52</v>
      </c>
      <c r="B1" s="291"/>
      <c r="C1" s="291"/>
      <c r="D1" s="291"/>
      <c r="E1" s="291"/>
      <c r="F1" s="291"/>
      <c r="G1" s="291"/>
      <c r="H1" s="291"/>
    </row>
    <row r="3" spans="1:10" s="38" customFormat="1" ht="53.25" customHeight="1" x14ac:dyDescent="0.2">
      <c r="A3" s="26" t="s">
        <v>34</v>
      </c>
      <c r="B3" s="26" t="s">
        <v>53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36526</v>
      </c>
      <c r="B4" s="48">
        <v>6989725.0557272742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1">
        <f>B4</f>
        <v>6989725.0557272742</v>
      </c>
      <c r="J4" s="39"/>
    </row>
    <row r="5" spans="1:10" ht="15" customHeight="1" x14ac:dyDescent="0.2">
      <c r="A5" s="47">
        <v>36557</v>
      </c>
      <c r="B5" s="48">
        <v>7411382.8038014844</v>
      </c>
      <c r="C5" s="43">
        <f>B5/$B$4*100</f>
        <v>106.03253696980126</v>
      </c>
      <c r="D5" s="39">
        <f t="shared" ref="D5:D36" si="0">(C5/C4-1)*100</f>
        <v>6.032536969801261</v>
      </c>
      <c r="E5" s="39">
        <f t="shared" ref="E5:E15" si="1">(C5/$C$4-1)*100</f>
        <v>6.032536969801261</v>
      </c>
      <c r="F5" s="41" t="s">
        <v>46</v>
      </c>
      <c r="G5" s="41" t="s">
        <v>46</v>
      </c>
      <c r="H5" s="41" t="s">
        <v>46</v>
      </c>
      <c r="I5" s="61">
        <f>I4+B5</f>
        <v>14401107.859528758</v>
      </c>
      <c r="J5" s="39"/>
    </row>
    <row r="6" spans="1:10" ht="15" customHeight="1" x14ac:dyDescent="0.2">
      <c r="A6" s="47">
        <v>36586</v>
      </c>
      <c r="B6" s="48">
        <v>7350794.8744211476</v>
      </c>
      <c r="C6" s="43">
        <f t="shared" ref="C6:C69" si="2">B6/$B$4*100</f>
        <v>105.16572276899529</v>
      </c>
      <c r="D6" s="39">
        <f t="shared" si="0"/>
        <v>-0.81749831285545804</v>
      </c>
      <c r="E6" s="39">
        <f t="shared" si="1"/>
        <v>5.1657227689952956</v>
      </c>
      <c r="F6" s="41" t="s">
        <v>46</v>
      </c>
      <c r="G6" s="41" t="s">
        <v>46</v>
      </c>
      <c r="H6" s="41" t="s">
        <v>46</v>
      </c>
      <c r="I6" s="61">
        <f t="shared" ref="I6:I14" si="3">I5+B6</f>
        <v>21751902.733949907</v>
      </c>
      <c r="J6" s="39"/>
    </row>
    <row r="7" spans="1:10" ht="15" customHeight="1" x14ac:dyDescent="0.2">
      <c r="A7" s="47">
        <v>36617</v>
      </c>
      <c r="B7" s="48">
        <v>7282572.8036307981</v>
      </c>
      <c r="C7" s="43">
        <f t="shared" si="2"/>
        <v>104.18968908746373</v>
      </c>
      <c r="D7" s="39">
        <f t="shared" si="0"/>
        <v>-0.92809106982081335</v>
      </c>
      <c r="E7" s="39">
        <f t="shared" si="1"/>
        <v>4.1896890874637327</v>
      </c>
      <c r="F7" s="41" t="s">
        <v>46</v>
      </c>
      <c r="G7" s="41" t="s">
        <v>46</v>
      </c>
      <c r="H7" s="41" t="s">
        <v>46</v>
      </c>
      <c r="I7" s="61">
        <f t="shared" si="3"/>
        <v>29034475.537580706</v>
      </c>
      <c r="J7" s="39"/>
    </row>
    <row r="8" spans="1:10" ht="15" customHeight="1" x14ac:dyDescent="0.2">
      <c r="A8" s="47">
        <v>36647</v>
      </c>
      <c r="B8" s="48">
        <v>7517881.6442133589</v>
      </c>
      <c r="C8" s="43">
        <f t="shared" si="2"/>
        <v>107.55618546187766</v>
      </c>
      <c r="D8" s="39">
        <f t="shared" si="0"/>
        <v>3.2311223921475341</v>
      </c>
      <c r="E8" s="39">
        <f t="shared" si="1"/>
        <v>7.5561854618776625</v>
      </c>
      <c r="F8" s="41" t="s">
        <v>46</v>
      </c>
      <c r="G8" s="41" t="s">
        <v>46</v>
      </c>
      <c r="H8" s="41" t="s">
        <v>46</v>
      </c>
      <c r="I8" s="61">
        <f t="shared" si="3"/>
        <v>36552357.181794062</v>
      </c>
      <c r="J8" s="39"/>
    </row>
    <row r="9" spans="1:10" ht="15" customHeight="1" x14ac:dyDescent="0.2">
      <c r="A9" s="47">
        <v>36678</v>
      </c>
      <c r="B9" s="48">
        <v>7788442.8595899818</v>
      </c>
      <c r="C9" s="43">
        <f t="shared" si="2"/>
        <v>111.42702749385329</v>
      </c>
      <c r="D9" s="39">
        <f t="shared" si="0"/>
        <v>3.5989022996242293</v>
      </c>
      <c r="E9" s="39">
        <f t="shared" si="1"/>
        <v>11.427027493853291</v>
      </c>
      <c r="F9" s="41" t="s">
        <v>46</v>
      </c>
      <c r="G9" s="41" t="s">
        <v>46</v>
      </c>
      <c r="H9" s="41" t="s">
        <v>46</v>
      </c>
      <c r="I9" s="61">
        <f t="shared" si="3"/>
        <v>44340800.041384041</v>
      </c>
      <c r="J9" s="39"/>
    </row>
    <row r="10" spans="1:10" ht="15" customHeight="1" x14ac:dyDescent="0.2">
      <c r="A10" s="47">
        <v>36708</v>
      </c>
      <c r="B10" s="48">
        <v>7883242.2935862727</v>
      </c>
      <c r="C10" s="43">
        <f t="shared" si="2"/>
        <v>112.78329591987119</v>
      </c>
      <c r="D10" s="39">
        <f t="shared" si="0"/>
        <v>1.2171808371112869</v>
      </c>
      <c r="E10" s="39">
        <f t="shared" si="1"/>
        <v>12.783295919871197</v>
      </c>
      <c r="F10" s="41" t="s">
        <v>46</v>
      </c>
      <c r="G10" s="41" t="s">
        <v>46</v>
      </c>
      <c r="H10" s="41" t="s">
        <v>46</v>
      </c>
      <c r="I10" s="61">
        <f t="shared" si="3"/>
        <v>52224042.33497031</v>
      </c>
      <c r="J10" s="39"/>
    </row>
    <row r="11" spans="1:10" ht="15" customHeight="1" x14ac:dyDescent="0.2">
      <c r="A11" s="47">
        <v>36739</v>
      </c>
      <c r="B11" s="48">
        <v>7840943.9395473097</v>
      </c>
      <c r="C11" s="43">
        <f t="shared" si="2"/>
        <v>112.17814544969204</v>
      </c>
      <c r="D11" s="39">
        <f t="shared" si="0"/>
        <v>-0.53656037026005299</v>
      </c>
      <c r="E11" s="39">
        <f t="shared" si="1"/>
        <v>12.178145449692046</v>
      </c>
      <c r="F11" s="41" t="s">
        <v>46</v>
      </c>
      <c r="G11" s="41" t="s">
        <v>46</v>
      </c>
      <c r="H11" s="41" t="s">
        <v>46</v>
      </c>
      <c r="I11" s="61">
        <f t="shared" si="3"/>
        <v>60064986.274517618</v>
      </c>
      <c r="J11" s="39"/>
    </row>
    <row r="12" spans="1:10" ht="15" customHeight="1" x14ac:dyDescent="0.2">
      <c r="A12" s="47">
        <v>36770</v>
      </c>
      <c r="B12" s="48">
        <v>7522385.0823116861</v>
      </c>
      <c r="C12" s="43">
        <f t="shared" si="2"/>
        <v>107.6206148644997</v>
      </c>
      <c r="D12" s="39">
        <f t="shared" si="0"/>
        <v>-4.0627615717147236</v>
      </c>
      <c r="E12" s="39">
        <f t="shared" si="1"/>
        <v>7.6206148644996974</v>
      </c>
      <c r="F12" s="41" t="s">
        <v>46</v>
      </c>
      <c r="G12" s="41" t="s">
        <v>46</v>
      </c>
      <c r="H12" s="41" t="s">
        <v>46</v>
      </c>
      <c r="I12" s="61">
        <f t="shared" si="3"/>
        <v>67587371.356829301</v>
      </c>
      <c r="J12" s="39"/>
    </row>
    <row r="13" spans="1:10" ht="15" customHeight="1" x14ac:dyDescent="0.2">
      <c r="A13" s="47">
        <v>36800</v>
      </c>
      <c r="B13" s="48">
        <v>7686804.2911725445</v>
      </c>
      <c r="C13" s="43">
        <f t="shared" si="2"/>
        <v>109.97291352503336</v>
      </c>
      <c r="D13" s="39">
        <f t="shared" si="0"/>
        <v>2.1857324114857857</v>
      </c>
      <c r="E13" s="39">
        <f t="shared" si="1"/>
        <v>9.9729135250333556</v>
      </c>
      <c r="F13" s="41" t="s">
        <v>46</v>
      </c>
      <c r="G13" s="41" t="s">
        <v>46</v>
      </c>
      <c r="H13" s="41" t="s">
        <v>46</v>
      </c>
      <c r="I13" s="61">
        <f t="shared" si="3"/>
        <v>75274175.64800185</v>
      </c>
      <c r="J13" s="39"/>
    </row>
    <row r="14" spans="1:10" ht="15" customHeight="1" x14ac:dyDescent="0.2">
      <c r="A14" s="47">
        <v>36831</v>
      </c>
      <c r="B14" s="48">
        <v>7601392.6536753206</v>
      </c>
      <c r="C14" s="43">
        <f t="shared" si="2"/>
        <v>108.75095362222946</v>
      </c>
      <c r="D14" s="39">
        <f t="shared" si="0"/>
        <v>-1.1111462483220924</v>
      </c>
      <c r="E14" s="39">
        <f t="shared" si="1"/>
        <v>8.7509536222294635</v>
      </c>
      <c r="F14" s="41" t="s">
        <v>46</v>
      </c>
      <c r="G14" s="41" t="s">
        <v>46</v>
      </c>
      <c r="H14" s="41" t="s">
        <v>46</v>
      </c>
      <c r="I14" s="61">
        <f t="shared" si="3"/>
        <v>82875568.301677167</v>
      </c>
      <c r="J14" s="39"/>
    </row>
    <row r="15" spans="1:10" ht="15" customHeight="1" x14ac:dyDescent="0.2">
      <c r="A15" s="47">
        <v>36861</v>
      </c>
      <c r="B15" s="48">
        <v>7380667.2299035294</v>
      </c>
      <c r="C15" s="43">
        <f t="shared" si="2"/>
        <v>105.59309802688051</v>
      </c>
      <c r="D15" s="39">
        <f t="shared" si="0"/>
        <v>-2.9037497972831172</v>
      </c>
      <c r="E15" s="39">
        <f t="shared" si="1"/>
        <v>5.5930980268805053</v>
      </c>
      <c r="F15" s="41" t="s">
        <v>46</v>
      </c>
      <c r="G15" s="41" t="s">
        <v>46</v>
      </c>
      <c r="H15" s="41" t="s">
        <v>46</v>
      </c>
      <c r="I15" s="62">
        <f>I14+B15</f>
        <v>90256235.531580701</v>
      </c>
      <c r="J15" s="39">
        <v>0</v>
      </c>
    </row>
    <row r="16" spans="1:10" ht="15" customHeight="1" x14ac:dyDescent="0.2">
      <c r="A16" s="47">
        <v>36892</v>
      </c>
      <c r="B16" s="48">
        <v>7180755.2584916539</v>
      </c>
      <c r="C16" s="43">
        <f t="shared" si="2"/>
        <v>102.73301454980484</v>
      </c>
      <c r="D16" s="39">
        <f t="shared" si="0"/>
        <v>-2.7085894158987545</v>
      </c>
      <c r="E16" s="39">
        <f t="shared" ref="E16:E27" si="4">(C16/$C$15-1)*100</f>
        <v>-2.7085894158987545</v>
      </c>
      <c r="F16" s="39">
        <f t="shared" ref="F16:F47" si="5">(C16/C4-1)*100</f>
        <v>2.7330145498048353</v>
      </c>
      <c r="G16" s="41" t="s">
        <v>46</v>
      </c>
      <c r="H16" s="41" t="s">
        <v>46</v>
      </c>
      <c r="I16" s="61">
        <f>B16</f>
        <v>7180755.2584916539</v>
      </c>
      <c r="J16" s="39"/>
    </row>
    <row r="17" spans="1:10" ht="15" customHeight="1" x14ac:dyDescent="0.2">
      <c r="A17" s="47">
        <v>36923</v>
      </c>
      <c r="B17" s="48">
        <v>6548589.6750426758</v>
      </c>
      <c r="C17" s="43">
        <f t="shared" si="2"/>
        <v>93.688802103551424</v>
      </c>
      <c r="D17" s="39">
        <f t="shared" si="0"/>
        <v>-8.8036085438423335</v>
      </c>
      <c r="E17" s="39">
        <f t="shared" si="4"/>
        <v>-11.27374435050541</v>
      </c>
      <c r="F17" s="39">
        <f t="shared" si="5"/>
        <v>-11.641459517058816</v>
      </c>
      <c r="G17" s="41" t="s">
        <v>46</v>
      </c>
      <c r="H17" s="41" t="s">
        <v>46</v>
      </c>
      <c r="I17" s="61">
        <f t="shared" ref="I17:I80" si="6">I16+B17</f>
        <v>13729344.93353433</v>
      </c>
      <c r="J17" s="39"/>
    </row>
    <row r="18" spans="1:10" ht="15" customHeight="1" x14ac:dyDescent="0.2">
      <c r="A18" s="47">
        <v>36951</v>
      </c>
      <c r="B18" s="48">
        <v>7655263.0662541734</v>
      </c>
      <c r="C18" s="43">
        <f t="shared" si="2"/>
        <v>109.52166222878206</v>
      </c>
      <c r="D18" s="39">
        <f t="shared" si="0"/>
        <v>16.899415692956609</v>
      </c>
      <c r="E18" s="39">
        <f t="shared" si="4"/>
        <v>3.7204744204980766</v>
      </c>
      <c r="F18" s="39">
        <f t="shared" si="5"/>
        <v>4.1419764397520709</v>
      </c>
      <c r="G18" s="41" t="s">
        <v>46</v>
      </c>
      <c r="H18" s="41" t="s">
        <v>46</v>
      </c>
      <c r="I18" s="61">
        <f t="shared" si="6"/>
        <v>21384607.999788504</v>
      </c>
      <c r="J18" s="39"/>
    </row>
    <row r="19" spans="1:10" ht="15" customHeight="1" x14ac:dyDescent="0.2">
      <c r="A19" s="47">
        <v>36982</v>
      </c>
      <c r="B19" s="48">
        <v>7228914.3981113154</v>
      </c>
      <c r="C19" s="43">
        <f t="shared" si="2"/>
        <v>103.42201360535709</v>
      </c>
      <c r="D19" s="39">
        <f t="shared" si="0"/>
        <v>-5.5693535865838921</v>
      </c>
      <c r="E19" s="39">
        <f t="shared" si="4"/>
        <v>-2.0560855416617563</v>
      </c>
      <c r="F19" s="39">
        <f t="shared" si="5"/>
        <v>-0.73680561755223861</v>
      </c>
      <c r="G19" s="41" t="s">
        <v>46</v>
      </c>
      <c r="H19" s="41" t="s">
        <v>46</v>
      </c>
      <c r="I19" s="61">
        <f t="shared" si="6"/>
        <v>28613522.397899821</v>
      </c>
      <c r="J19" s="39"/>
    </row>
    <row r="20" spans="1:10" ht="15" customHeight="1" x14ac:dyDescent="0.2">
      <c r="A20" s="47">
        <v>37012</v>
      </c>
      <c r="B20" s="48">
        <v>7611895.7195157707</v>
      </c>
      <c r="C20" s="43">
        <f t="shared" si="2"/>
        <v>108.90121798537267</v>
      </c>
      <c r="D20" s="39">
        <f t="shared" si="0"/>
        <v>5.2979092061806066</v>
      </c>
      <c r="E20" s="39">
        <f t="shared" si="4"/>
        <v>3.1328941193202064</v>
      </c>
      <c r="F20" s="39">
        <f t="shared" si="5"/>
        <v>1.2505394438442119</v>
      </c>
      <c r="G20" s="41" t="s">
        <v>46</v>
      </c>
      <c r="H20" s="41" t="s">
        <v>46</v>
      </c>
      <c r="I20" s="61">
        <f t="shared" si="6"/>
        <v>36225418.117415592</v>
      </c>
      <c r="J20" s="39"/>
    </row>
    <row r="21" spans="1:10" ht="15" customHeight="1" x14ac:dyDescent="0.2">
      <c r="A21" s="47">
        <v>37043</v>
      </c>
      <c r="B21" s="48">
        <v>7657813.993406307</v>
      </c>
      <c r="C21" s="43">
        <f t="shared" si="2"/>
        <v>109.55815761496386</v>
      </c>
      <c r="D21" s="39">
        <f t="shared" si="0"/>
        <v>0.60324360162751223</v>
      </c>
      <c r="E21" s="39">
        <f t="shared" si="4"/>
        <v>3.7550367042682886</v>
      </c>
      <c r="F21" s="39">
        <f t="shared" si="5"/>
        <v>-1.6772141561368636</v>
      </c>
      <c r="G21" s="41" t="s">
        <v>46</v>
      </c>
      <c r="H21" s="41" t="s">
        <v>46</v>
      </c>
      <c r="I21" s="61">
        <f t="shared" si="6"/>
        <v>43883232.110821903</v>
      </c>
      <c r="J21" s="39"/>
    </row>
    <row r="22" spans="1:10" ht="15" customHeight="1" x14ac:dyDescent="0.2">
      <c r="A22" s="47">
        <v>37073</v>
      </c>
      <c r="B22" s="48">
        <v>7630442.0301948069</v>
      </c>
      <c r="C22" s="43">
        <f t="shared" si="2"/>
        <v>109.1665547551479</v>
      </c>
      <c r="D22" s="39">
        <f t="shared" si="0"/>
        <v>-0.35743833991096485</v>
      </c>
      <c r="E22" s="39">
        <f t="shared" si="4"/>
        <v>3.3841764234985305</v>
      </c>
      <c r="F22" s="39">
        <f t="shared" si="5"/>
        <v>-3.2068057022317076</v>
      </c>
      <c r="G22" s="41" t="s">
        <v>46</v>
      </c>
      <c r="H22" s="41" t="s">
        <v>46</v>
      </c>
      <c r="I22" s="61">
        <f t="shared" si="6"/>
        <v>51513674.141016707</v>
      </c>
      <c r="J22" s="39"/>
    </row>
    <row r="23" spans="1:10" ht="15" customHeight="1" x14ac:dyDescent="0.2">
      <c r="A23" s="47">
        <v>37104</v>
      </c>
      <c r="B23" s="48">
        <v>8003567.9655547291</v>
      </c>
      <c r="C23" s="43">
        <f t="shared" si="2"/>
        <v>114.5047609418732</v>
      </c>
      <c r="D23" s="39">
        <f t="shared" si="0"/>
        <v>4.8899648786191685</v>
      </c>
      <c r="E23" s="39">
        <f t="shared" si="4"/>
        <v>8.4396263406572913</v>
      </c>
      <c r="F23" s="39">
        <f t="shared" si="5"/>
        <v>2.0740363311003041</v>
      </c>
      <c r="G23" s="41" t="s">
        <v>46</v>
      </c>
      <c r="H23" s="41" t="s">
        <v>46</v>
      </c>
      <c r="I23" s="61">
        <f t="shared" si="6"/>
        <v>59517242.106571436</v>
      </c>
      <c r="J23" s="39"/>
    </row>
    <row r="24" spans="1:10" ht="15" customHeight="1" x14ac:dyDescent="0.2">
      <c r="A24" s="47">
        <v>37135</v>
      </c>
      <c r="B24" s="48">
        <v>7500608.8746270863</v>
      </c>
      <c r="C24" s="43">
        <f t="shared" si="2"/>
        <v>107.30906888077381</v>
      </c>
      <c r="D24" s="39">
        <f t="shared" si="0"/>
        <v>-6.2841859167342307</v>
      </c>
      <c r="E24" s="39">
        <f t="shared" si="4"/>
        <v>1.6250786139984985</v>
      </c>
      <c r="F24" s="39">
        <f t="shared" si="5"/>
        <v>-0.2894854151485271</v>
      </c>
      <c r="G24" s="41" t="s">
        <v>46</v>
      </c>
      <c r="H24" s="41" t="s">
        <v>46</v>
      </c>
      <c r="I24" s="61">
        <f t="shared" si="6"/>
        <v>67017850.981198519</v>
      </c>
      <c r="J24" s="39"/>
    </row>
    <row r="25" spans="1:10" ht="15" customHeight="1" x14ac:dyDescent="0.2">
      <c r="A25" s="47">
        <v>37165</v>
      </c>
      <c r="B25" s="48">
        <v>7952202.5229313551</v>
      </c>
      <c r="C25" s="43">
        <f t="shared" si="2"/>
        <v>113.76989022501596</v>
      </c>
      <c r="D25" s="39">
        <f t="shared" si="0"/>
        <v>6.0207598590017231</v>
      </c>
      <c r="E25" s="39">
        <f t="shared" si="4"/>
        <v>7.7436805538690701</v>
      </c>
      <c r="F25" s="39">
        <f t="shared" si="5"/>
        <v>3.452647182179347</v>
      </c>
      <c r="G25" s="41" t="s">
        <v>46</v>
      </c>
      <c r="H25" s="41" t="s">
        <v>46</v>
      </c>
      <c r="I25" s="61">
        <f t="shared" si="6"/>
        <v>74970053.504129872</v>
      </c>
      <c r="J25" s="39"/>
    </row>
    <row r="26" spans="1:10" ht="15" customHeight="1" x14ac:dyDescent="0.2">
      <c r="A26" s="47">
        <v>37196</v>
      </c>
      <c r="B26" s="48">
        <v>7453943.8814211497</v>
      </c>
      <c r="C26" s="43">
        <f t="shared" si="2"/>
        <v>106.64144615121165</v>
      </c>
      <c r="D26" s="39">
        <f t="shared" si="0"/>
        <v>-6.2656684116558008</v>
      </c>
      <c r="E26" s="39">
        <f t="shared" si="4"/>
        <v>0.99281879584995902</v>
      </c>
      <c r="F26" s="39">
        <f t="shared" si="5"/>
        <v>-1.9397599752050465</v>
      </c>
      <c r="G26" s="41" t="s">
        <v>46</v>
      </c>
      <c r="H26" s="41" t="s">
        <v>46</v>
      </c>
      <c r="I26" s="61">
        <f t="shared" si="6"/>
        <v>82423997.385551021</v>
      </c>
      <c r="J26" s="39"/>
    </row>
    <row r="27" spans="1:10" ht="15" customHeight="1" x14ac:dyDescent="0.2">
      <c r="A27" s="47">
        <v>37226</v>
      </c>
      <c r="B27" s="48">
        <v>7200701.0513692051</v>
      </c>
      <c r="C27" s="43">
        <f t="shared" si="2"/>
        <v>103.01837331168069</v>
      </c>
      <c r="D27" s="39">
        <f t="shared" si="0"/>
        <v>-3.3974340842993112</v>
      </c>
      <c r="E27" s="39">
        <f t="shared" si="4"/>
        <v>-2.4383456526148928</v>
      </c>
      <c r="F27" s="39">
        <f t="shared" si="5"/>
        <v>-2.4383456526148928</v>
      </c>
      <c r="G27" s="41" t="s">
        <v>46</v>
      </c>
      <c r="H27" s="41" t="s">
        <v>46</v>
      </c>
      <c r="I27" s="62">
        <f t="shared" si="6"/>
        <v>89624698.436920226</v>
      </c>
      <c r="J27" s="52">
        <f>I27/I15-1</f>
        <v>-6.9971574921213753E-3</v>
      </c>
    </row>
    <row r="28" spans="1:10" ht="15" customHeight="1" x14ac:dyDescent="0.2">
      <c r="A28" s="47">
        <v>37257</v>
      </c>
      <c r="B28" s="48">
        <v>7196582.65419666</v>
      </c>
      <c r="C28" s="43">
        <f t="shared" si="2"/>
        <v>102.95945257961026</v>
      </c>
      <c r="D28" s="39">
        <f t="shared" si="0"/>
        <v>-5.7194391812198653E-2</v>
      </c>
      <c r="E28" s="39">
        <f t="shared" ref="E28:E39" si="7">(C28/$C$27-1)*100</f>
        <v>-5.7194391812198653E-2</v>
      </c>
      <c r="F28" s="39">
        <f t="shared" si="5"/>
        <v>0.22041408090447412</v>
      </c>
      <c r="G28" s="39">
        <f t="shared" ref="G28:G59" si="8">(C28/C4-1)*100</f>
        <v>2.9594525796102555</v>
      </c>
      <c r="H28" s="41" t="s">
        <v>46</v>
      </c>
      <c r="I28" s="61">
        <f>B28</f>
        <v>7196582.65419666</v>
      </c>
      <c r="J28" s="39"/>
    </row>
    <row r="29" spans="1:10" ht="15" customHeight="1" x14ac:dyDescent="0.2">
      <c r="A29" s="47">
        <v>37288</v>
      </c>
      <c r="B29" s="48">
        <v>6655637.4704044489</v>
      </c>
      <c r="C29" s="43">
        <f t="shared" si="2"/>
        <v>95.220304337306104</v>
      </c>
      <c r="D29" s="39">
        <f t="shared" si="0"/>
        <v>-7.5166952119525838</v>
      </c>
      <c r="E29" s="39">
        <f t="shared" si="7"/>
        <v>-7.5695904756539196</v>
      </c>
      <c r="F29" s="39">
        <f t="shared" si="5"/>
        <v>1.6346694582154653</v>
      </c>
      <c r="G29" s="39">
        <f t="shared" si="8"/>
        <v>-10.197089442059227</v>
      </c>
      <c r="H29" s="41" t="s">
        <v>46</v>
      </c>
      <c r="I29" s="61">
        <f>I28+B29</f>
        <v>13852220.124601109</v>
      </c>
      <c r="J29" s="39"/>
    </row>
    <row r="30" spans="1:10" ht="15" customHeight="1" x14ac:dyDescent="0.2">
      <c r="A30" s="47">
        <v>37316</v>
      </c>
      <c r="B30" s="48">
        <v>7480152.9407031517</v>
      </c>
      <c r="C30" s="43">
        <f t="shared" si="2"/>
        <v>107.01641167665142</v>
      </c>
      <c r="D30" s="39">
        <f t="shared" si="0"/>
        <v>12.38822688232446</v>
      </c>
      <c r="E30" s="39">
        <f t="shared" si="7"/>
        <v>3.880898364483687</v>
      </c>
      <c r="F30" s="39">
        <f t="shared" si="5"/>
        <v>-2.287447525127384</v>
      </c>
      <c r="G30" s="39">
        <f t="shared" si="8"/>
        <v>1.7597833770622184</v>
      </c>
      <c r="H30" s="41" t="s">
        <v>46</v>
      </c>
      <c r="I30" s="61">
        <f t="shared" si="6"/>
        <v>21332373.065304261</v>
      </c>
      <c r="J30" s="39"/>
    </row>
    <row r="31" spans="1:10" ht="15" customHeight="1" x14ac:dyDescent="0.2">
      <c r="A31" s="47">
        <v>37347</v>
      </c>
      <c r="B31" s="48">
        <v>7314484.5699183671</v>
      </c>
      <c r="C31" s="43">
        <f t="shared" si="2"/>
        <v>104.64624161325187</v>
      </c>
      <c r="D31" s="39">
        <f t="shared" si="0"/>
        <v>-2.2147725066328894</v>
      </c>
      <c r="E31" s="39">
        <f t="shared" si="7"/>
        <v>1.5801727878638649</v>
      </c>
      <c r="F31" s="39">
        <f t="shared" si="5"/>
        <v>1.1837209170634022</v>
      </c>
      <c r="G31" s="39">
        <f t="shared" si="8"/>
        <v>0.43819357729810715</v>
      </c>
      <c r="H31" s="41" t="s">
        <v>46</v>
      </c>
      <c r="I31" s="61">
        <f t="shared" si="6"/>
        <v>28646857.635222629</v>
      </c>
      <c r="J31" s="39"/>
    </row>
    <row r="32" spans="1:10" ht="15" customHeight="1" x14ac:dyDescent="0.2">
      <c r="A32" s="47">
        <v>37377</v>
      </c>
      <c r="B32" s="48">
        <v>7475772.6816307977</v>
      </c>
      <c r="C32" s="43">
        <f t="shared" si="2"/>
        <v>106.95374456117217</v>
      </c>
      <c r="D32" s="39">
        <f t="shared" si="0"/>
        <v>2.2050509529508933</v>
      </c>
      <c r="E32" s="39">
        <f t="shared" si="7"/>
        <v>3.820067355931811</v>
      </c>
      <c r="F32" s="39">
        <f t="shared" si="5"/>
        <v>-1.7882935197860439</v>
      </c>
      <c r="G32" s="39">
        <f t="shared" si="8"/>
        <v>-0.56011739177846964</v>
      </c>
      <c r="H32" s="41" t="s">
        <v>46</v>
      </c>
      <c r="I32" s="61">
        <f t="shared" si="6"/>
        <v>36122630.316853426</v>
      </c>
      <c r="J32" s="39"/>
    </row>
    <row r="33" spans="1:10" ht="15" customHeight="1" x14ac:dyDescent="0.2">
      <c r="A33" s="47">
        <v>37408</v>
      </c>
      <c r="B33" s="48">
        <v>7072254.6931317262</v>
      </c>
      <c r="C33" s="43">
        <f t="shared" si="2"/>
        <v>101.18072795061988</v>
      </c>
      <c r="D33" s="39">
        <f t="shared" si="0"/>
        <v>-5.3976760086697269</v>
      </c>
      <c r="E33" s="39">
        <f t="shared" si="7"/>
        <v>-1.7838035119240647</v>
      </c>
      <c r="F33" s="39">
        <f t="shared" si="5"/>
        <v>-7.6465594591194179</v>
      </c>
      <c r="G33" s="39">
        <f t="shared" si="8"/>
        <v>-9.1955244375505067</v>
      </c>
      <c r="H33" s="41" t="s">
        <v>46</v>
      </c>
      <c r="I33" s="61">
        <f t="shared" si="6"/>
        <v>43194885.009985149</v>
      </c>
      <c r="J33" s="39"/>
    </row>
    <row r="34" spans="1:10" ht="15" customHeight="1" x14ac:dyDescent="0.2">
      <c r="A34" s="47">
        <v>37438</v>
      </c>
      <c r="B34" s="48">
        <v>7537209.1728033414</v>
      </c>
      <c r="C34" s="43">
        <f t="shared" si="2"/>
        <v>107.83269889317701</v>
      </c>
      <c r="D34" s="39">
        <f t="shared" si="0"/>
        <v>6.5743458040779634</v>
      </c>
      <c r="E34" s="39">
        <f t="shared" si="7"/>
        <v>4.6732688808147183</v>
      </c>
      <c r="F34" s="39">
        <f t="shared" si="5"/>
        <v>-1.2218539505644554</v>
      </c>
      <c r="G34" s="39">
        <f t="shared" si="8"/>
        <v>-4.3894771706365248</v>
      </c>
      <c r="H34" s="41" t="s">
        <v>46</v>
      </c>
      <c r="I34" s="61">
        <f t="shared" si="6"/>
        <v>50732094.182788491</v>
      </c>
      <c r="J34" s="39"/>
    </row>
    <row r="35" spans="1:10" ht="15" customHeight="1" x14ac:dyDescent="0.2">
      <c r="A35" s="47">
        <v>37469</v>
      </c>
      <c r="B35" s="48">
        <v>7541354.6796994433</v>
      </c>
      <c r="C35" s="43">
        <f t="shared" si="2"/>
        <v>107.89200747631943</v>
      </c>
      <c r="D35" s="39">
        <f t="shared" si="0"/>
        <v>5.500055525937686E-2</v>
      </c>
      <c r="E35" s="39">
        <f t="shared" si="7"/>
        <v>4.7308397599073126</v>
      </c>
      <c r="F35" s="39">
        <f t="shared" si="5"/>
        <v>-5.7750904077347842</v>
      </c>
      <c r="G35" s="39">
        <f t="shared" si="8"/>
        <v>-3.8208315498447831</v>
      </c>
      <c r="H35" s="41" t="s">
        <v>46</v>
      </c>
      <c r="I35" s="61">
        <f t="shared" si="6"/>
        <v>58273448.862487935</v>
      </c>
      <c r="J35" s="39"/>
    </row>
    <row r="36" spans="1:10" ht="15" customHeight="1" x14ac:dyDescent="0.2">
      <c r="A36" s="47">
        <v>37500</v>
      </c>
      <c r="B36" s="48">
        <v>7523605.6649573278</v>
      </c>
      <c r="C36" s="43">
        <f t="shared" si="2"/>
        <v>107.63807739179383</v>
      </c>
      <c r="D36" s="39">
        <f t="shared" si="0"/>
        <v>-0.23535578813040914</v>
      </c>
      <c r="E36" s="39">
        <f t="shared" si="7"/>
        <v>4.484349666574805</v>
      </c>
      <c r="F36" s="39">
        <f t="shared" si="5"/>
        <v>0.30659898035791944</v>
      </c>
      <c r="G36" s="39">
        <f t="shared" si="8"/>
        <v>1.6226005878250405E-2</v>
      </c>
      <c r="H36" s="41" t="s">
        <v>46</v>
      </c>
      <c r="I36" s="61">
        <f t="shared" si="6"/>
        <v>65797054.527445264</v>
      </c>
      <c r="J36" s="39"/>
    </row>
    <row r="37" spans="1:10" ht="15" customHeight="1" x14ac:dyDescent="0.2">
      <c r="A37" s="47">
        <v>37530</v>
      </c>
      <c r="B37" s="48">
        <v>8243983.362755103</v>
      </c>
      <c r="C37" s="43">
        <f t="shared" si="2"/>
        <v>117.94431536330758</v>
      </c>
      <c r="D37" s="39">
        <f t="shared" ref="D37:D68" si="9">(C37/C36-1)*100</f>
        <v>9.5748997206628772</v>
      </c>
      <c r="E37" s="39">
        <f t="shared" si="7"/>
        <v>14.488621370936094</v>
      </c>
      <c r="F37" s="39">
        <f t="shared" si="5"/>
        <v>3.6691827073361605</v>
      </c>
      <c r="G37" s="39">
        <f t="shared" si="8"/>
        <v>7.2485138228693735</v>
      </c>
      <c r="H37" s="41" t="s">
        <v>46</v>
      </c>
      <c r="I37" s="61">
        <f t="shared" si="6"/>
        <v>74041037.890200362</v>
      </c>
      <c r="J37" s="39"/>
    </row>
    <row r="38" spans="1:10" ht="15" customHeight="1" x14ac:dyDescent="0.2">
      <c r="A38" s="47">
        <v>37561</v>
      </c>
      <c r="B38" s="48">
        <v>7153780.7847959204</v>
      </c>
      <c r="C38" s="43">
        <f t="shared" si="2"/>
        <v>102.34709845896187</v>
      </c>
      <c r="D38" s="39">
        <f t="shared" si="9"/>
        <v>-13.224220986235002</v>
      </c>
      <c r="E38" s="39">
        <f t="shared" si="7"/>
        <v>-0.65160692325036962</v>
      </c>
      <c r="F38" s="39">
        <f t="shared" si="5"/>
        <v>-4.0269030918435256</v>
      </c>
      <c r="G38" s="39">
        <f t="shared" si="8"/>
        <v>-5.8885508126326869</v>
      </c>
      <c r="H38" s="41" t="s">
        <v>46</v>
      </c>
      <c r="I38" s="61">
        <f t="shared" si="6"/>
        <v>81194818.674996287</v>
      </c>
      <c r="J38" s="39"/>
    </row>
    <row r="39" spans="1:10" ht="15" customHeight="1" x14ac:dyDescent="0.2">
      <c r="A39" s="47">
        <v>37591</v>
      </c>
      <c r="B39" s="48">
        <v>7301918.3044582605</v>
      </c>
      <c r="C39" s="43">
        <f t="shared" si="2"/>
        <v>104.46645964243157</v>
      </c>
      <c r="D39" s="39">
        <f t="shared" si="9"/>
        <v>2.0707584439430882</v>
      </c>
      <c r="E39" s="39">
        <f t="shared" si="7"/>
        <v>1.4056583153081892</v>
      </c>
      <c r="F39" s="39">
        <f t="shared" si="5"/>
        <v>1.4056583153081892</v>
      </c>
      <c r="G39" s="39">
        <f t="shared" si="8"/>
        <v>-1.0669621457286338</v>
      </c>
      <c r="H39" s="41" t="s">
        <v>46</v>
      </c>
      <c r="I39" s="62">
        <f t="shared" si="6"/>
        <v>88496736.979454547</v>
      </c>
      <c r="J39" s="52">
        <f>I39/I27-1</f>
        <v>-1.2585386362661599E-2</v>
      </c>
    </row>
    <row r="40" spans="1:10" ht="15" customHeight="1" x14ac:dyDescent="0.2">
      <c r="A40" s="47">
        <v>37622</v>
      </c>
      <c r="B40" s="48">
        <v>6688221.5205862727</v>
      </c>
      <c r="C40" s="43">
        <f t="shared" si="2"/>
        <v>95.686475036754786</v>
      </c>
      <c r="D40" s="39">
        <f t="shared" si="9"/>
        <v>-8.4045966865623374</v>
      </c>
      <c r="E40" s="39">
        <f t="shared" ref="E40:E51" si="10">(C40/$C$39-1)*100</f>
        <v>-8.4045966865623374</v>
      </c>
      <c r="F40" s="39">
        <f t="shared" si="5"/>
        <v>-7.0639240600389392</v>
      </c>
      <c r="G40" s="39">
        <f t="shared" si="8"/>
        <v>-6.8590798624271869</v>
      </c>
      <c r="H40" s="39">
        <f t="shared" ref="H40:H71" si="11">(C40/C4-1)*100</f>
        <v>-4.3135249632452188</v>
      </c>
      <c r="I40" s="61">
        <f>B40</f>
        <v>6688221.5205862727</v>
      </c>
      <c r="J40" s="39"/>
    </row>
    <row r="41" spans="1:10" ht="15" customHeight="1" x14ac:dyDescent="0.2">
      <c r="A41" s="47">
        <v>37653</v>
      </c>
      <c r="B41" s="48">
        <v>6294697.9863951784</v>
      </c>
      <c r="C41" s="43">
        <f t="shared" si="2"/>
        <v>90.05644622941783</v>
      </c>
      <c r="D41" s="39">
        <f t="shared" si="9"/>
        <v>-5.8838292508678673</v>
      </c>
      <c r="E41" s="39">
        <f t="shared" si="10"/>
        <v>-13.793913819168779</v>
      </c>
      <c r="F41" s="39">
        <f t="shared" si="5"/>
        <v>-5.423064065827754</v>
      </c>
      <c r="G41" s="39">
        <f t="shared" si="8"/>
        <v>-3.8770437795958346</v>
      </c>
      <c r="H41" s="39">
        <f t="shared" si="11"/>
        <v>-15.06715881459435</v>
      </c>
      <c r="I41" s="61">
        <f>I40+B41</f>
        <v>12982919.506981451</v>
      </c>
      <c r="J41" s="39"/>
    </row>
    <row r="42" spans="1:10" ht="15" customHeight="1" x14ac:dyDescent="0.2">
      <c r="A42" s="47">
        <v>37681</v>
      </c>
      <c r="B42" s="48">
        <v>6414784.7841020431</v>
      </c>
      <c r="C42" s="43">
        <f t="shared" si="2"/>
        <v>91.774493745585403</v>
      </c>
      <c r="D42" s="39">
        <f t="shared" si="9"/>
        <v>1.9077451843823257</v>
      </c>
      <c r="E42" s="39">
        <f t="shared" si="10"/>
        <v>-12.149321361409493</v>
      </c>
      <c r="F42" s="39">
        <f t="shared" si="5"/>
        <v>-14.242598581158983</v>
      </c>
      <c r="G42" s="39">
        <f t="shared" si="8"/>
        <v>-16.204254137527819</v>
      </c>
      <c r="H42" s="39">
        <f t="shared" si="11"/>
        <v>-12.733454086389695</v>
      </c>
      <c r="I42" s="61">
        <f t="shared" si="6"/>
        <v>19397704.291083492</v>
      </c>
      <c r="J42" s="39"/>
    </row>
    <row r="43" spans="1:10" ht="15" customHeight="1" x14ac:dyDescent="0.2">
      <c r="A43" s="47">
        <v>37712</v>
      </c>
      <c r="B43" s="48">
        <v>6637099.3091799608</v>
      </c>
      <c r="C43" s="43">
        <f t="shared" si="2"/>
        <v>94.955084159449484</v>
      </c>
      <c r="D43" s="39">
        <f t="shared" si="9"/>
        <v>3.4656583589349088</v>
      </c>
      <c r="E43" s="39">
        <f t="shared" si="10"/>
        <v>-9.1047169737901399</v>
      </c>
      <c r="F43" s="39">
        <f t="shared" si="5"/>
        <v>-9.2608748335354925</v>
      </c>
      <c r="G43" s="39">
        <f t="shared" si="8"/>
        <v>-8.1867768289797027</v>
      </c>
      <c r="H43" s="39">
        <f t="shared" si="11"/>
        <v>-8.8632618149595448</v>
      </c>
      <c r="I43" s="61">
        <f t="shared" si="6"/>
        <v>26034803.600263454</v>
      </c>
      <c r="J43" s="39"/>
    </row>
    <row r="44" spans="1:10" ht="15" customHeight="1" x14ac:dyDescent="0.2">
      <c r="A44" s="47">
        <v>37742</v>
      </c>
      <c r="B44" s="48">
        <v>7064182.7305194791</v>
      </c>
      <c r="C44" s="43">
        <f t="shared" si="2"/>
        <v>101.06524468700233</v>
      </c>
      <c r="D44" s="39">
        <f t="shared" si="9"/>
        <v>6.434790281784819</v>
      </c>
      <c r="E44" s="39">
        <f t="shared" si="10"/>
        <v>-3.2557961350187736</v>
      </c>
      <c r="F44" s="39">
        <f t="shared" si="5"/>
        <v>-5.5056509693327431</v>
      </c>
      <c r="G44" s="39">
        <f t="shared" si="8"/>
        <v>-7.195487289612168</v>
      </c>
      <c r="H44" s="39">
        <f t="shared" si="11"/>
        <v>-6.0349302525013577</v>
      </c>
      <c r="I44" s="61">
        <f t="shared" si="6"/>
        <v>33098986.330782935</v>
      </c>
      <c r="J44" s="39"/>
    </row>
    <row r="45" spans="1:10" ht="15" customHeight="1" x14ac:dyDescent="0.2">
      <c r="A45" s="47">
        <v>37773</v>
      </c>
      <c r="B45" s="48">
        <v>6636083.2849294962</v>
      </c>
      <c r="C45" s="43">
        <f t="shared" si="2"/>
        <v>94.940548190690137</v>
      </c>
      <c r="D45" s="39">
        <f t="shared" si="9"/>
        <v>-6.0601411645321734</v>
      </c>
      <c r="E45" s="39">
        <f t="shared" si="10"/>
        <v>-9.1186314577394345</v>
      </c>
      <c r="F45" s="39">
        <f t="shared" si="5"/>
        <v>-6.1673600164007469</v>
      </c>
      <c r="G45" s="39">
        <f t="shared" si="8"/>
        <v>-13.34232862480812</v>
      </c>
      <c r="H45" s="39">
        <f t="shared" si="11"/>
        <v>-14.79576335649141</v>
      </c>
      <c r="I45" s="61">
        <f t="shared" si="6"/>
        <v>39735069.615712434</v>
      </c>
      <c r="J45" s="39"/>
    </row>
    <row r="46" spans="1:10" ht="15" customHeight="1" x14ac:dyDescent="0.2">
      <c r="A46" s="47">
        <v>37803</v>
      </c>
      <c r="B46" s="48">
        <v>7351963.9556011111</v>
      </c>
      <c r="C46" s="43">
        <f t="shared" si="2"/>
        <v>105.1824484795296</v>
      </c>
      <c r="D46" s="39">
        <f t="shared" si="9"/>
        <v>10.787698706213899</v>
      </c>
      <c r="E46" s="39">
        <f t="shared" si="10"/>
        <v>0.68537676068349818</v>
      </c>
      <c r="F46" s="39">
        <f t="shared" si="5"/>
        <v>-2.4577428190616368</v>
      </c>
      <c r="G46" s="39">
        <f t="shared" si="8"/>
        <v>-3.6495667418966815</v>
      </c>
      <c r="H46" s="39">
        <f t="shared" si="11"/>
        <v>-6.7393379297424953</v>
      </c>
      <c r="I46" s="61">
        <f t="shared" si="6"/>
        <v>47087033.571313545</v>
      </c>
      <c r="J46" s="39"/>
    </row>
    <row r="47" spans="1:10" ht="15" customHeight="1" x14ac:dyDescent="0.2">
      <c r="A47" s="47">
        <v>37834</v>
      </c>
      <c r="B47" s="48">
        <v>7131433.3941985155</v>
      </c>
      <c r="C47" s="43">
        <f t="shared" si="2"/>
        <v>102.02738072444104</v>
      </c>
      <c r="D47" s="39">
        <f t="shared" si="9"/>
        <v>-2.9996142899284095</v>
      </c>
      <c r="E47" s="39">
        <f t="shared" si="10"/>
        <v>-2.3347961884982227</v>
      </c>
      <c r="F47" s="39">
        <f t="shared" si="5"/>
        <v>-5.4356452243838227</v>
      </c>
      <c r="G47" s="39">
        <f t="shared" si="8"/>
        <v>-10.896822206166723</v>
      </c>
      <c r="H47" s="39">
        <f t="shared" si="11"/>
        <v>-9.0487899265577099</v>
      </c>
      <c r="I47" s="61">
        <f t="shared" si="6"/>
        <v>54218466.96551206</v>
      </c>
      <c r="J47" s="39"/>
    </row>
    <row r="48" spans="1:10" ht="15" customHeight="1" x14ac:dyDescent="0.2">
      <c r="A48" s="47">
        <v>37865</v>
      </c>
      <c r="B48" s="48">
        <v>7308318.744716146</v>
      </c>
      <c r="C48" s="43">
        <f t="shared" si="2"/>
        <v>104.55802891313759</v>
      </c>
      <c r="D48" s="39">
        <f t="shared" si="9"/>
        <v>2.4803618114351167</v>
      </c>
      <c r="E48" s="39">
        <f t="shared" si="10"/>
        <v>8.765422990253402E-2</v>
      </c>
      <c r="F48" s="39">
        <f t="shared" ref="F48:F79" si="12">(C48/C36-1)*100</f>
        <v>-2.8614859660165748</v>
      </c>
      <c r="G48" s="39">
        <f t="shared" si="8"/>
        <v>-2.5636602724535495</v>
      </c>
      <c r="H48" s="39">
        <f t="shared" si="11"/>
        <v>-2.845724265019367</v>
      </c>
      <c r="I48" s="61">
        <f t="shared" si="6"/>
        <v>61526785.710228205</v>
      </c>
      <c r="J48" s="39"/>
    </row>
    <row r="49" spans="1:10" ht="15" customHeight="1" x14ac:dyDescent="0.2">
      <c r="A49" s="47">
        <v>37895</v>
      </c>
      <c r="B49" s="48">
        <v>7718482.4507142864</v>
      </c>
      <c r="C49" s="43">
        <f t="shared" si="2"/>
        <v>110.42612390583059</v>
      </c>
      <c r="D49" s="39">
        <f t="shared" si="9"/>
        <v>5.6122854014089896</v>
      </c>
      <c r="E49" s="39">
        <f t="shared" si="10"/>
        <v>5.704859036860066</v>
      </c>
      <c r="F49" s="39">
        <f t="shared" si="12"/>
        <v>-6.3743567753295043</v>
      </c>
      <c r="G49" s="39">
        <f t="shared" si="8"/>
        <v>-2.9390608644976335</v>
      </c>
      <c r="H49" s="39">
        <f t="shared" si="11"/>
        <v>0.41211091556110357</v>
      </c>
      <c r="I49" s="61">
        <f t="shared" si="6"/>
        <v>69245268.160942495</v>
      </c>
      <c r="J49" s="39"/>
    </row>
    <row r="50" spans="1:10" ht="15" customHeight="1" x14ac:dyDescent="0.2">
      <c r="A50" s="47">
        <v>37926</v>
      </c>
      <c r="B50" s="48">
        <v>6954097.1096048253</v>
      </c>
      <c r="C50" s="43">
        <f t="shared" si="2"/>
        <v>99.490281150711994</v>
      </c>
      <c r="D50" s="39">
        <f t="shared" si="9"/>
        <v>-9.9033112530912408</v>
      </c>
      <c r="E50" s="39">
        <f t="shared" si="10"/>
        <v>-4.7634221632015468</v>
      </c>
      <c r="F50" s="39">
        <f t="shared" si="12"/>
        <v>-2.7913026859236023</v>
      </c>
      <c r="G50" s="39">
        <f t="shared" si="8"/>
        <v>-6.7058027236049478</v>
      </c>
      <c r="H50" s="39">
        <f t="shared" si="11"/>
        <v>-8.5154862215612965</v>
      </c>
      <c r="I50" s="61">
        <f t="shared" si="6"/>
        <v>76199365.270547315</v>
      </c>
      <c r="J50" s="39"/>
    </row>
    <row r="51" spans="1:10" ht="15" customHeight="1" x14ac:dyDescent="0.2">
      <c r="A51" s="47">
        <v>37956</v>
      </c>
      <c r="B51" s="48">
        <v>7534997.908944346</v>
      </c>
      <c r="C51" s="43">
        <f t="shared" si="2"/>
        <v>107.80106297271712</v>
      </c>
      <c r="D51" s="39">
        <f t="shared" si="9"/>
        <v>8.3533604748946324</v>
      </c>
      <c r="E51" s="39">
        <f t="shared" si="10"/>
        <v>3.1920324874598505</v>
      </c>
      <c r="F51" s="39">
        <f t="shared" si="12"/>
        <v>3.1920324874598505</v>
      </c>
      <c r="G51" s="39">
        <f t="shared" si="8"/>
        <v>4.6425598728553563</v>
      </c>
      <c r="H51" s="39">
        <f t="shared" si="11"/>
        <v>2.0910125634106658</v>
      </c>
      <c r="I51" s="62">
        <f t="shared" si="6"/>
        <v>83734363.179491669</v>
      </c>
      <c r="J51" s="52">
        <f>I51/I39-1</f>
        <v>-5.3814117474958567E-2</v>
      </c>
    </row>
    <row r="52" spans="1:10" ht="15" customHeight="1" x14ac:dyDescent="0.2">
      <c r="A52" s="47">
        <v>37987</v>
      </c>
      <c r="B52" s="48">
        <v>6770295.162675323</v>
      </c>
      <c r="C52" s="43">
        <f t="shared" si="2"/>
        <v>96.860679192636439</v>
      </c>
      <c r="D52" s="39">
        <f t="shared" si="9"/>
        <v>-10.148678944705336</v>
      </c>
      <c r="E52" s="39">
        <f t="shared" ref="E52:E63" si="13">(C52/$C$51-1)*100</f>
        <v>-10.148678944705336</v>
      </c>
      <c r="F52" s="39">
        <f t="shared" si="12"/>
        <v>1.2271370174631535</v>
      </c>
      <c r="G52" s="39">
        <f t="shared" si="8"/>
        <v>-5.9234710696020159</v>
      </c>
      <c r="H52" s="39">
        <f t="shared" si="11"/>
        <v>-5.7161131530132359</v>
      </c>
      <c r="I52" s="61">
        <f>B52</f>
        <v>6770295.162675323</v>
      </c>
      <c r="J52" s="39"/>
    </row>
    <row r="53" spans="1:10" ht="15" customHeight="1" x14ac:dyDescent="0.2">
      <c r="A53" s="47">
        <v>38018</v>
      </c>
      <c r="B53" s="48">
        <v>6362190.6137643792</v>
      </c>
      <c r="C53" s="43">
        <f t="shared" si="2"/>
        <v>91.022043972263219</v>
      </c>
      <c r="D53" s="39">
        <f t="shared" si="9"/>
        <v>-6.0278693779973853</v>
      </c>
      <c r="E53" s="39">
        <f t="shared" si="13"/>
        <v>-15.564799212323566</v>
      </c>
      <c r="F53" s="39">
        <f t="shared" si="12"/>
        <v>1.0722139094691219</v>
      </c>
      <c r="G53" s="39">
        <f t="shared" si="8"/>
        <v>-4.408997003591864</v>
      </c>
      <c r="H53" s="39">
        <f t="shared" si="11"/>
        <v>-2.8464000728077643</v>
      </c>
      <c r="I53" s="61">
        <f>I52+B53</f>
        <v>13132485.776439702</v>
      </c>
      <c r="J53" s="39"/>
    </row>
    <row r="54" spans="1:10" ht="15" customHeight="1" x14ac:dyDescent="0.2">
      <c r="A54" s="47">
        <v>38047</v>
      </c>
      <c r="B54" s="48">
        <v>7587215.3109090868</v>
      </c>
      <c r="C54" s="43">
        <f t="shared" si="2"/>
        <v>108.5481224285387</v>
      </c>
      <c r="D54" s="39">
        <f t="shared" si="9"/>
        <v>19.254762573356565</v>
      </c>
      <c r="E54" s="39">
        <f t="shared" si="13"/>
        <v>0.69299822768043029</v>
      </c>
      <c r="F54" s="39">
        <f t="shared" si="12"/>
        <v>18.277004860906864</v>
      </c>
      <c r="G54" s="39">
        <f t="shared" si="8"/>
        <v>1.4312858447499854</v>
      </c>
      <c r="H54" s="39">
        <f t="shared" si="11"/>
        <v>-0.88890159301062699</v>
      </c>
      <c r="I54" s="61">
        <f t="shared" si="6"/>
        <v>20719701.087348789</v>
      </c>
      <c r="J54" s="39"/>
    </row>
    <row r="55" spans="1:10" ht="15" customHeight="1" x14ac:dyDescent="0.2">
      <c r="A55" s="47">
        <v>38078</v>
      </c>
      <c r="B55" s="48">
        <v>7362965.4662022274</v>
      </c>
      <c r="C55" s="43">
        <f t="shared" si="2"/>
        <v>105.33984394950022</v>
      </c>
      <c r="D55" s="39">
        <f t="shared" si="9"/>
        <v>-2.9556277964647548</v>
      </c>
      <c r="E55" s="39">
        <f t="shared" si="13"/>
        <v>-2.283112017030664</v>
      </c>
      <c r="F55" s="39">
        <f t="shared" si="12"/>
        <v>10.93649685214595</v>
      </c>
      <c r="G55" s="39">
        <f t="shared" si="8"/>
        <v>0.66280673395968659</v>
      </c>
      <c r="H55" s="39">
        <f t="shared" si="11"/>
        <v>1.854373432972678</v>
      </c>
      <c r="I55" s="61">
        <f t="shared" si="6"/>
        <v>28082666.553551018</v>
      </c>
      <c r="J55" s="39"/>
    </row>
    <row r="56" spans="1:10" ht="15" customHeight="1" x14ac:dyDescent="0.2">
      <c r="A56" s="47">
        <v>38108</v>
      </c>
      <c r="B56" s="48">
        <v>7065017.1890111314</v>
      </c>
      <c r="C56" s="43">
        <f t="shared" si="2"/>
        <v>101.07718304630831</v>
      </c>
      <c r="D56" s="39">
        <f t="shared" si="9"/>
        <v>-4.0465798537117958</v>
      </c>
      <c r="E56" s="39">
        <f t="shared" si="13"/>
        <v>-6.2373039198236224</v>
      </c>
      <c r="F56" s="39">
        <f t="shared" si="12"/>
        <v>1.1812526989807282E-2</v>
      </c>
      <c r="G56" s="39">
        <f t="shared" si="8"/>
        <v>-5.4944887988496394</v>
      </c>
      <c r="H56" s="39">
        <f t="shared" si="11"/>
        <v>-7.1845247315004972</v>
      </c>
      <c r="I56" s="61">
        <f t="shared" si="6"/>
        <v>35147683.742562152</v>
      </c>
      <c r="J56" s="39"/>
    </row>
    <row r="57" spans="1:10" ht="15" customHeight="1" x14ac:dyDescent="0.2">
      <c r="A57" s="47">
        <v>38139</v>
      </c>
      <c r="B57" s="48">
        <v>7227510.0755046364</v>
      </c>
      <c r="C57" s="43">
        <f t="shared" si="2"/>
        <v>103.40192236291934</v>
      </c>
      <c r="D57" s="39">
        <f t="shared" si="9"/>
        <v>2.2999644890637327</v>
      </c>
      <c r="E57" s="39">
        <f t="shared" si="13"/>
        <v>-4.0807952059908175</v>
      </c>
      <c r="F57" s="39">
        <f t="shared" si="12"/>
        <v>8.9122870401320498</v>
      </c>
      <c r="G57" s="39">
        <f t="shared" si="8"/>
        <v>2.195274196271324</v>
      </c>
      <c r="H57" s="39">
        <f t="shared" si="11"/>
        <v>-5.6191482095566787</v>
      </c>
      <c r="I57" s="61">
        <f t="shared" si="6"/>
        <v>42375193.818066791</v>
      </c>
      <c r="J57" s="39"/>
    </row>
    <row r="58" spans="1:10" ht="15" customHeight="1" x14ac:dyDescent="0.2">
      <c r="A58" s="47">
        <v>38169</v>
      </c>
      <c r="B58" s="48">
        <v>7738421.6018051924</v>
      </c>
      <c r="C58" s="43">
        <f t="shared" si="2"/>
        <v>110.71138764556194</v>
      </c>
      <c r="D58" s="39">
        <f t="shared" si="9"/>
        <v>7.0689839372501284</v>
      </c>
      <c r="E58" s="39">
        <f t="shared" si="13"/>
        <v>2.6997179736357291</v>
      </c>
      <c r="F58" s="39">
        <f t="shared" si="12"/>
        <v>5.2565225909419366</v>
      </c>
      <c r="G58" s="39">
        <f t="shared" si="8"/>
        <v>2.6695879653690913</v>
      </c>
      <c r="H58" s="39">
        <f t="shared" si="11"/>
        <v>1.4151155487859723</v>
      </c>
      <c r="I58" s="61">
        <f t="shared" si="6"/>
        <v>50113615.419871986</v>
      </c>
      <c r="J58" s="39"/>
    </row>
    <row r="59" spans="1:10" ht="15" customHeight="1" x14ac:dyDescent="0.2">
      <c r="A59" s="47">
        <v>38200</v>
      </c>
      <c r="B59" s="48">
        <v>7757804.8451447133</v>
      </c>
      <c r="C59" s="43">
        <f t="shared" si="2"/>
        <v>110.98869817186996</v>
      </c>
      <c r="D59" s="39">
        <f t="shared" si="9"/>
        <v>0.25048058036793996</v>
      </c>
      <c r="E59" s="39">
        <f t="shared" si="13"/>
        <v>2.9569608232523414</v>
      </c>
      <c r="F59" s="39">
        <f t="shared" si="12"/>
        <v>8.7832475790316842</v>
      </c>
      <c r="G59" s="39">
        <f t="shared" si="8"/>
        <v>2.8701761770724366</v>
      </c>
      <c r="H59" s="39">
        <f t="shared" si="11"/>
        <v>-3.0706694997495565</v>
      </c>
      <c r="I59" s="61">
        <f t="shared" si="6"/>
        <v>57871420.265016697</v>
      </c>
      <c r="J59" s="39"/>
    </row>
    <row r="60" spans="1:10" ht="15" customHeight="1" x14ac:dyDescent="0.2">
      <c r="A60" s="47">
        <v>38231</v>
      </c>
      <c r="B60" s="48">
        <v>7739155.909580702</v>
      </c>
      <c r="C60" s="43">
        <f t="shared" si="2"/>
        <v>110.72189317717663</v>
      </c>
      <c r="D60" s="39">
        <f t="shared" si="9"/>
        <v>-0.24038933611075786</v>
      </c>
      <c r="E60" s="39">
        <f t="shared" si="13"/>
        <v>2.7094632686495146</v>
      </c>
      <c r="F60" s="39">
        <f t="shared" si="12"/>
        <v>5.8951611159002493</v>
      </c>
      <c r="G60" s="39">
        <f t="shared" ref="G60:G91" si="14">(C60/C36-1)*100</f>
        <v>2.8649859418781398</v>
      </c>
      <c r="H60" s="39">
        <f t="shared" si="11"/>
        <v>3.1803689399212409</v>
      </c>
      <c r="I60" s="61">
        <f t="shared" si="6"/>
        <v>65610576.174597397</v>
      </c>
      <c r="J60" s="39"/>
    </row>
    <row r="61" spans="1:10" ht="15" customHeight="1" x14ac:dyDescent="0.2">
      <c r="A61" s="47">
        <v>38261</v>
      </c>
      <c r="B61" s="48">
        <v>7595616.5310556591</v>
      </c>
      <c r="C61" s="43">
        <f t="shared" si="2"/>
        <v>108.66831628565885</v>
      </c>
      <c r="D61" s="39">
        <f t="shared" si="9"/>
        <v>-1.854716201638329</v>
      </c>
      <c r="E61" s="39">
        <f t="shared" si="13"/>
        <v>0.8044942127900967</v>
      </c>
      <c r="F61" s="39">
        <f t="shared" si="12"/>
        <v>-1.5918403707357975</v>
      </c>
      <c r="G61" s="39">
        <f t="shared" si="14"/>
        <v>-7.8647275615408745</v>
      </c>
      <c r="H61" s="39">
        <f t="shared" si="11"/>
        <v>-4.4841160778718585</v>
      </c>
      <c r="I61" s="61">
        <f t="shared" si="6"/>
        <v>73206192.705653057</v>
      </c>
      <c r="J61" s="39"/>
    </row>
    <row r="62" spans="1:10" ht="15" customHeight="1" x14ac:dyDescent="0.2">
      <c r="A62" s="47">
        <v>38292</v>
      </c>
      <c r="B62" s="48">
        <v>7428138.3609777372</v>
      </c>
      <c r="C62" s="43">
        <f t="shared" si="2"/>
        <v>106.27225394067874</v>
      </c>
      <c r="D62" s="39">
        <f t="shared" si="9"/>
        <v>-2.204931876078331</v>
      </c>
      <c r="E62" s="39">
        <f t="shared" si="13"/>
        <v>-1.4181762126272313</v>
      </c>
      <c r="F62" s="39">
        <f t="shared" si="12"/>
        <v>6.8167188910574383</v>
      </c>
      <c r="G62" s="39">
        <f t="shared" si="14"/>
        <v>3.8351409476358844</v>
      </c>
      <c r="H62" s="39">
        <f t="shared" si="11"/>
        <v>-0.34619955360453147</v>
      </c>
      <c r="I62" s="61">
        <f t="shared" si="6"/>
        <v>80634331.066630796</v>
      </c>
      <c r="J62" s="39"/>
    </row>
    <row r="63" spans="1:10" ht="15" customHeight="1" x14ac:dyDescent="0.2">
      <c r="A63" s="47">
        <v>38322</v>
      </c>
      <c r="B63" s="48">
        <v>7785470.6756085344</v>
      </c>
      <c r="C63" s="43">
        <f t="shared" si="2"/>
        <v>111.38450530653188</v>
      </c>
      <c r="D63" s="39">
        <f t="shared" si="9"/>
        <v>4.8105231387176595</v>
      </c>
      <c r="E63" s="39">
        <f t="shared" si="13"/>
        <v>3.3241252312341985</v>
      </c>
      <c r="F63" s="39">
        <f t="shared" si="12"/>
        <v>3.3241252312341985</v>
      </c>
      <c r="G63" s="39">
        <f t="shared" si="14"/>
        <v>6.6222648759988845</v>
      </c>
      <c r="H63" s="39">
        <f t="shared" si="11"/>
        <v>8.1210096081983032</v>
      </c>
      <c r="I63" s="62">
        <f t="shared" si="6"/>
        <v>88419801.742239326</v>
      </c>
      <c r="J63" s="52">
        <f>I63/I51-1</f>
        <v>5.5955982524211967E-2</v>
      </c>
    </row>
    <row r="64" spans="1:10" ht="15" customHeight="1" x14ac:dyDescent="0.2">
      <c r="A64" s="47">
        <v>38353</v>
      </c>
      <c r="B64" s="48">
        <v>6709517.032942486</v>
      </c>
      <c r="C64" s="43">
        <f t="shared" si="2"/>
        <v>95.991143849711364</v>
      </c>
      <c r="D64" s="39">
        <f t="shared" si="9"/>
        <v>-13.820020490693697</v>
      </c>
      <c r="E64" s="39">
        <f t="shared" ref="E64:E75" si="15">(C64/$C$63-1)*100</f>
        <v>-13.820020490693697</v>
      </c>
      <c r="F64" s="39">
        <f t="shared" si="12"/>
        <v>-0.89771757763100757</v>
      </c>
      <c r="G64" s="39">
        <f t="shared" si="14"/>
        <v>0.31840321512475178</v>
      </c>
      <c r="H64" s="39">
        <f t="shared" si="11"/>
        <v>-6.7680126062353185</v>
      </c>
      <c r="I64" s="61">
        <f>B64</f>
        <v>6709517.032942486</v>
      </c>
      <c r="J64" s="39"/>
    </row>
    <row r="65" spans="1:10" ht="15" customHeight="1" x14ac:dyDescent="0.2">
      <c r="A65" s="47">
        <v>38384</v>
      </c>
      <c r="B65" s="48">
        <v>6597881.4403042709</v>
      </c>
      <c r="C65" s="43">
        <f t="shared" si="2"/>
        <v>94.394005310667666</v>
      </c>
      <c r="D65" s="39">
        <f t="shared" si="9"/>
        <v>-1.6638394699663772</v>
      </c>
      <c r="E65" s="39">
        <f t="shared" si="15"/>
        <v>-15.253917004978469</v>
      </c>
      <c r="F65" s="39">
        <f t="shared" si="12"/>
        <v>3.7045546235283</v>
      </c>
      <c r="G65" s="39">
        <f t="shared" si="14"/>
        <v>4.8164892829547723</v>
      </c>
      <c r="H65" s="39">
        <f t="shared" si="11"/>
        <v>-0.8677760824113534</v>
      </c>
      <c r="I65" s="61">
        <f>I64+B65</f>
        <v>13307398.473246757</v>
      </c>
      <c r="J65" s="39"/>
    </row>
    <row r="66" spans="1:10" ht="15" customHeight="1" x14ac:dyDescent="0.2">
      <c r="A66" s="47">
        <v>38412</v>
      </c>
      <c r="B66" s="48">
        <v>7604798.3146140957</v>
      </c>
      <c r="C66" s="43">
        <f t="shared" si="2"/>
        <v>108.79967744057171</v>
      </c>
      <c r="D66" s="39">
        <f t="shared" si="9"/>
        <v>15.261215034251796</v>
      </c>
      <c r="E66" s="39">
        <f t="shared" si="15"/>
        <v>-2.3206350460027392</v>
      </c>
      <c r="F66" s="39">
        <f t="shared" si="12"/>
        <v>0.23174515266131124</v>
      </c>
      <c r="G66" s="39">
        <f t="shared" si="14"/>
        <v>18.551106086384994</v>
      </c>
      <c r="H66" s="39">
        <f t="shared" si="11"/>
        <v>1.6663479329772413</v>
      </c>
      <c r="I66" s="61">
        <f t="shared" si="6"/>
        <v>20912196.787860852</v>
      </c>
      <c r="J66" s="39"/>
    </row>
    <row r="67" spans="1:10" ht="15" customHeight="1" x14ac:dyDescent="0.2">
      <c r="A67" s="47">
        <v>38443</v>
      </c>
      <c r="B67" s="48">
        <v>7243180.3217532439</v>
      </c>
      <c r="C67" s="43">
        <f t="shared" si="2"/>
        <v>103.62611210033637</v>
      </c>
      <c r="D67" s="39">
        <f t="shared" si="9"/>
        <v>-4.7551292999570061</v>
      </c>
      <c r="E67" s="39">
        <f t="shared" si="15"/>
        <v>-6.9654151489422116</v>
      </c>
      <c r="F67" s="39">
        <f t="shared" si="12"/>
        <v>-1.6268600606484718</v>
      </c>
      <c r="G67" s="39">
        <f t="shared" si="14"/>
        <v>9.131715292175846</v>
      </c>
      <c r="H67" s="39">
        <f t="shared" si="11"/>
        <v>-0.9748362647228781</v>
      </c>
      <c r="I67" s="61">
        <f t="shared" si="6"/>
        <v>28155377.109614097</v>
      </c>
      <c r="J67" s="39"/>
    </row>
    <row r="68" spans="1:10" ht="15" customHeight="1" x14ac:dyDescent="0.2">
      <c r="A68" s="47">
        <v>38473</v>
      </c>
      <c r="B68" s="48">
        <v>7300532.1171465609</v>
      </c>
      <c r="C68" s="43">
        <f t="shared" si="2"/>
        <v>104.44662785647935</v>
      </c>
      <c r="D68" s="39">
        <f t="shared" si="9"/>
        <v>0.7918040535463744</v>
      </c>
      <c r="E68" s="39">
        <f t="shared" si="15"/>
        <v>-6.2287635348914794</v>
      </c>
      <c r="F68" s="39">
        <f t="shared" si="12"/>
        <v>3.333536519935798</v>
      </c>
      <c r="G68" s="39">
        <f t="shared" si="14"/>
        <v>3.3457428218267582</v>
      </c>
      <c r="H68" s="39">
        <f t="shared" si="11"/>
        <v>-2.3441130696072787</v>
      </c>
      <c r="I68" s="61">
        <f t="shared" si="6"/>
        <v>35455909.226760656</v>
      </c>
      <c r="J68" s="39"/>
    </row>
    <row r="69" spans="1:10" ht="15" customHeight="1" x14ac:dyDescent="0.2">
      <c r="A69" s="47">
        <v>38504</v>
      </c>
      <c r="B69" s="48">
        <v>7475038.8895936925</v>
      </c>
      <c r="C69" s="43">
        <f t="shared" si="2"/>
        <v>106.94324640807953</v>
      </c>
      <c r="D69" s="39">
        <f t="shared" ref="D69:D100" si="16">(C69/C68-1)*100</f>
        <v>2.3903294944388254</v>
      </c>
      <c r="E69" s="39">
        <f t="shared" si="15"/>
        <v>-3.9873220123660236</v>
      </c>
      <c r="F69" s="39">
        <f t="shared" si="12"/>
        <v>3.4248145143094044</v>
      </c>
      <c r="G69" s="39">
        <f t="shared" si="14"/>
        <v>12.642330854548799</v>
      </c>
      <c r="H69" s="39">
        <f t="shared" si="11"/>
        <v>5.695272779883509</v>
      </c>
      <c r="I69" s="61">
        <f t="shared" si="6"/>
        <v>42930948.116354346</v>
      </c>
      <c r="J69" s="39"/>
    </row>
    <row r="70" spans="1:10" ht="15" customHeight="1" x14ac:dyDescent="0.2">
      <c r="A70" s="47">
        <v>38534</v>
      </c>
      <c r="B70" s="48">
        <v>7492138.9497142863</v>
      </c>
      <c r="C70" s="43">
        <f t="shared" ref="C70:C120" si="17">B70/$B$4*100</f>
        <v>107.18789208418637</v>
      </c>
      <c r="D70" s="39">
        <f t="shared" si="16"/>
        <v>0.22876215593203852</v>
      </c>
      <c r="E70" s="39">
        <f t="shared" si="15"/>
        <v>-3.7676813402334197</v>
      </c>
      <c r="F70" s="39">
        <f t="shared" si="12"/>
        <v>-3.1825954279029567</v>
      </c>
      <c r="G70" s="39">
        <f t="shared" si="14"/>
        <v>1.9066333153929804</v>
      </c>
      <c r="H70" s="39">
        <f t="shared" si="11"/>
        <v>-0.59796964706355649</v>
      </c>
      <c r="I70" s="61">
        <f t="shared" si="6"/>
        <v>50423087.066068634</v>
      </c>
      <c r="J70" s="39"/>
    </row>
    <row r="71" spans="1:10" ht="15" customHeight="1" x14ac:dyDescent="0.2">
      <c r="A71" s="47">
        <v>38565</v>
      </c>
      <c r="B71" s="48">
        <v>8042449.1567365462</v>
      </c>
      <c r="C71" s="43">
        <f t="shared" si="17"/>
        <v>115.0610230390491</v>
      </c>
      <c r="D71" s="39">
        <f t="shared" si="16"/>
        <v>7.3451681918318634</v>
      </c>
      <c r="E71" s="39">
        <f t="shared" si="15"/>
        <v>3.3007443202260456</v>
      </c>
      <c r="F71" s="39">
        <f t="shared" si="12"/>
        <v>3.6691347265583873</v>
      </c>
      <c r="G71" s="39">
        <f t="shared" si="14"/>
        <v>12.774651492631929</v>
      </c>
      <c r="H71" s="39">
        <f t="shared" si="11"/>
        <v>6.6446215344571735</v>
      </c>
      <c r="I71" s="61">
        <f t="shared" si="6"/>
        <v>58465536.22280518</v>
      </c>
      <c r="J71" s="39"/>
    </row>
    <row r="72" spans="1:10" ht="15" customHeight="1" x14ac:dyDescent="0.2">
      <c r="A72" s="47">
        <v>38596</v>
      </c>
      <c r="B72" s="48">
        <v>7720371.6332931342</v>
      </c>
      <c r="C72" s="43">
        <f t="shared" si="17"/>
        <v>110.45315190140677</v>
      </c>
      <c r="D72" s="39">
        <f t="shared" si="16"/>
        <v>-4.0047194227349481</v>
      </c>
      <c r="E72" s="39">
        <f t="shared" si="15"/>
        <v>-0.83616065139582307</v>
      </c>
      <c r="F72" s="39">
        <f t="shared" si="12"/>
        <v>-0.24271737779972824</v>
      </c>
      <c r="G72" s="39">
        <f t="shared" si="14"/>
        <v>5.6381351576229477</v>
      </c>
      <c r="H72" s="39">
        <f t="shared" ref="H72:H103" si="18">(C72/C36-1)*100</f>
        <v>2.6153147453259473</v>
      </c>
      <c r="I72" s="61">
        <f t="shared" si="6"/>
        <v>66185907.856098317</v>
      </c>
      <c r="J72" s="39"/>
    </row>
    <row r="73" spans="1:10" ht="15" customHeight="1" x14ac:dyDescent="0.2">
      <c r="A73" s="47">
        <v>38626</v>
      </c>
      <c r="B73" s="48">
        <v>7386627.6566029694</v>
      </c>
      <c r="C73" s="43">
        <f t="shared" si="17"/>
        <v>105.67837214928046</v>
      </c>
      <c r="D73" s="39">
        <f t="shared" si="16"/>
        <v>-4.3229004061272942</v>
      </c>
      <c r="E73" s="39">
        <f t="shared" si="15"/>
        <v>-5.1229146653280484</v>
      </c>
      <c r="F73" s="39">
        <f t="shared" si="12"/>
        <v>-2.7514405657290686</v>
      </c>
      <c r="G73" s="39">
        <f t="shared" si="14"/>
        <v>-4.299482394762788</v>
      </c>
      <c r="H73" s="39">
        <f t="shared" si="18"/>
        <v>-10.399774822757625</v>
      </c>
      <c r="I73" s="61">
        <f t="shared" si="6"/>
        <v>73572535.512701288</v>
      </c>
      <c r="J73" s="39"/>
    </row>
    <row r="74" spans="1:10" ht="15" customHeight="1" x14ac:dyDescent="0.2">
      <c r="A74" s="47">
        <v>38657</v>
      </c>
      <c r="B74" s="48">
        <v>7467977.1067476803</v>
      </c>
      <c r="C74" s="43">
        <f t="shared" si="17"/>
        <v>106.84221549785474</v>
      </c>
      <c r="D74" s="39">
        <f t="shared" si="16"/>
        <v>1.101307036533683</v>
      </c>
      <c r="E74" s="39">
        <f t="shared" si="15"/>
        <v>-4.0780266484792378</v>
      </c>
      <c r="F74" s="39">
        <f t="shared" si="12"/>
        <v>0.53632207471026039</v>
      </c>
      <c r="G74" s="39">
        <f t="shared" si="14"/>
        <v>7.3896005339513904</v>
      </c>
      <c r="H74" s="39">
        <f t="shared" si="18"/>
        <v>4.3920317298445699</v>
      </c>
      <c r="I74" s="61">
        <f t="shared" si="6"/>
        <v>81040512.619448975</v>
      </c>
      <c r="J74" s="39"/>
    </row>
    <row r="75" spans="1:10" ht="15" customHeight="1" x14ac:dyDescent="0.2">
      <c r="A75" s="47">
        <v>38687</v>
      </c>
      <c r="B75" s="48">
        <v>7766879.0155788474</v>
      </c>
      <c r="C75" s="43">
        <f t="shared" si="17"/>
        <v>111.11851973654936</v>
      </c>
      <c r="D75" s="39">
        <f t="shared" si="16"/>
        <v>4.0024481135740642</v>
      </c>
      <c r="E75" s="39">
        <f t="shared" si="15"/>
        <v>-0.23879943556828209</v>
      </c>
      <c r="F75" s="39">
        <f t="shared" si="12"/>
        <v>-0.23879943556828209</v>
      </c>
      <c r="G75" s="39">
        <f t="shared" si="14"/>
        <v>3.0773878033761415</v>
      </c>
      <c r="H75" s="39">
        <f t="shared" si="18"/>
        <v>6.3676515092848884</v>
      </c>
      <c r="I75" s="62">
        <f t="shared" si="6"/>
        <v>88807391.635027826</v>
      </c>
      <c r="J75" s="52">
        <f>I75/I63-1</f>
        <v>4.3835191343042368E-3</v>
      </c>
    </row>
    <row r="76" spans="1:10" ht="15" customHeight="1" x14ac:dyDescent="0.2">
      <c r="A76" s="47">
        <v>38718</v>
      </c>
      <c r="B76" s="48">
        <v>7050201.9787087226</v>
      </c>
      <c r="C76" s="43">
        <f t="shared" si="17"/>
        <v>100.8652260639622</v>
      </c>
      <c r="D76" s="39">
        <f t="shared" si="16"/>
        <v>-9.227349047572508</v>
      </c>
      <c r="E76" s="39">
        <f t="shared" ref="E76:E87" si="19">(C76/$C$75-1)*100</f>
        <v>-9.227349047572508</v>
      </c>
      <c r="F76" s="39">
        <f t="shared" si="12"/>
        <v>5.0776373931765484</v>
      </c>
      <c r="G76" s="39">
        <f t="shared" si="14"/>
        <v>4.1343369721386303</v>
      </c>
      <c r="H76" s="39">
        <f t="shared" si="18"/>
        <v>5.4122079690135605</v>
      </c>
      <c r="I76" s="61">
        <f>B76</f>
        <v>7050201.9787087226</v>
      </c>
      <c r="J76" s="39"/>
    </row>
    <row r="77" spans="1:10" ht="15" customHeight="1" x14ac:dyDescent="0.2">
      <c r="A77" s="47">
        <v>38749</v>
      </c>
      <c r="B77" s="48">
        <v>6733218.0995640103</v>
      </c>
      <c r="C77" s="43">
        <f t="shared" si="17"/>
        <v>96.330228240478704</v>
      </c>
      <c r="D77" s="39">
        <f t="shared" si="16"/>
        <v>-4.4960964253504931</v>
      </c>
      <c r="E77" s="39">
        <f t="shared" si="19"/>
        <v>-13.308574962240483</v>
      </c>
      <c r="F77" s="39">
        <f t="shared" si="12"/>
        <v>2.0512138704556371</v>
      </c>
      <c r="G77" s="39">
        <f t="shared" si="14"/>
        <v>5.8317568322603597</v>
      </c>
      <c r="H77" s="39">
        <f t="shared" si="18"/>
        <v>6.9664996496513698</v>
      </c>
      <c r="I77" s="61">
        <f>I76+B77</f>
        <v>13783420.078272734</v>
      </c>
      <c r="J77" s="39"/>
    </row>
    <row r="78" spans="1:10" ht="15" customHeight="1" x14ac:dyDescent="0.2">
      <c r="A78" s="47">
        <v>38777</v>
      </c>
      <c r="B78" s="48">
        <v>7713759.9717959184</v>
      </c>
      <c r="C78" s="43">
        <f t="shared" si="17"/>
        <v>110.35856074875765</v>
      </c>
      <c r="D78" s="39">
        <f t="shared" si="16"/>
        <v>14.562752278815982</v>
      </c>
      <c r="E78" s="39">
        <f t="shared" si="19"/>
        <v>-0.68391748701610577</v>
      </c>
      <c r="F78" s="39">
        <f t="shared" si="12"/>
        <v>1.4328014060863703</v>
      </c>
      <c r="G78" s="39">
        <f t="shared" si="14"/>
        <v>1.6678670065535472</v>
      </c>
      <c r="H78" s="39">
        <f t="shared" si="18"/>
        <v>20.249708001321665</v>
      </c>
      <c r="I78" s="61">
        <f t="shared" si="6"/>
        <v>21497180.050068654</v>
      </c>
      <c r="J78" s="39"/>
    </row>
    <row r="79" spans="1:10" ht="15" customHeight="1" x14ac:dyDescent="0.2">
      <c r="A79" s="47">
        <v>38808</v>
      </c>
      <c r="B79" s="48">
        <v>7057554.4419666054</v>
      </c>
      <c r="C79" s="43">
        <f t="shared" si="17"/>
        <v>100.97041565581686</v>
      </c>
      <c r="D79" s="39">
        <f t="shared" si="16"/>
        <v>-8.5069477431060747</v>
      </c>
      <c r="E79" s="39">
        <f t="shared" si="19"/>
        <v>-9.1326847268957572</v>
      </c>
      <c r="F79" s="39">
        <f t="shared" si="12"/>
        <v>-2.5627676178260117</v>
      </c>
      <c r="G79" s="39">
        <f t="shared" si="14"/>
        <v>-4.1479350356528499</v>
      </c>
      <c r="H79" s="39">
        <f t="shared" si="18"/>
        <v>6.3349230318898719</v>
      </c>
      <c r="I79" s="61">
        <f t="shared" si="6"/>
        <v>28554734.492035259</v>
      </c>
      <c r="J79" s="39"/>
    </row>
    <row r="80" spans="1:10" ht="15" customHeight="1" x14ac:dyDescent="0.2">
      <c r="A80" s="47">
        <v>38838</v>
      </c>
      <c r="B80" s="48">
        <v>7575074.9039350646</v>
      </c>
      <c r="C80" s="43">
        <f t="shared" si="17"/>
        <v>108.37443309344712</v>
      </c>
      <c r="D80" s="39">
        <f t="shared" si="16"/>
        <v>7.3328582333153092</v>
      </c>
      <c r="E80" s="39">
        <f t="shared" si="19"/>
        <v>-2.46951331749935</v>
      </c>
      <c r="F80" s="39">
        <f t="shared" ref="F80:F105" si="20">(C80/C68-1)*100</f>
        <v>3.7605859735031277</v>
      </c>
      <c r="G80" s="39">
        <f t="shared" si="14"/>
        <v>7.2194830002292321</v>
      </c>
      <c r="H80" s="39">
        <f t="shared" si="18"/>
        <v>7.2321483305969769</v>
      </c>
      <c r="I80" s="61">
        <f t="shared" si="6"/>
        <v>36129809.395970322</v>
      </c>
      <c r="J80" s="39"/>
    </row>
    <row r="81" spans="1:10" ht="15" customHeight="1" x14ac:dyDescent="0.2">
      <c r="A81" s="47">
        <v>38869</v>
      </c>
      <c r="B81" s="48">
        <v>7432494.0221892362</v>
      </c>
      <c r="C81" s="43">
        <f t="shared" si="17"/>
        <v>106.33456914158825</v>
      </c>
      <c r="D81" s="39">
        <f t="shared" si="16"/>
        <v>-1.8822372524892272</v>
      </c>
      <c r="E81" s="39">
        <f t="shared" si="19"/>
        <v>-4.3052684703714261</v>
      </c>
      <c r="F81" s="39">
        <f t="shared" si="20"/>
        <v>-0.56915914462579709</v>
      </c>
      <c r="G81" s="39">
        <f t="shared" si="14"/>
        <v>2.8361627246889398</v>
      </c>
      <c r="H81" s="39">
        <f t="shared" si="18"/>
        <v>12.001216727770503</v>
      </c>
      <c r="I81" s="61">
        <f t="shared" ref="I81:I111" si="21">I80+B81</f>
        <v>43562303.418159559</v>
      </c>
      <c r="J81" s="39"/>
    </row>
    <row r="82" spans="1:10" ht="15" customHeight="1" x14ac:dyDescent="0.2">
      <c r="A82" s="47">
        <v>38899</v>
      </c>
      <c r="B82" s="48">
        <v>7539416.594330241</v>
      </c>
      <c r="C82" s="43">
        <f t="shared" si="17"/>
        <v>107.86427984248905</v>
      </c>
      <c r="D82" s="39">
        <f t="shared" si="16"/>
        <v>1.4385826859973916</v>
      </c>
      <c r="E82" s="39">
        <f t="shared" si="19"/>
        <v>-2.9286206311745056</v>
      </c>
      <c r="F82" s="39">
        <f t="shared" si="20"/>
        <v>0.63103000269044696</v>
      </c>
      <c r="G82" s="39">
        <f t="shared" si="14"/>
        <v>-2.5716485572268244</v>
      </c>
      <c r="H82" s="39">
        <f t="shared" si="18"/>
        <v>2.5496947463448549</v>
      </c>
      <c r="I82" s="61">
        <f t="shared" si="21"/>
        <v>51101720.012489803</v>
      </c>
      <c r="J82" s="39"/>
    </row>
    <row r="83" spans="1:10" ht="15" customHeight="1" x14ac:dyDescent="0.2">
      <c r="A83" s="47">
        <v>38930</v>
      </c>
      <c r="B83" s="48">
        <v>8036490.5749944318</v>
      </c>
      <c r="C83" s="43">
        <f t="shared" si="17"/>
        <v>114.97577531192667</v>
      </c>
      <c r="D83" s="39">
        <f t="shared" si="16"/>
        <v>6.5930032442828246</v>
      </c>
      <c r="E83" s="39">
        <f t="shared" si="19"/>
        <v>3.471298559882241</v>
      </c>
      <c r="F83" s="39">
        <f t="shared" si="20"/>
        <v>-7.408914406532574E-2</v>
      </c>
      <c r="G83" s="39">
        <f t="shared" si="14"/>
        <v>3.5923271519795463</v>
      </c>
      <c r="H83" s="39">
        <f t="shared" si="18"/>
        <v>12.691097718618384</v>
      </c>
      <c r="I83" s="61">
        <f t="shared" si="21"/>
        <v>59138210.587484233</v>
      </c>
      <c r="J83" s="39"/>
    </row>
    <row r="84" spans="1:10" ht="15" customHeight="1" x14ac:dyDescent="0.2">
      <c r="A84" s="47">
        <v>38961</v>
      </c>
      <c r="B84" s="48">
        <v>7892381.8982523205</v>
      </c>
      <c r="C84" s="43">
        <f t="shared" si="17"/>
        <v>112.91405363341758</v>
      </c>
      <c r="D84" s="39">
        <f t="shared" si="16"/>
        <v>-1.7931791918042617</v>
      </c>
      <c r="E84" s="39">
        <f t="shared" si="19"/>
        <v>1.6158727646167881</v>
      </c>
      <c r="F84" s="39">
        <f t="shared" si="20"/>
        <v>2.2280049864104035</v>
      </c>
      <c r="G84" s="39">
        <f t="shared" si="14"/>
        <v>1.9798798533304351</v>
      </c>
      <c r="H84" s="39">
        <f t="shared" si="18"/>
        <v>7.9917580764857554</v>
      </c>
      <c r="I84" s="61">
        <f t="shared" si="21"/>
        <v>67030592.485736556</v>
      </c>
      <c r="J84" s="39"/>
    </row>
    <row r="85" spans="1:10" ht="15" customHeight="1" x14ac:dyDescent="0.2">
      <c r="A85" s="47">
        <v>38991</v>
      </c>
      <c r="B85" s="48">
        <v>7980417.6822912833</v>
      </c>
      <c r="C85" s="43">
        <f t="shared" si="17"/>
        <v>114.17355645129777</v>
      </c>
      <c r="D85" s="39">
        <f t="shared" si="16"/>
        <v>1.1154526627564332</v>
      </c>
      <c r="E85" s="39">
        <f t="shared" si="19"/>
        <v>2.749349723152883</v>
      </c>
      <c r="F85" s="39">
        <f t="shared" si="20"/>
        <v>8.038716086596299</v>
      </c>
      <c r="G85" s="39">
        <f t="shared" si="14"/>
        <v>5.0660950254968196</v>
      </c>
      <c r="H85" s="39">
        <f t="shared" si="18"/>
        <v>3.3936105089253266</v>
      </c>
      <c r="I85" s="61">
        <f t="shared" si="21"/>
        <v>75011010.168027833</v>
      </c>
      <c r="J85" s="39"/>
    </row>
    <row r="86" spans="1:10" ht="15" customHeight="1" x14ac:dyDescent="0.2">
      <c r="A86" s="47">
        <v>39022</v>
      </c>
      <c r="B86" s="48">
        <v>7772892.7838998195</v>
      </c>
      <c r="C86" s="43">
        <f t="shared" si="17"/>
        <v>111.2045570022934</v>
      </c>
      <c r="D86" s="39">
        <f t="shared" si="16"/>
        <v>-2.600426527197508</v>
      </c>
      <c r="E86" s="39">
        <f t="shared" si="19"/>
        <v>7.7428376429078405E-2</v>
      </c>
      <c r="F86" s="39">
        <f t="shared" si="20"/>
        <v>4.0829755205949114</v>
      </c>
      <c r="G86" s="39">
        <f t="shared" si="14"/>
        <v>4.6411954943271327</v>
      </c>
      <c r="H86" s="39">
        <f t="shared" si="18"/>
        <v>11.774291635417278</v>
      </c>
      <c r="I86" s="61">
        <f t="shared" si="21"/>
        <v>82783902.951927647</v>
      </c>
      <c r="J86" s="39"/>
    </row>
    <row r="87" spans="1:10" ht="15" customHeight="1" x14ac:dyDescent="0.2">
      <c r="A87" s="47">
        <v>39052</v>
      </c>
      <c r="B87" s="48">
        <v>7888891.0198293123</v>
      </c>
      <c r="C87" s="43">
        <f t="shared" si="17"/>
        <v>112.86411063286781</v>
      </c>
      <c r="D87" s="39">
        <f t="shared" si="16"/>
        <v>1.4923431874650506</v>
      </c>
      <c r="E87" s="39">
        <f t="shared" si="19"/>
        <v>1.5709270609949311</v>
      </c>
      <c r="F87" s="39">
        <f t="shared" si="20"/>
        <v>1.5709270609949311</v>
      </c>
      <c r="G87" s="39">
        <f t="shared" si="14"/>
        <v>1.3283762604717975</v>
      </c>
      <c r="H87" s="39">
        <f t="shared" si="18"/>
        <v>4.6966583821460794</v>
      </c>
      <c r="I87" s="62">
        <f t="shared" si="21"/>
        <v>90672793.971756965</v>
      </c>
      <c r="J87" s="52">
        <f>I87/I75-1</f>
        <v>2.1005034630398711E-2</v>
      </c>
    </row>
    <row r="88" spans="1:10" ht="15" customHeight="1" x14ac:dyDescent="0.2">
      <c r="A88" s="47">
        <v>39083</v>
      </c>
      <c r="B88" s="48">
        <v>7470613.1396521796</v>
      </c>
      <c r="C88" s="43">
        <f t="shared" si="17"/>
        <v>106.87992846772812</v>
      </c>
      <c r="D88" s="39">
        <f t="shared" si="16"/>
        <v>-5.3021125418738713</v>
      </c>
      <c r="E88" s="39">
        <f t="shared" ref="E88:E99" si="22">(C88/$C$87-1)*100</f>
        <v>-5.3021125418738713</v>
      </c>
      <c r="F88" s="39">
        <f t="shared" si="20"/>
        <v>5.9631080387920754</v>
      </c>
      <c r="G88" s="39">
        <f t="shared" si="14"/>
        <v>11.343530435541837</v>
      </c>
      <c r="H88" s="39">
        <f t="shared" si="18"/>
        <v>10.34397999126706</v>
      </c>
      <c r="I88" s="61">
        <f>B88</f>
        <v>7470613.1396521796</v>
      </c>
      <c r="J88" s="39"/>
    </row>
    <row r="89" spans="1:10" ht="15" customHeight="1" x14ac:dyDescent="0.2">
      <c r="A89" s="47">
        <v>39114</v>
      </c>
      <c r="B89" s="48">
        <v>7066232.6783623165</v>
      </c>
      <c r="C89" s="43">
        <f t="shared" si="17"/>
        <v>101.09457270529336</v>
      </c>
      <c r="D89" s="39">
        <f t="shared" si="16"/>
        <v>-5.4129487597679553</v>
      </c>
      <c r="E89" s="39">
        <f t="shared" si="22"/>
        <v>-10.428060666564953</v>
      </c>
      <c r="F89" s="39">
        <f t="shared" si="20"/>
        <v>4.9458457141001944</v>
      </c>
      <c r="G89" s="39">
        <f t="shared" si="14"/>
        <v>7.0985094578547958</v>
      </c>
      <c r="H89" s="39">
        <f t="shared" si="18"/>
        <v>11.066032241705637</v>
      </c>
      <c r="I89" s="61">
        <f>I88+B89</f>
        <v>14536845.818014495</v>
      </c>
      <c r="J89" s="39"/>
    </row>
    <row r="90" spans="1:10" ht="15" customHeight="1" x14ac:dyDescent="0.2">
      <c r="A90" s="47">
        <v>39142</v>
      </c>
      <c r="B90" s="48">
        <v>8306224.3245507265</v>
      </c>
      <c r="C90" s="43">
        <f t="shared" si="17"/>
        <v>118.83477902674773</v>
      </c>
      <c r="D90" s="39">
        <f t="shared" si="16"/>
        <v>17.548129287978554</v>
      </c>
      <c r="E90" s="39">
        <f t="shared" si="22"/>
        <v>5.2901390534159543</v>
      </c>
      <c r="F90" s="39">
        <f t="shared" si="20"/>
        <v>7.6806169095363863</v>
      </c>
      <c r="G90" s="39">
        <f t="shared" si="14"/>
        <v>9.2234663026987018</v>
      </c>
      <c r="H90" s="39">
        <f t="shared" si="18"/>
        <v>9.4765863914238793</v>
      </c>
      <c r="I90" s="61">
        <f t="shared" si="21"/>
        <v>22843070.142565221</v>
      </c>
      <c r="J90" s="39"/>
    </row>
    <row r="91" spans="1:10" ht="15" customHeight="1" x14ac:dyDescent="0.2">
      <c r="A91" s="47">
        <v>39173</v>
      </c>
      <c r="B91" s="48">
        <v>7601037.6683333293</v>
      </c>
      <c r="C91" s="43">
        <f t="shared" si="17"/>
        <v>108.74587494833084</v>
      </c>
      <c r="D91" s="39">
        <f t="shared" si="16"/>
        <v>-8.4898580710500937</v>
      </c>
      <c r="E91" s="39">
        <f t="shared" si="22"/>
        <v>-3.6488443150303529</v>
      </c>
      <c r="F91" s="39">
        <f t="shared" si="20"/>
        <v>7.7007302010309475</v>
      </c>
      <c r="G91" s="39">
        <f t="shared" si="14"/>
        <v>4.9406107632767648</v>
      </c>
      <c r="H91" s="39">
        <f t="shared" si="18"/>
        <v>3.2333738793684397</v>
      </c>
      <c r="I91" s="61">
        <f t="shared" si="21"/>
        <v>30444107.81089855</v>
      </c>
      <c r="J91" s="39"/>
    </row>
    <row r="92" spans="1:10" ht="15" customHeight="1" x14ac:dyDescent="0.2">
      <c r="A92" s="47">
        <v>39203</v>
      </c>
      <c r="B92" s="48">
        <v>8026655.5310000023</v>
      </c>
      <c r="C92" s="43">
        <f t="shared" si="17"/>
        <v>114.83506814653724</v>
      </c>
      <c r="D92" s="39">
        <f t="shared" si="16"/>
        <v>5.5994705096626518</v>
      </c>
      <c r="E92" s="39">
        <f t="shared" si="22"/>
        <v>1.7463102332686553</v>
      </c>
      <c r="F92" s="39">
        <f t="shared" si="20"/>
        <v>5.9614014751240729</v>
      </c>
      <c r="G92" s="39">
        <f t="shared" ref="G92:G105" si="23">(C92/C68-1)*100</f>
        <v>9.9461710763249389</v>
      </c>
      <c r="H92" s="39">
        <f t="shared" si="18"/>
        <v>13.611266841425307</v>
      </c>
      <c r="I92" s="61">
        <f t="shared" si="21"/>
        <v>38470763.341898553</v>
      </c>
      <c r="J92" s="39"/>
    </row>
    <row r="93" spans="1:10" ht="15" customHeight="1" x14ac:dyDescent="0.2">
      <c r="A93" s="47">
        <v>39234</v>
      </c>
      <c r="B93" s="48">
        <v>8059005.5334782591</v>
      </c>
      <c r="C93" s="43">
        <f t="shared" si="17"/>
        <v>115.29789039233857</v>
      </c>
      <c r="D93" s="39">
        <f t="shared" si="16"/>
        <v>0.40303215147723392</v>
      </c>
      <c r="E93" s="39">
        <f t="shared" si="22"/>
        <v>2.1563805764505117</v>
      </c>
      <c r="F93" s="39">
        <f t="shared" si="20"/>
        <v>8.4293577555341734</v>
      </c>
      <c r="G93" s="39">
        <f t="shared" si="23"/>
        <v>7.8122221504095313</v>
      </c>
      <c r="H93" s="39">
        <f t="shared" si="18"/>
        <v>11.504590782816248</v>
      </c>
      <c r="I93" s="61">
        <f t="shared" si="21"/>
        <v>46529768.875376813</v>
      </c>
      <c r="J93" s="39"/>
    </row>
    <row r="94" spans="1:10" ht="15" customHeight="1" x14ac:dyDescent="0.2">
      <c r="A94" s="47">
        <v>39264</v>
      </c>
      <c r="B94" s="48">
        <v>8209919.7063623173</v>
      </c>
      <c r="C94" s="43">
        <f t="shared" si="17"/>
        <v>117.45697636039681</v>
      </c>
      <c r="D94" s="39">
        <f t="shared" si="16"/>
        <v>1.8726153277490498</v>
      </c>
      <c r="E94" s="39">
        <f t="shared" si="22"/>
        <v>4.0693766173987678</v>
      </c>
      <c r="F94" s="39">
        <f t="shared" si="20"/>
        <v>8.8933023350414864</v>
      </c>
      <c r="G94" s="39">
        <f t="shared" si="23"/>
        <v>9.5804517436960168</v>
      </c>
      <c r="H94" s="39">
        <f t="shared" si="18"/>
        <v>6.0929492966257381</v>
      </c>
      <c r="I94" s="61">
        <f t="shared" si="21"/>
        <v>54739688.581739128</v>
      </c>
      <c r="J94" s="39"/>
    </row>
    <row r="95" spans="1:10" ht="15" customHeight="1" x14ac:dyDescent="0.2">
      <c r="A95" s="47">
        <v>39295</v>
      </c>
      <c r="B95" s="48">
        <v>8752804.8395217415</v>
      </c>
      <c r="C95" s="43">
        <f t="shared" si="17"/>
        <v>125.22387890421851</v>
      </c>
      <c r="D95" s="39">
        <f t="shared" si="16"/>
        <v>6.6125510672012222</v>
      </c>
      <c r="E95" s="39">
        <f t="shared" si="22"/>
        <v>10.95101729154222</v>
      </c>
      <c r="F95" s="39">
        <f t="shared" si="20"/>
        <v>8.9132720040277835</v>
      </c>
      <c r="G95" s="39">
        <f t="shared" si="23"/>
        <v>8.8325790930264603</v>
      </c>
      <c r="H95" s="39">
        <f t="shared" si="18"/>
        <v>12.825793046337797</v>
      </c>
      <c r="I95" s="61">
        <f t="shared" si="21"/>
        <v>63492493.421260871</v>
      </c>
      <c r="J95" s="39"/>
    </row>
    <row r="96" spans="1:10" ht="15" customHeight="1" x14ac:dyDescent="0.2">
      <c r="A96" s="47">
        <v>39326</v>
      </c>
      <c r="B96" s="48">
        <v>8127877.7850869587</v>
      </c>
      <c r="C96" s="43">
        <f t="shared" si="17"/>
        <v>116.2832260251367</v>
      </c>
      <c r="D96" s="39">
        <f t="shared" si="16"/>
        <v>-7.1397348152107298</v>
      </c>
      <c r="E96" s="39">
        <f t="shared" si="22"/>
        <v>3.0294088821475107</v>
      </c>
      <c r="F96" s="39">
        <f t="shared" si="20"/>
        <v>2.9838379575471974</v>
      </c>
      <c r="G96" s="39">
        <f t="shared" si="23"/>
        <v>5.2783230024381789</v>
      </c>
      <c r="H96" s="39">
        <f t="shared" si="18"/>
        <v>5.0227942174551288</v>
      </c>
      <c r="I96" s="61">
        <f t="shared" si="21"/>
        <v>71620371.206347823</v>
      </c>
      <c r="J96" s="39"/>
    </row>
    <row r="97" spans="1:10" ht="15" customHeight="1" x14ac:dyDescent="0.2">
      <c r="A97" s="47">
        <v>39356</v>
      </c>
      <c r="B97" s="48">
        <v>9020457.454695655</v>
      </c>
      <c r="C97" s="43">
        <f t="shared" si="17"/>
        <v>129.05310842383463</v>
      </c>
      <c r="D97" s="39">
        <f t="shared" si="16"/>
        <v>10.981706334787699</v>
      </c>
      <c r="E97" s="39">
        <f t="shared" si="22"/>
        <v>14.343796004052622</v>
      </c>
      <c r="F97" s="39">
        <f t="shared" si="20"/>
        <v>13.032397724147216</v>
      </c>
      <c r="G97" s="39">
        <f t="shared" si="23"/>
        <v>22.118751263063729</v>
      </c>
      <c r="H97" s="39">
        <f t="shared" si="18"/>
        <v>18.758726402450023</v>
      </c>
      <c r="I97" s="61">
        <f t="shared" si="21"/>
        <v>80640828.66104348</v>
      </c>
      <c r="J97" s="39"/>
    </row>
    <row r="98" spans="1:10" ht="15" customHeight="1" x14ac:dyDescent="0.2">
      <c r="A98" s="47">
        <v>39387</v>
      </c>
      <c r="B98" s="48">
        <v>8570807.1518260837</v>
      </c>
      <c r="C98" s="43">
        <f t="shared" si="17"/>
        <v>122.62008996767754</v>
      </c>
      <c r="D98" s="39">
        <f t="shared" si="16"/>
        <v>-4.9847838108864835</v>
      </c>
      <c r="E98" s="39">
        <f t="shared" si="22"/>
        <v>8.6440049720895473</v>
      </c>
      <c r="F98" s="39">
        <f t="shared" si="20"/>
        <v>10.265346378879702</v>
      </c>
      <c r="G98" s="39">
        <f t="shared" si="23"/>
        <v>14.767453479228543</v>
      </c>
      <c r="H98" s="39">
        <f t="shared" si="18"/>
        <v>15.382976666820468</v>
      </c>
      <c r="I98" s="61">
        <f t="shared" si="21"/>
        <v>89211635.812869564</v>
      </c>
      <c r="J98" s="39"/>
    </row>
    <row r="99" spans="1:10" ht="15" customHeight="1" x14ac:dyDescent="0.2">
      <c r="A99" s="47">
        <v>39417</v>
      </c>
      <c r="B99" s="48">
        <v>8574078.9012898561</v>
      </c>
      <c r="C99" s="43">
        <f t="shared" si="17"/>
        <v>122.6668979527941</v>
      </c>
      <c r="D99" s="39">
        <f t="shared" si="16"/>
        <v>3.8173177926137392E-2</v>
      </c>
      <c r="E99" s="39">
        <f t="shared" si="22"/>
        <v>8.6854778414136256</v>
      </c>
      <c r="F99" s="39">
        <f t="shared" si="20"/>
        <v>8.6854778414136256</v>
      </c>
      <c r="G99" s="39">
        <f t="shared" si="23"/>
        <v>10.392847424196038</v>
      </c>
      <c r="H99" s="39">
        <f t="shared" si="18"/>
        <v>10.129229927639315</v>
      </c>
      <c r="I99" s="62">
        <f t="shared" si="21"/>
        <v>97785714.714159414</v>
      </c>
      <c r="J99" s="52">
        <f>I99/I87-1</f>
        <v>7.8446030290166169E-2</v>
      </c>
    </row>
    <row r="100" spans="1:10" ht="15" customHeight="1" x14ac:dyDescent="0.2">
      <c r="A100" s="47">
        <v>39448</v>
      </c>
      <c r="B100" s="48">
        <v>8256555.6828695675</v>
      </c>
      <c r="C100" s="43">
        <f t="shared" si="17"/>
        <v>118.12418395633848</v>
      </c>
      <c r="D100" s="39">
        <f t="shared" si="16"/>
        <v>-3.7032924711308701</v>
      </c>
      <c r="E100" s="39">
        <f t="shared" ref="E100:E105" si="24">(C100/$C$99-1)*100</f>
        <v>-3.7032924711308701</v>
      </c>
      <c r="F100" s="39">
        <f t="shared" si="20"/>
        <v>10.520455664419259</v>
      </c>
      <c r="G100" s="39">
        <f t="shared" si="23"/>
        <v>17.110909840653889</v>
      </c>
      <c r="H100" s="39">
        <f t="shared" si="18"/>
        <v>23.057377190212193</v>
      </c>
      <c r="I100" s="61">
        <f>B100</f>
        <v>8256555.6828695675</v>
      </c>
      <c r="J100" s="39"/>
    </row>
    <row r="101" spans="1:10" ht="15" customHeight="1" x14ac:dyDescent="0.2">
      <c r="A101" s="47">
        <v>39479</v>
      </c>
      <c r="B101" s="48">
        <v>8048319.75489855</v>
      </c>
      <c r="C101" s="43">
        <f t="shared" si="17"/>
        <v>115.14501201022034</v>
      </c>
      <c r="D101" s="39">
        <f t="shared" ref="D101:D111" si="25">(C101/C100-1)*100</f>
        <v>-2.5220677479721787</v>
      </c>
      <c r="E101" s="39">
        <f t="shared" si="24"/>
        <v>-6.1319606740755876</v>
      </c>
      <c r="F101" s="39">
        <f t="shared" si="20"/>
        <v>13.898312173380688</v>
      </c>
      <c r="G101" s="39">
        <f t="shared" si="23"/>
        <v>19.531546964440306</v>
      </c>
      <c r="H101" s="39">
        <f t="shared" si="18"/>
        <v>21.983394635345089</v>
      </c>
      <c r="I101" s="61">
        <f t="shared" ref="I101:I110" si="26">I100+B101</f>
        <v>16304875.437768117</v>
      </c>
      <c r="J101" s="39"/>
    </row>
    <row r="102" spans="1:10" ht="15" customHeight="1" x14ac:dyDescent="0.2">
      <c r="A102" s="47">
        <v>39508</v>
      </c>
      <c r="B102" s="48">
        <v>8604527.0898985509</v>
      </c>
      <c r="C102" s="43">
        <f t="shared" si="17"/>
        <v>123.10251149075073</v>
      </c>
      <c r="D102" s="39">
        <f t="shared" si="25"/>
        <v>6.9108503630396667</v>
      </c>
      <c r="E102" s="39">
        <f t="shared" si="24"/>
        <v>0.35511906245828673</v>
      </c>
      <c r="F102" s="39">
        <f t="shared" si="20"/>
        <v>3.5913160262976529</v>
      </c>
      <c r="G102" s="39">
        <f t="shared" si="23"/>
        <v>11.547768161824767</v>
      </c>
      <c r="H102" s="39">
        <f t="shared" si="18"/>
        <v>13.146026152505353</v>
      </c>
      <c r="I102" s="61">
        <f t="shared" si="26"/>
        <v>24909402.527666666</v>
      </c>
      <c r="J102" s="39"/>
    </row>
    <row r="103" spans="1:10" ht="15" customHeight="1" x14ac:dyDescent="0.2">
      <c r="A103" s="47">
        <v>39539</v>
      </c>
      <c r="B103" s="48">
        <v>8706377.8456666637</v>
      </c>
      <c r="C103" s="43">
        <f t="shared" si="17"/>
        <v>124.55966116339283</v>
      </c>
      <c r="D103" s="39">
        <f t="shared" si="25"/>
        <v>1.1836880133445415</v>
      </c>
      <c r="E103" s="39">
        <f t="shared" si="24"/>
        <v>1.543010577578241</v>
      </c>
      <c r="F103" s="39">
        <f t="shared" si="20"/>
        <v>14.541964210206327</v>
      </c>
      <c r="G103" s="39">
        <f t="shared" si="23"/>
        <v>23.36253184099575</v>
      </c>
      <c r="H103" s="39">
        <f t="shared" si="18"/>
        <v>20.201036822444408</v>
      </c>
      <c r="I103" s="61">
        <f t="shared" si="26"/>
        <v>33615780.373333327</v>
      </c>
      <c r="J103" s="39"/>
    </row>
    <row r="104" spans="1:10" ht="15" customHeight="1" x14ac:dyDescent="0.2">
      <c r="A104" s="47">
        <v>39569</v>
      </c>
      <c r="B104" s="51">
        <v>8760641.6817971021</v>
      </c>
      <c r="C104" s="43">
        <f t="shared" si="17"/>
        <v>125.33599836833018</v>
      </c>
      <c r="D104" s="39">
        <f t="shared" si="25"/>
        <v>0.62326534745384965</v>
      </c>
      <c r="E104" s="39">
        <f t="shared" si="24"/>
        <v>2.1758929752696776</v>
      </c>
      <c r="F104" s="39">
        <f t="shared" si="20"/>
        <v>9.1443584188003015</v>
      </c>
      <c r="G104" s="39">
        <f t="shared" si="23"/>
        <v>15.650891811593382</v>
      </c>
      <c r="H104" s="39">
        <f t="shared" ref="H104:H110" si="27">(C104/C68-1)*100</f>
        <v>20.000043027291436</v>
      </c>
      <c r="I104" s="61">
        <f t="shared" si="26"/>
        <v>42376422.05513043</v>
      </c>
      <c r="J104" s="39"/>
    </row>
    <row r="105" spans="1:10" ht="15" customHeight="1" x14ac:dyDescent="0.2">
      <c r="A105" s="47">
        <v>39600</v>
      </c>
      <c r="B105" s="51">
        <v>8798585.9306956548</v>
      </c>
      <c r="C105" s="43">
        <f t="shared" si="17"/>
        <v>125.87885589986445</v>
      </c>
      <c r="D105" s="39">
        <f t="shared" si="25"/>
        <v>0.43312179948409302</v>
      </c>
      <c r="E105" s="39">
        <f t="shared" si="24"/>
        <v>2.6184390415631142</v>
      </c>
      <c r="F105" s="39">
        <f t="shared" si="20"/>
        <v>9.1770677429749092</v>
      </c>
      <c r="G105" s="39">
        <f t="shared" si="23"/>
        <v>18.379993370032178</v>
      </c>
      <c r="H105" s="39">
        <f t="shared" si="27"/>
        <v>17.706222812359229</v>
      </c>
      <c r="I105" s="61">
        <f t="shared" si="26"/>
        <v>51175007.985826083</v>
      </c>
      <c r="J105" s="52"/>
    </row>
    <row r="106" spans="1:10" ht="15" customHeight="1" x14ac:dyDescent="0.2">
      <c r="A106" s="47">
        <v>39630</v>
      </c>
      <c r="B106" s="63">
        <v>9168208.6767188385</v>
      </c>
      <c r="C106" s="43">
        <f t="shared" si="17"/>
        <v>131.16694295731344</v>
      </c>
      <c r="D106" s="39">
        <f t="shared" si="25"/>
        <v>4.2009335242573442</v>
      </c>
      <c r="E106" s="39">
        <f t="shared" ref="E106:E111" si="28">(C106/$C$99-1)*100</f>
        <v>6.9293714493297243</v>
      </c>
      <c r="F106" s="39">
        <f t="shared" ref="F106:F111" si="29">(C106/C94-1)*100</f>
        <v>11.672330602866809</v>
      </c>
      <c r="G106" s="39">
        <f t="shared" ref="G106:G111" si="30">(C106/C82-1)*100</f>
        <v>21.603688587966797</v>
      </c>
      <c r="H106" s="39">
        <f t="shared" si="27"/>
        <v>22.371044347335143</v>
      </c>
      <c r="I106" s="61">
        <f t="shared" si="26"/>
        <v>60343216.662544921</v>
      </c>
      <c r="J106" s="52"/>
    </row>
    <row r="107" spans="1:10" ht="15" customHeight="1" x14ac:dyDescent="0.2">
      <c r="A107" s="47">
        <v>39661</v>
      </c>
      <c r="B107" s="51">
        <v>9051563.5681159478</v>
      </c>
      <c r="C107" s="43">
        <f t="shared" si="17"/>
        <v>129.49813470415742</v>
      </c>
      <c r="D107" s="39">
        <f t="shared" si="25"/>
        <v>-1.2722780721504678</v>
      </c>
      <c r="E107" s="39">
        <f t="shared" si="28"/>
        <v>5.5689325036915704</v>
      </c>
      <c r="F107" s="39">
        <f t="shared" si="29"/>
        <v>3.413291328571777</v>
      </c>
      <c r="G107" s="39">
        <f t="shared" si="30"/>
        <v>12.630799273005056</v>
      </c>
      <c r="H107" s="39">
        <f t="shared" si="27"/>
        <v>12.547352077869744</v>
      </c>
      <c r="I107" s="61">
        <f t="shared" si="26"/>
        <v>69394780.230660871</v>
      </c>
      <c r="J107" s="52"/>
    </row>
    <row r="108" spans="1:10" ht="15" customHeight="1" x14ac:dyDescent="0.2">
      <c r="A108" s="47">
        <v>39692</v>
      </c>
      <c r="B108" s="51">
        <v>9368012.3714927528</v>
      </c>
      <c r="C108" s="43">
        <f t="shared" si="17"/>
        <v>134.02547735145529</v>
      </c>
      <c r="D108" s="39">
        <f t="shared" si="25"/>
        <v>3.4960678450239646</v>
      </c>
      <c r="E108" s="39">
        <f t="shared" si="28"/>
        <v>9.2596940072881893</v>
      </c>
      <c r="F108" s="39">
        <f t="shared" si="29"/>
        <v>15.257790768965496</v>
      </c>
      <c r="G108" s="39">
        <f t="shared" si="30"/>
        <v>18.696896478960223</v>
      </c>
      <c r="H108" s="39">
        <f t="shared" si="27"/>
        <v>21.341469251225863</v>
      </c>
      <c r="I108" s="61">
        <f t="shared" si="26"/>
        <v>78762792.602153629</v>
      </c>
      <c r="J108" s="52"/>
    </row>
    <row r="109" spans="1:10" ht="15" customHeight="1" x14ac:dyDescent="0.2">
      <c r="A109" s="47">
        <v>39722</v>
      </c>
      <c r="B109" s="51">
        <v>9550067.0642318819</v>
      </c>
      <c r="C109" s="43">
        <f t="shared" si="17"/>
        <v>136.63008184287168</v>
      </c>
      <c r="D109" s="39">
        <f t="shared" si="25"/>
        <v>1.9433652040546923</v>
      </c>
      <c r="E109" s="39">
        <f t="shared" si="28"/>
        <v>11.383008882682443</v>
      </c>
      <c r="F109" s="39">
        <f t="shared" si="29"/>
        <v>5.8712056699578685</v>
      </c>
      <c r="G109" s="39">
        <f t="shared" si="30"/>
        <v>19.668762268216653</v>
      </c>
      <c r="H109" s="39">
        <f t="shared" si="27"/>
        <v>29.288594311302461</v>
      </c>
      <c r="I109" s="61">
        <f t="shared" si="26"/>
        <v>88312859.666385517</v>
      </c>
      <c r="J109" s="52"/>
    </row>
    <row r="110" spans="1:10" ht="15" customHeight="1" x14ac:dyDescent="0.2">
      <c r="A110" s="47">
        <v>39753</v>
      </c>
      <c r="B110" s="51">
        <v>8562936.6286811586</v>
      </c>
      <c r="C110" s="43">
        <f t="shared" si="17"/>
        <v>122.5074886409848</v>
      </c>
      <c r="D110" s="39">
        <f t="shared" si="25"/>
        <v>-10.336371764841834</v>
      </c>
      <c r="E110" s="39">
        <f t="shared" si="28"/>
        <v>-0.12995299829839935</v>
      </c>
      <c r="F110" s="39">
        <f t="shared" si="29"/>
        <v>-9.1829427561518351E-2</v>
      </c>
      <c r="G110" s="39">
        <f t="shared" si="30"/>
        <v>10.164090342501254</v>
      </c>
      <c r="H110" s="39">
        <f t="shared" si="27"/>
        <v>14.662063183671625</v>
      </c>
      <c r="I110" s="61">
        <f t="shared" si="26"/>
        <v>96875796.29506667</v>
      </c>
      <c r="J110" s="52"/>
    </row>
    <row r="111" spans="1:10" ht="15" customHeight="1" x14ac:dyDescent="0.2">
      <c r="A111" s="47">
        <v>39783</v>
      </c>
      <c r="B111" s="51">
        <v>9096716.6120869592</v>
      </c>
      <c r="C111" s="43">
        <f t="shared" si="17"/>
        <v>130.1441264078513</v>
      </c>
      <c r="D111" s="39">
        <f t="shared" si="25"/>
        <v>6.2336089422631913</v>
      </c>
      <c r="E111" s="39">
        <f t="shared" si="28"/>
        <v>6.0955551822421183</v>
      </c>
      <c r="F111" s="39">
        <f t="shared" si="29"/>
        <v>6.0955551822421183</v>
      </c>
      <c r="G111" s="39">
        <f t="shared" si="30"/>
        <v>15.310461118320529</v>
      </c>
      <c r="H111" s="39">
        <f t="shared" ref="H111:H116" si="31">(C111/C75-1)*100</f>
        <v>17.121904356186278</v>
      </c>
      <c r="I111" s="62">
        <f t="shared" si="21"/>
        <v>105972512.90715364</v>
      </c>
      <c r="J111" s="52">
        <f>I111/I99-1</f>
        <v>8.3721821913613104E-2</v>
      </c>
    </row>
    <row r="112" spans="1:10" ht="15" customHeight="1" x14ac:dyDescent="0.2">
      <c r="A112" s="47">
        <v>39814</v>
      </c>
      <c r="B112" s="94">
        <v>8215892.7241449207</v>
      </c>
      <c r="C112" s="43">
        <f t="shared" si="17"/>
        <v>117.54243061982737</v>
      </c>
      <c r="D112" s="39">
        <f t="shared" ref="D112:D120" si="32">(C112/C111-1)*100</f>
        <v>-9.6828770808543361</v>
      </c>
      <c r="E112" s="39">
        <f t="shared" ref="E112:E120" si="33">(C112/$C$99-1)*100</f>
        <v>-4.1775470143043609</v>
      </c>
      <c r="F112" s="39">
        <f t="shared" ref="F112:F120" si="34">(C112/C100-1)*100</f>
        <v>-0.49249299933885604</v>
      </c>
      <c r="G112" s="39">
        <f t="shared" ref="G112:G120" si="35">(C112/C88-1)*100</f>
        <v>9.9761501574346045</v>
      </c>
      <c r="H112" s="39">
        <f t="shared" si="31"/>
        <v>16.534146808226623</v>
      </c>
      <c r="I112" s="61">
        <f>B112</f>
        <v>8215892.7241449207</v>
      </c>
      <c r="J112" s="52"/>
    </row>
    <row r="113" spans="1:10" ht="15" customHeight="1" x14ac:dyDescent="0.2">
      <c r="A113" s="47">
        <v>39845</v>
      </c>
      <c r="B113" s="94">
        <v>7840276.0022753654</v>
      </c>
      <c r="C113" s="43">
        <f t="shared" si="17"/>
        <v>112.16858946191543</v>
      </c>
      <c r="D113" s="39">
        <f t="shared" si="32"/>
        <v>-4.571830895085693</v>
      </c>
      <c r="E113" s="39">
        <f t="shared" si="33"/>
        <v>-8.5583875243333658</v>
      </c>
      <c r="F113" s="39">
        <f t="shared" si="34"/>
        <v>-2.5849339857124898</v>
      </c>
      <c r="G113" s="39">
        <f t="shared" si="35"/>
        <v>10.954115992858071</v>
      </c>
      <c r="H113" s="39">
        <f t="shared" si="31"/>
        <v>16.441735383308597</v>
      </c>
      <c r="I113" s="61">
        <f t="shared" ref="I113:I120" si="36">I112+B113</f>
        <v>16056168.726420287</v>
      </c>
      <c r="J113" s="52"/>
    </row>
    <row r="114" spans="1:10" ht="15" customHeight="1" x14ac:dyDescent="0.2">
      <c r="A114" s="47">
        <v>39873</v>
      </c>
      <c r="B114" s="94">
        <v>8870326.3376521729</v>
      </c>
      <c r="C114" s="43">
        <f t="shared" si="17"/>
        <v>126.90522541203481</v>
      </c>
      <c r="D114" s="39">
        <f t="shared" si="32"/>
        <v>13.137934622172365</v>
      </c>
      <c r="E114" s="39">
        <f t="shared" si="33"/>
        <v>3.4551517401799403</v>
      </c>
      <c r="F114" s="39">
        <f t="shared" si="34"/>
        <v>3.0890628267724596</v>
      </c>
      <c r="G114" s="39">
        <f t="shared" si="35"/>
        <v>6.7913168614304187</v>
      </c>
      <c r="H114" s="39">
        <f t="shared" si="31"/>
        <v>14.993548802206025</v>
      </c>
      <c r="I114" s="61">
        <f t="shared" si="36"/>
        <v>24926495.06407246</v>
      </c>
      <c r="J114" s="52"/>
    </row>
    <row r="115" spans="1:10" ht="15" customHeight="1" x14ac:dyDescent="0.2">
      <c r="A115" s="47">
        <v>39904</v>
      </c>
      <c r="B115" s="94">
        <v>8896981.0302753597</v>
      </c>
      <c r="C115" s="43">
        <f t="shared" si="17"/>
        <v>127.2865664864072</v>
      </c>
      <c r="D115" s="39">
        <f t="shared" si="32"/>
        <v>0.30049280723805083</v>
      </c>
      <c r="E115" s="39">
        <f t="shared" si="33"/>
        <v>3.7660270298763843</v>
      </c>
      <c r="F115" s="39">
        <f t="shared" si="34"/>
        <v>2.1892363045507235</v>
      </c>
      <c r="G115" s="39">
        <f t="shared" si="35"/>
        <v>17.049558474641668</v>
      </c>
      <c r="H115" s="39">
        <f t="shared" si="31"/>
        <v>26.063229174271775</v>
      </c>
      <c r="I115" s="61">
        <f t="shared" si="36"/>
        <v>33823476.09434782</v>
      </c>
      <c r="J115" s="52"/>
    </row>
    <row r="116" spans="1:10" ht="15" customHeight="1" x14ac:dyDescent="0.2">
      <c r="A116" s="47">
        <v>39934</v>
      </c>
      <c r="B116" s="94">
        <v>8639778.5479275342</v>
      </c>
      <c r="C116" s="43">
        <f t="shared" si="17"/>
        <v>123.60684403241629</v>
      </c>
      <c r="D116" s="39">
        <f t="shared" si="32"/>
        <v>-2.8908961531175059</v>
      </c>
      <c r="E116" s="39">
        <f t="shared" si="33"/>
        <v>0.76625894622679436</v>
      </c>
      <c r="F116" s="39">
        <f t="shared" si="34"/>
        <v>-1.37961508140092</v>
      </c>
      <c r="G116" s="39">
        <f t="shared" si="35"/>
        <v>7.6385863895562567</v>
      </c>
      <c r="H116" s="39">
        <f t="shared" si="31"/>
        <v>14.055354666385966</v>
      </c>
      <c r="I116" s="61">
        <f t="shared" si="36"/>
        <v>42463254.642275356</v>
      </c>
      <c r="J116" s="52"/>
    </row>
    <row r="117" spans="1:10" ht="15" customHeight="1" x14ac:dyDescent="0.2">
      <c r="A117" s="47">
        <v>39965</v>
      </c>
      <c r="B117" s="94">
        <v>8989930.279681161</v>
      </c>
      <c r="C117" s="43">
        <f t="shared" si="17"/>
        <v>128.61636484992997</v>
      </c>
      <c r="D117" s="39">
        <f t="shared" si="32"/>
        <v>4.0527859575477221</v>
      </c>
      <c r="E117" s="39">
        <f t="shared" si="33"/>
        <v>4.8500997387456612</v>
      </c>
      <c r="F117" s="39">
        <f t="shared" si="34"/>
        <v>2.1747170567256946</v>
      </c>
      <c r="G117" s="39">
        <f t="shared" si="35"/>
        <v>11.551360057214355</v>
      </c>
      <c r="H117" s="39">
        <f>(C117/C81-1)*100</f>
        <v>20.95442327760102</v>
      </c>
      <c r="I117" s="61">
        <f t="shared" si="36"/>
        <v>51453184.921956517</v>
      </c>
      <c r="J117" s="52"/>
    </row>
    <row r="118" spans="1:10" ht="15" customHeight="1" x14ac:dyDescent="0.2">
      <c r="A118" s="47">
        <v>39995</v>
      </c>
      <c r="B118" s="94">
        <v>9474121.3306521717</v>
      </c>
      <c r="C118" s="43">
        <f t="shared" si="17"/>
        <v>135.54354792380883</v>
      </c>
      <c r="D118" s="39">
        <f t="shared" si="32"/>
        <v>5.3859266524610039</v>
      </c>
      <c r="E118" s="39">
        <f t="shared" si="33"/>
        <v>10.497249205706694</v>
      </c>
      <c r="F118" s="39">
        <f t="shared" si="34"/>
        <v>3.3366676601738865</v>
      </c>
      <c r="G118" s="39">
        <f t="shared" si="35"/>
        <v>15.398465143455109</v>
      </c>
      <c r="H118" s="39">
        <f>(C118/C82-1)*100</f>
        <v>25.661199538660039</v>
      </c>
      <c r="I118" s="61">
        <f t="shared" si="36"/>
        <v>60927306.252608687</v>
      </c>
      <c r="J118" s="52"/>
    </row>
    <row r="119" spans="1:10" ht="15" customHeight="1" x14ac:dyDescent="0.2">
      <c r="A119" s="47">
        <v>40026</v>
      </c>
      <c r="B119" s="94">
        <v>9205612.3836376816</v>
      </c>
      <c r="C119" s="43">
        <f t="shared" si="17"/>
        <v>131.70206710913104</v>
      </c>
      <c r="D119" s="39">
        <f t="shared" si="32"/>
        <v>-2.8341303393040529</v>
      </c>
      <c r="E119" s="39">
        <f t="shared" si="33"/>
        <v>7.3656131418713633</v>
      </c>
      <c r="F119" s="39">
        <f t="shared" si="34"/>
        <v>1.7019028189159346</v>
      </c>
      <c r="G119" s="39">
        <f t="shared" si="35"/>
        <v>5.1732850488264814</v>
      </c>
      <c r="H119" s="39">
        <f>(C119/C83-1)*100</f>
        <v>14.547666020799866</v>
      </c>
      <c r="I119" s="61">
        <f t="shared" si="36"/>
        <v>70132918.636246368</v>
      </c>
      <c r="J119" s="52"/>
    </row>
    <row r="120" spans="1:10" ht="15" customHeight="1" x14ac:dyDescent="0.2">
      <c r="A120" s="47">
        <v>40057</v>
      </c>
      <c r="B120" s="94">
        <v>9435956.8483478222</v>
      </c>
      <c r="C120" s="43">
        <f t="shared" si="17"/>
        <v>134.99753957583985</v>
      </c>
      <c r="D120" s="39">
        <f t="shared" si="32"/>
        <v>2.502217724478184</v>
      </c>
      <c r="E120" s="39">
        <f t="shared" si="33"/>
        <v>10.052134543901925</v>
      </c>
      <c r="F120" s="39">
        <f t="shared" si="34"/>
        <v>0.72528167300274227</v>
      </c>
      <c r="G120" s="39">
        <f t="shared" si="35"/>
        <v>16.093734402120674</v>
      </c>
      <c r="H120" s="39">
        <f>(C120/C84-1)*100</f>
        <v>19.557783315545162</v>
      </c>
      <c r="I120" s="95">
        <f t="shared" si="36"/>
        <v>79568875.484594196</v>
      </c>
      <c r="J120" s="52">
        <f>I120/I108-1</f>
        <v>1.0234310590182538E-2</v>
      </c>
    </row>
    <row r="121" spans="1:10" ht="15" customHeight="1" x14ac:dyDescent="0.2">
      <c r="D121" s="40"/>
    </row>
    <row r="122" spans="1:10" ht="15" customHeight="1" x14ac:dyDescent="0.2">
      <c r="D122" s="40"/>
    </row>
    <row r="123" spans="1:10" s="30" customFormat="1" x14ac:dyDescent="0.2">
      <c r="A123" s="1" t="s">
        <v>74</v>
      </c>
    </row>
    <row r="124" spans="1:10" s="30" customFormat="1" x14ac:dyDescent="0.2">
      <c r="A124" s="1" t="s">
        <v>75</v>
      </c>
    </row>
    <row r="125" spans="1:10" s="30" customFormat="1" x14ac:dyDescent="0.2">
      <c r="A125" s="33" t="s">
        <v>43</v>
      </c>
    </row>
    <row r="126" spans="1:10" s="30" customFormat="1" x14ac:dyDescent="0.2">
      <c r="A126" s="30" t="s">
        <v>76</v>
      </c>
    </row>
    <row r="127" spans="1:10" s="30" customFormat="1" x14ac:dyDescent="0.2">
      <c r="A127" s="30" t="s">
        <v>41</v>
      </c>
    </row>
    <row r="128" spans="1:10" s="30" customFormat="1" x14ac:dyDescent="0.2">
      <c r="A128" s="34" t="s">
        <v>42</v>
      </c>
    </row>
    <row r="129" spans="1:1" s="30" customFormat="1" x14ac:dyDescent="0.2">
      <c r="A129" s="34" t="s">
        <v>77</v>
      </c>
    </row>
    <row r="130" spans="1:1" s="30" customFormat="1" x14ac:dyDescent="0.2">
      <c r="A130" s="34" t="s">
        <v>69</v>
      </c>
    </row>
    <row r="131" spans="1:1" s="30" customFormat="1" x14ac:dyDescent="0.2">
      <c r="A131" s="34" t="s">
        <v>78</v>
      </c>
    </row>
    <row r="132" spans="1:1" s="30" customFormat="1" ht="14.25" x14ac:dyDescent="0.2">
      <c r="A132" s="35" t="s">
        <v>79</v>
      </c>
    </row>
    <row r="133" spans="1:1" s="30" customFormat="1" ht="14.25" x14ac:dyDescent="0.2">
      <c r="A133" s="36" t="s">
        <v>80</v>
      </c>
    </row>
  </sheetData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2"/>
  <sheetViews>
    <sheetView workbookViewId="0">
      <pane ySplit="1710" topLeftCell="A113" activePane="bottomLeft"/>
      <selection activeCell="C23" sqref="C23"/>
      <selection pane="bottomLeft" activeCell="C23" sqref="C23"/>
    </sheetView>
  </sheetViews>
  <sheetFormatPr defaultRowHeight="12.75" x14ac:dyDescent="0.2"/>
  <cols>
    <col min="1" max="1" width="9.140625" style="27"/>
    <col min="2" max="2" width="14" style="27" customWidth="1"/>
    <col min="3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90" t="s">
        <v>54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s="2" customFormat="1" ht="15.75" x14ac:dyDescent="0.2">
      <c r="A2" s="292" t="s">
        <v>92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s="38" customFormat="1" ht="38.25" customHeight="1" x14ac:dyDescent="0.2">
      <c r="A3" s="26" t="s">
        <v>34</v>
      </c>
      <c r="B3" s="26" t="s">
        <v>67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68</v>
      </c>
      <c r="J3" s="26" t="s">
        <v>56</v>
      </c>
    </row>
    <row r="4" spans="1:10" ht="15" customHeight="1" x14ac:dyDescent="0.2">
      <c r="A4" s="47">
        <v>36526</v>
      </c>
      <c r="B4" s="50">
        <v>2562814.9390000007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1">
        <f>B4</f>
        <v>2562814.9390000007</v>
      </c>
      <c r="J4" s="39"/>
    </row>
    <row r="5" spans="1:10" ht="15" customHeight="1" x14ac:dyDescent="0.2">
      <c r="A5" s="47">
        <v>36557</v>
      </c>
      <c r="B5" s="50">
        <v>2851462.3740000008</v>
      </c>
      <c r="C5" s="43">
        <f>B5/$B$4*100</f>
        <v>111.26290590114279</v>
      </c>
      <c r="D5" s="39">
        <f t="shared" ref="D5:D36" si="0">(C5/C4-1)*100</f>
        <v>11.262905901142783</v>
      </c>
      <c r="E5" s="39">
        <f t="shared" ref="E5:E15" si="1">(C5/$C$4-1)*100</f>
        <v>11.262905901142783</v>
      </c>
      <c r="F5" s="41" t="s">
        <v>46</v>
      </c>
      <c r="G5" s="41" t="s">
        <v>46</v>
      </c>
      <c r="H5" s="41" t="s">
        <v>46</v>
      </c>
      <c r="I5" s="61">
        <f>I4+B5</f>
        <v>5414277.313000001</v>
      </c>
      <c r="J5" s="39"/>
    </row>
    <row r="6" spans="1:10" ht="15" customHeight="1" x14ac:dyDescent="0.2">
      <c r="A6" s="47">
        <v>36586</v>
      </c>
      <c r="B6" s="50">
        <v>2795766.1939999997</v>
      </c>
      <c r="C6" s="43">
        <f t="shared" ref="C6:C69" si="2">B6/$B$4*100</f>
        <v>109.08966353578755</v>
      </c>
      <c r="D6" s="39">
        <f t="shared" si="0"/>
        <v>-1.9532496906796259</v>
      </c>
      <c r="E6" s="39">
        <f t="shared" si="1"/>
        <v>9.089663535787551</v>
      </c>
      <c r="F6" s="41" t="s">
        <v>46</v>
      </c>
      <c r="G6" s="41" t="s">
        <v>46</v>
      </c>
      <c r="H6" s="41" t="s">
        <v>46</v>
      </c>
      <c r="I6" s="61">
        <f t="shared" ref="I6:I14" si="3">I5+B6</f>
        <v>8210043.5070000011</v>
      </c>
      <c r="J6" s="39"/>
    </row>
    <row r="7" spans="1:10" ht="15" customHeight="1" x14ac:dyDescent="0.2">
      <c r="A7" s="47">
        <v>36617</v>
      </c>
      <c r="B7" s="50">
        <v>2850547.8879999993</v>
      </c>
      <c r="C7" s="43">
        <f t="shared" si="2"/>
        <v>111.22722302813916</v>
      </c>
      <c r="D7" s="39">
        <f t="shared" si="0"/>
        <v>1.9594519068714344</v>
      </c>
      <c r="E7" s="39">
        <f t="shared" si="1"/>
        <v>11.227223028139166</v>
      </c>
      <c r="F7" s="41" t="s">
        <v>46</v>
      </c>
      <c r="G7" s="41" t="s">
        <v>46</v>
      </c>
      <c r="H7" s="41" t="s">
        <v>46</v>
      </c>
      <c r="I7" s="61">
        <f t="shared" si="3"/>
        <v>11060591.395</v>
      </c>
      <c r="J7" s="39"/>
    </row>
    <row r="8" spans="1:10" ht="15" customHeight="1" x14ac:dyDescent="0.2">
      <c r="A8" s="47">
        <v>36647</v>
      </c>
      <c r="B8" s="50">
        <v>2917605.6710000006</v>
      </c>
      <c r="C8" s="43">
        <f t="shared" si="2"/>
        <v>113.84379053676179</v>
      </c>
      <c r="D8" s="39">
        <f t="shared" si="0"/>
        <v>2.3524524279102677</v>
      </c>
      <c r="E8" s="39">
        <f t="shared" si="1"/>
        <v>13.843790536761791</v>
      </c>
      <c r="F8" s="41" t="s">
        <v>46</v>
      </c>
      <c r="G8" s="41" t="s">
        <v>46</v>
      </c>
      <c r="H8" s="41" t="s">
        <v>46</v>
      </c>
      <c r="I8" s="61">
        <f t="shared" si="3"/>
        <v>13978197.066</v>
      </c>
      <c r="J8" s="39"/>
    </row>
    <row r="9" spans="1:10" ht="15" customHeight="1" x14ac:dyDescent="0.2">
      <c r="A9" s="47">
        <v>36678</v>
      </c>
      <c r="B9" s="50">
        <v>3073553.5570000005</v>
      </c>
      <c r="C9" s="43">
        <f t="shared" si="2"/>
        <v>119.92881382997118</v>
      </c>
      <c r="D9" s="39">
        <f t="shared" si="0"/>
        <v>5.3450638497885006</v>
      </c>
      <c r="E9" s="39">
        <f t="shared" si="1"/>
        <v>19.928813829971183</v>
      </c>
      <c r="F9" s="41" t="s">
        <v>46</v>
      </c>
      <c r="G9" s="41" t="s">
        <v>46</v>
      </c>
      <c r="H9" s="41" t="s">
        <v>46</v>
      </c>
      <c r="I9" s="61">
        <f t="shared" si="3"/>
        <v>17051750.623</v>
      </c>
      <c r="J9" s="39"/>
    </row>
    <row r="10" spans="1:10" ht="15" customHeight="1" x14ac:dyDescent="0.2">
      <c r="A10" s="47">
        <v>36708</v>
      </c>
      <c r="B10" s="50">
        <v>2852406.2779999995</v>
      </c>
      <c r="C10" s="43">
        <f t="shared" si="2"/>
        <v>111.29973665258078</v>
      </c>
      <c r="D10" s="39">
        <f t="shared" si="0"/>
        <v>-7.1951659503814103</v>
      </c>
      <c r="E10" s="39">
        <f t="shared" si="1"/>
        <v>11.299736652580773</v>
      </c>
      <c r="F10" s="41" t="s">
        <v>46</v>
      </c>
      <c r="G10" s="41" t="s">
        <v>46</v>
      </c>
      <c r="H10" s="41" t="s">
        <v>46</v>
      </c>
      <c r="I10" s="61">
        <f t="shared" si="3"/>
        <v>19904156.901000001</v>
      </c>
      <c r="J10" s="39"/>
    </row>
    <row r="11" spans="1:10" ht="15" customHeight="1" x14ac:dyDescent="0.2">
      <c r="A11" s="47">
        <v>36739</v>
      </c>
      <c r="B11" s="50">
        <v>3182949.5839999998</v>
      </c>
      <c r="C11" s="43">
        <f t="shared" si="2"/>
        <v>124.1974024562996</v>
      </c>
      <c r="D11" s="39">
        <f t="shared" si="0"/>
        <v>11.588226703517313</v>
      </c>
      <c r="E11" s="39">
        <f t="shared" si="1"/>
        <v>24.197402456299599</v>
      </c>
      <c r="F11" s="41" t="s">
        <v>46</v>
      </c>
      <c r="G11" s="41" t="s">
        <v>46</v>
      </c>
      <c r="H11" s="41" t="s">
        <v>46</v>
      </c>
      <c r="I11" s="61">
        <f t="shared" si="3"/>
        <v>23087106.484999999</v>
      </c>
      <c r="J11" s="39"/>
    </row>
    <row r="12" spans="1:10" ht="15" customHeight="1" x14ac:dyDescent="0.2">
      <c r="A12" s="47">
        <v>36770</v>
      </c>
      <c r="B12" s="50">
        <v>3010822.7319999998</v>
      </c>
      <c r="C12" s="43">
        <f t="shared" si="2"/>
        <v>117.48108246843645</v>
      </c>
      <c r="D12" s="39">
        <f t="shared" si="0"/>
        <v>-5.4077781459450076</v>
      </c>
      <c r="E12" s="39">
        <f t="shared" si="1"/>
        <v>17.481082468436448</v>
      </c>
      <c r="F12" s="41" t="s">
        <v>46</v>
      </c>
      <c r="G12" s="41" t="s">
        <v>46</v>
      </c>
      <c r="H12" s="41" t="s">
        <v>46</v>
      </c>
      <c r="I12" s="61">
        <f t="shared" si="3"/>
        <v>26097929.217</v>
      </c>
      <c r="J12" s="39"/>
    </row>
    <row r="13" spans="1:10" ht="15" customHeight="1" x14ac:dyDescent="0.2">
      <c r="A13" s="47">
        <v>36800</v>
      </c>
      <c r="B13" s="50">
        <v>3150899.551</v>
      </c>
      <c r="C13" s="43">
        <f t="shared" si="2"/>
        <v>122.94682316115527</v>
      </c>
      <c r="D13" s="39">
        <f t="shared" si="0"/>
        <v>4.6524432511824143</v>
      </c>
      <c r="E13" s="39">
        <f t="shared" si="1"/>
        <v>22.946823161155262</v>
      </c>
      <c r="F13" s="41" t="s">
        <v>46</v>
      </c>
      <c r="G13" s="41" t="s">
        <v>46</v>
      </c>
      <c r="H13" s="41" t="s">
        <v>46</v>
      </c>
      <c r="I13" s="61">
        <f t="shared" si="3"/>
        <v>29248828.767999999</v>
      </c>
      <c r="J13" s="39"/>
    </row>
    <row r="14" spans="1:10" ht="15" customHeight="1" x14ac:dyDescent="0.2">
      <c r="A14" s="47">
        <v>36831</v>
      </c>
      <c r="B14" s="50">
        <v>3086396.7969999998</v>
      </c>
      <c r="C14" s="43">
        <f t="shared" si="2"/>
        <v>120.42995184834918</v>
      </c>
      <c r="D14" s="39">
        <f t="shared" si="0"/>
        <v>-2.0471218760219956</v>
      </c>
      <c r="E14" s="39">
        <f t="shared" si="1"/>
        <v>20.42995184834917</v>
      </c>
      <c r="F14" s="41" t="s">
        <v>46</v>
      </c>
      <c r="G14" s="41" t="s">
        <v>46</v>
      </c>
      <c r="H14" s="41" t="s">
        <v>46</v>
      </c>
      <c r="I14" s="61">
        <f t="shared" si="3"/>
        <v>32335225.564999998</v>
      </c>
      <c r="J14" s="39"/>
    </row>
    <row r="15" spans="1:10" ht="15" customHeight="1" x14ac:dyDescent="0.2">
      <c r="A15" s="47">
        <v>36861</v>
      </c>
      <c r="B15" s="50">
        <v>2816038.5860000006</v>
      </c>
      <c r="C15" s="43">
        <f t="shared" si="2"/>
        <v>109.88068405355895</v>
      </c>
      <c r="D15" s="39">
        <f t="shared" si="0"/>
        <v>-8.7596711888370926</v>
      </c>
      <c r="E15" s="39">
        <f t="shared" si="1"/>
        <v>9.8806840535589515</v>
      </c>
      <c r="F15" s="41" t="s">
        <v>46</v>
      </c>
      <c r="G15" s="41" t="s">
        <v>46</v>
      </c>
      <c r="H15" s="41" t="s">
        <v>46</v>
      </c>
      <c r="I15" s="62">
        <f>I14+B15</f>
        <v>35151264.151000001</v>
      </c>
      <c r="J15" s="39">
        <v>0</v>
      </c>
    </row>
    <row r="16" spans="1:10" ht="15" customHeight="1" x14ac:dyDescent="0.2">
      <c r="A16" s="47">
        <v>36892</v>
      </c>
      <c r="B16" s="50">
        <v>2759716.3569999998</v>
      </c>
      <c r="C16" s="43">
        <f t="shared" si="2"/>
        <v>107.6830135100129</v>
      </c>
      <c r="D16" s="39">
        <f t="shared" si="0"/>
        <v>-2.000051749290932</v>
      </c>
      <c r="E16" s="39">
        <f t="shared" ref="E16:E27" si="4">(C16/$C$15-1)*100</f>
        <v>-2.000051749290932</v>
      </c>
      <c r="F16" s="39">
        <f t="shared" ref="F16:F47" si="5">(C16/C4-1)*100</f>
        <v>7.6830135100129038</v>
      </c>
      <c r="G16" s="41" t="s">
        <v>46</v>
      </c>
      <c r="H16" s="41" t="s">
        <v>46</v>
      </c>
      <c r="I16" s="61">
        <f>B16</f>
        <v>2759716.3569999998</v>
      </c>
      <c r="J16" s="39"/>
    </row>
    <row r="17" spans="1:10" ht="15" customHeight="1" x14ac:dyDescent="0.2">
      <c r="A17" s="47">
        <v>36923</v>
      </c>
      <c r="B17" s="50">
        <v>2561987.0940000005</v>
      </c>
      <c r="C17" s="43">
        <f t="shared" si="2"/>
        <v>99.967697823693698</v>
      </c>
      <c r="D17" s="39">
        <f t="shared" si="0"/>
        <v>-7.1648400567855486</v>
      </c>
      <c r="E17" s="39">
        <f t="shared" si="4"/>
        <v>-9.0215912971868484</v>
      </c>
      <c r="F17" s="39">
        <f t="shared" si="5"/>
        <v>-10.151818331515528</v>
      </c>
      <c r="G17" s="41" t="s">
        <v>46</v>
      </c>
      <c r="H17" s="41" t="s">
        <v>46</v>
      </c>
      <c r="I17" s="61">
        <f>I16+B17</f>
        <v>5321703.4510000004</v>
      </c>
      <c r="J17" s="39"/>
    </row>
    <row r="18" spans="1:10" ht="15" customHeight="1" x14ac:dyDescent="0.2">
      <c r="A18" s="47">
        <v>36951</v>
      </c>
      <c r="B18" s="50">
        <v>3165427.9440000001</v>
      </c>
      <c r="C18" s="43">
        <f t="shared" si="2"/>
        <v>123.51371516646211</v>
      </c>
      <c r="D18" s="39">
        <f t="shared" si="0"/>
        <v>23.553625676460953</v>
      </c>
      <c r="E18" s="39">
        <f t="shared" si="4"/>
        <v>12.407122535074521</v>
      </c>
      <c r="F18" s="39">
        <f t="shared" si="5"/>
        <v>13.22219829373903</v>
      </c>
      <c r="G18" s="41" t="s">
        <v>46</v>
      </c>
      <c r="H18" s="41" t="s">
        <v>46</v>
      </c>
      <c r="I18" s="61">
        <f t="shared" ref="I18:I27" si="6">I17+B18</f>
        <v>8487131.3949999996</v>
      </c>
      <c r="J18" s="39"/>
    </row>
    <row r="19" spans="1:10" ht="15" customHeight="1" x14ac:dyDescent="0.2">
      <c r="A19" s="47">
        <v>36982</v>
      </c>
      <c r="B19" s="50">
        <v>2941729.0639999998</v>
      </c>
      <c r="C19" s="43">
        <f t="shared" si="2"/>
        <v>114.78507555242557</v>
      </c>
      <c r="D19" s="39">
        <f t="shared" si="0"/>
        <v>-7.0669395720732382</v>
      </c>
      <c r="E19" s="39">
        <f t="shared" si="4"/>
        <v>4.4633791108144916</v>
      </c>
      <c r="F19" s="39">
        <f t="shared" si="5"/>
        <v>3.1987245814689702</v>
      </c>
      <c r="G19" s="41" t="s">
        <v>46</v>
      </c>
      <c r="H19" s="41" t="s">
        <v>46</v>
      </c>
      <c r="I19" s="61">
        <f t="shared" si="6"/>
        <v>11428860.458999999</v>
      </c>
      <c r="J19" s="39"/>
    </row>
    <row r="20" spans="1:10" ht="15" customHeight="1" x14ac:dyDescent="0.2">
      <c r="A20" s="47">
        <v>37012</v>
      </c>
      <c r="B20" s="50">
        <v>3083161.28</v>
      </c>
      <c r="C20" s="43">
        <f t="shared" si="2"/>
        <v>120.30370328663045</v>
      </c>
      <c r="D20" s="39">
        <f t="shared" si="0"/>
        <v>4.8077920475683822</v>
      </c>
      <c r="E20" s="39">
        <f t="shared" si="4"/>
        <v>9.4857611443254441</v>
      </c>
      <c r="F20" s="39">
        <f t="shared" si="5"/>
        <v>5.6743654787062558</v>
      </c>
      <c r="G20" s="41" t="s">
        <v>46</v>
      </c>
      <c r="H20" s="41" t="s">
        <v>46</v>
      </c>
      <c r="I20" s="61">
        <f t="shared" si="6"/>
        <v>14512021.738999998</v>
      </c>
      <c r="J20" s="39"/>
    </row>
    <row r="21" spans="1:10" ht="15" customHeight="1" x14ac:dyDescent="0.2">
      <c r="A21" s="47">
        <v>37043</v>
      </c>
      <c r="B21" s="50">
        <v>3124513.82</v>
      </c>
      <c r="C21" s="43">
        <f t="shared" si="2"/>
        <v>121.91726263384322</v>
      </c>
      <c r="D21" s="39">
        <f t="shared" si="0"/>
        <v>1.3412383020066976</v>
      </c>
      <c r="E21" s="39">
        <f t="shared" si="4"/>
        <v>10.954226108036691</v>
      </c>
      <c r="F21" s="39">
        <f t="shared" si="5"/>
        <v>1.6580242398554601</v>
      </c>
      <c r="G21" s="41" t="s">
        <v>46</v>
      </c>
      <c r="H21" s="41" t="s">
        <v>46</v>
      </c>
      <c r="I21" s="61">
        <f t="shared" si="6"/>
        <v>17636535.558999997</v>
      </c>
      <c r="J21" s="39"/>
    </row>
    <row r="22" spans="1:10" ht="15" customHeight="1" x14ac:dyDescent="0.2">
      <c r="A22" s="47">
        <v>37073</v>
      </c>
      <c r="B22" s="50">
        <v>3177963.6159999999</v>
      </c>
      <c r="C22" s="43">
        <f t="shared" si="2"/>
        <v>124.0028520061627</v>
      </c>
      <c r="D22" s="39">
        <f t="shared" si="0"/>
        <v>1.7106596123168893</v>
      </c>
      <c r="E22" s="39">
        <f t="shared" si="4"/>
        <v>12.852275242225652</v>
      </c>
      <c r="F22" s="39">
        <f t="shared" si="5"/>
        <v>11.413428041823991</v>
      </c>
      <c r="G22" s="41" t="s">
        <v>46</v>
      </c>
      <c r="H22" s="41" t="s">
        <v>46</v>
      </c>
      <c r="I22" s="61">
        <f t="shared" si="6"/>
        <v>20814499.174999997</v>
      </c>
      <c r="J22" s="39"/>
    </row>
    <row r="23" spans="1:10" ht="15" customHeight="1" x14ac:dyDescent="0.2">
      <c r="A23" s="47">
        <v>37104</v>
      </c>
      <c r="B23" s="50">
        <v>3456504.423</v>
      </c>
      <c r="C23" s="43">
        <f t="shared" si="2"/>
        <v>134.87140137979344</v>
      </c>
      <c r="D23" s="39">
        <f t="shared" si="0"/>
        <v>8.7647575824228561</v>
      </c>
      <c r="E23" s="39">
        <f t="shared" si="4"/>
        <v>22.743503593455337</v>
      </c>
      <c r="F23" s="39">
        <f t="shared" si="5"/>
        <v>8.5943817764221109</v>
      </c>
      <c r="G23" s="41" t="s">
        <v>46</v>
      </c>
      <c r="H23" s="41" t="s">
        <v>46</v>
      </c>
      <c r="I23" s="61">
        <f t="shared" si="6"/>
        <v>24271003.597999997</v>
      </c>
      <c r="J23" s="39"/>
    </row>
    <row r="24" spans="1:10" ht="15" customHeight="1" x14ac:dyDescent="0.2">
      <c r="A24" s="47">
        <v>37135</v>
      </c>
      <c r="B24" s="50">
        <v>3208521.0820000004</v>
      </c>
      <c r="C24" s="43">
        <f t="shared" si="2"/>
        <v>125.19519194202728</v>
      </c>
      <c r="D24" s="39">
        <f t="shared" si="0"/>
        <v>-7.1743967503668742</v>
      </c>
      <c r="E24" s="39">
        <f t="shared" si="4"/>
        <v>13.937397660360041</v>
      </c>
      <c r="F24" s="39">
        <f t="shared" si="5"/>
        <v>6.5662567210881484</v>
      </c>
      <c r="G24" s="41" t="s">
        <v>46</v>
      </c>
      <c r="H24" s="41" t="s">
        <v>46</v>
      </c>
      <c r="I24" s="61">
        <f t="shared" si="6"/>
        <v>27479524.68</v>
      </c>
      <c r="J24" s="39"/>
    </row>
    <row r="25" spans="1:10" ht="15" customHeight="1" x14ac:dyDescent="0.2">
      <c r="A25" s="47">
        <v>37165</v>
      </c>
      <c r="B25" s="50">
        <v>3455040.1379999998</v>
      </c>
      <c r="C25" s="43">
        <f t="shared" si="2"/>
        <v>134.81426557268864</v>
      </c>
      <c r="D25" s="39">
        <f t="shared" si="0"/>
        <v>7.6832612191014116</v>
      </c>
      <c r="E25" s="39">
        <f t="shared" si="4"/>
        <v>22.691505548851843</v>
      </c>
      <c r="F25" s="39">
        <f t="shared" si="5"/>
        <v>9.6525002488090816</v>
      </c>
      <c r="G25" s="41" t="s">
        <v>46</v>
      </c>
      <c r="H25" s="41" t="s">
        <v>46</v>
      </c>
      <c r="I25" s="61">
        <f t="shared" si="6"/>
        <v>30934564.818</v>
      </c>
      <c r="J25" s="39"/>
    </row>
    <row r="26" spans="1:10" ht="15" customHeight="1" x14ac:dyDescent="0.2">
      <c r="A26" s="47">
        <v>37196</v>
      </c>
      <c r="B26" s="50">
        <v>3261714.97</v>
      </c>
      <c r="C26" s="43">
        <f t="shared" si="2"/>
        <v>127.27079588792733</v>
      </c>
      <c r="D26" s="39">
        <f t="shared" si="0"/>
        <v>-5.5954536062758464</v>
      </c>
      <c r="E26" s="39">
        <f t="shared" si="4"/>
        <v>15.826359277024471</v>
      </c>
      <c r="F26" s="39">
        <f t="shared" si="5"/>
        <v>5.6803510543560254</v>
      </c>
      <c r="G26" s="41" t="s">
        <v>46</v>
      </c>
      <c r="H26" s="41" t="s">
        <v>46</v>
      </c>
      <c r="I26" s="61">
        <f t="shared" si="6"/>
        <v>34196279.788000003</v>
      </c>
      <c r="J26" s="39"/>
    </row>
    <row r="27" spans="1:10" ht="15" customHeight="1" x14ac:dyDescent="0.2">
      <c r="A27" s="47">
        <v>37226</v>
      </c>
      <c r="B27" s="50">
        <v>2828623.1860000002</v>
      </c>
      <c r="C27" s="43">
        <f t="shared" si="2"/>
        <v>110.37173004398501</v>
      </c>
      <c r="D27" s="39">
        <f t="shared" si="0"/>
        <v>-13.278038945260761</v>
      </c>
      <c r="E27" s="39">
        <f t="shared" si="4"/>
        <v>0.44689018334351793</v>
      </c>
      <c r="F27" s="39">
        <f t="shared" si="5"/>
        <v>0.44689018334351793</v>
      </c>
      <c r="G27" s="41" t="s">
        <v>46</v>
      </c>
      <c r="H27" s="41" t="s">
        <v>46</v>
      </c>
      <c r="I27" s="62">
        <f t="shared" si="6"/>
        <v>37024902.973999999</v>
      </c>
      <c r="J27" s="52">
        <f>I27/I15-1</f>
        <v>5.3302174708464767E-2</v>
      </c>
    </row>
    <row r="28" spans="1:10" ht="15" customHeight="1" x14ac:dyDescent="0.2">
      <c r="A28" s="47">
        <v>37257</v>
      </c>
      <c r="B28" s="50">
        <v>2899306.52</v>
      </c>
      <c r="C28" s="43">
        <f t="shared" si="2"/>
        <v>113.12976508289346</v>
      </c>
      <c r="D28" s="39">
        <f t="shared" si="0"/>
        <v>2.4988600231321101</v>
      </c>
      <c r="E28" s="39">
        <f t="shared" ref="E28:E39" si="7">(C28/$C$27-1)*100</f>
        <v>2.4988600231321101</v>
      </c>
      <c r="F28" s="39">
        <f t="shared" si="5"/>
        <v>5.0581344218919799</v>
      </c>
      <c r="G28" s="39">
        <f t="shared" ref="G28:G59" si="8">(C28/C4-1)*100</f>
        <v>13.129765082893453</v>
      </c>
      <c r="H28" s="41" t="s">
        <v>46</v>
      </c>
      <c r="I28" s="61">
        <f>B28</f>
        <v>2899306.52</v>
      </c>
      <c r="J28" s="39"/>
    </row>
    <row r="29" spans="1:10" ht="15" customHeight="1" x14ac:dyDescent="0.2">
      <c r="A29" s="47">
        <v>37288</v>
      </c>
      <c r="B29" s="50">
        <v>2733475.1870000004</v>
      </c>
      <c r="C29" s="43">
        <f t="shared" si="2"/>
        <v>106.65909369431843</v>
      </c>
      <c r="D29" s="39">
        <f t="shared" si="0"/>
        <v>-5.7196895828730661</v>
      </c>
      <c r="E29" s="39">
        <f t="shared" si="7"/>
        <v>-3.3637565961746163</v>
      </c>
      <c r="F29" s="39">
        <f t="shared" si="5"/>
        <v>6.6935580355425461</v>
      </c>
      <c r="G29" s="39">
        <f t="shared" si="8"/>
        <v>-4.1377781476558351</v>
      </c>
      <c r="H29" s="41" t="s">
        <v>46</v>
      </c>
      <c r="I29" s="61">
        <f>I28+B29</f>
        <v>5632781.7070000004</v>
      </c>
      <c r="J29" s="39"/>
    </row>
    <row r="30" spans="1:10" ht="15" customHeight="1" x14ac:dyDescent="0.2">
      <c r="A30" s="47">
        <v>37316</v>
      </c>
      <c r="B30" s="50">
        <v>3252581.254999999</v>
      </c>
      <c r="C30" s="43">
        <f t="shared" si="2"/>
        <v>126.91440203127355</v>
      </c>
      <c r="D30" s="39">
        <f t="shared" si="0"/>
        <v>18.990699841315163</v>
      </c>
      <c r="E30" s="39">
        <f t="shared" si="7"/>
        <v>14.9881423265686</v>
      </c>
      <c r="F30" s="39">
        <f t="shared" si="5"/>
        <v>2.753286839626079</v>
      </c>
      <c r="G30" s="39">
        <f t="shared" si="8"/>
        <v>16.339530178895888</v>
      </c>
      <c r="H30" s="41" t="s">
        <v>46</v>
      </c>
      <c r="I30" s="61">
        <f t="shared" ref="I30:I39" si="9">I29+B30</f>
        <v>8885362.9619999994</v>
      </c>
      <c r="J30" s="39"/>
    </row>
    <row r="31" spans="1:10" ht="15" customHeight="1" x14ac:dyDescent="0.2">
      <c r="A31" s="47">
        <v>37347</v>
      </c>
      <c r="B31" s="50">
        <v>3076561.1830000007</v>
      </c>
      <c r="C31" s="43">
        <f t="shared" si="2"/>
        <v>120.0461701772529</v>
      </c>
      <c r="D31" s="39">
        <f t="shared" si="0"/>
        <v>-5.411704065176326</v>
      </c>
      <c r="E31" s="39">
        <f t="shared" si="7"/>
        <v>8.7653243538109429</v>
      </c>
      <c r="F31" s="39">
        <f t="shared" si="5"/>
        <v>4.5834309029351594</v>
      </c>
      <c r="G31" s="39">
        <f t="shared" si="8"/>
        <v>7.9287668153709578</v>
      </c>
      <c r="H31" s="41" t="s">
        <v>46</v>
      </c>
      <c r="I31" s="61">
        <f t="shared" si="9"/>
        <v>11961924.145</v>
      </c>
      <c r="J31" s="39"/>
    </row>
    <row r="32" spans="1:10" ht="15" customHeight="1" x14ac:dyDescent="0.2">
      <c r="A32" s="47">
        <v>37377</v>
      </c>
      <c r="B32" s="50">
        <v>3121719.7029999993</v>
      </c>
      <c r="C32" s="43">
        <f t="shared" si="2"/>
        <v>121.80823732118873</v>
      </c>
      <c r="D32" s="39">
        <f t="shared" si="0"/>
        <v>1.4678245389536881</v>
      </c>
      <c r="E32" s="39">
        <f t="shared" si="7"/>
        <v>10.36180847454875</v>
      </c>
      <c r="F32" s="39">
        <f t="shared" si="5"/>
        <v>1.250613234219089</v>
      </c>
      <c r="G32" s="39">
        <f t="shared" si="8"/>
        <v>6.9959430785600185</v>
      </c>
      <c r="H32" s="41" t="s">
        <v>46</v>
      </c>
      <c r="I32" s="61">
        <f t="shared" si="9"/>
        <v>15083643.847999999</v>
      </c>
      <c r="J32" s="39"/>
    </row>
    <row r="33" spans="1:10" ht="15" customHeight="1" x14ac:dyDescent="0.2">
      <c r="A33" s="47">
        <v>37408</v>
      </c>
      <c r="B33" s="50">
        <v>3029015.0780000002</v>
      </c>
      <c r="C33" s="43">
        <f t="shared" si="2"/>
        <v>118.19094043450163</v>
      </c>
      <c r="D33" s="39">
        <f t="shared" si="0"/>
        <v>-2.9696652428758741</v>
      </c>
      <c r="E33" s="39">
        <f t="shared" si="7"/>
        <v>7.0844322068708498</v>
      </c>
      <c r="F33" s="39">
        <f t="shared" si="5"/>
        <v>-3.0564352568618114</v>
      </c>
      <c r="G33" s="39">
        <f t="shared" si="8"/>
        <v>-1.4490874544406118</v>
      </c>
      <c r="H33" s="41" t="s">
        <v>46</v>
      </c>
      <c r="I33" s="61">
        <f t="shared" si="9"/>
        <v>18112658.925999999</v>
      </c>
      <c r="J33" s="39"/>
    </row>
    <row r="34" spans="1:10" ht="15" customHeight="1" x14ac:dyDescent="0.2">
      <c r="A34" s="47">
        <v>37438</v>
      </c>
      <c r="B34" s="50">
        <v>3231522.5840000007</v>
      </c>
      <c r="C34" s="43">
        <f t="shared" si="2"/>
        <v>126.09270122566582</v>
      </c>
      <c r="D34" s="39">
        <f t="shared" si="0"/>
        <v>6.6855892356175506</v>
      </c>
      <c r="E34" s="39">
        <f t="shared" si="7"/>
        <v>14.243657479515569</v>
      </c>
      <c r="F34" s="39">
        <f t="shared" si="5"/>
        <v>1.6853235112683329</v>
      </c>
      <c r="G34" s="39">
        <f t="shared" si="8"/>
        <v>13.291104739322869</v>
      </c>
      <c r="H34" s="41" t="s">
        <v>46</v>
      </c>
      <c r="I34" s="61">
        <f t="shared" si="9"/>
        <v>21344181.509999998</v>
      </c>
      <c r="J34" s="39"/>
    </row>
    <row r="35" spans="1:10" ht="15" customHeight="1" x14ac:dyDescent="0.2">
      <c r="A35" s="47">
        <v>37469</v>
      </c>
      <c r="B35" s="50">
        <v>3302889.4989999994</v>
      </c>
      <c r="C35" s="43">
        <f t="shared" si="2"/>
        <v>128.87740931808258</v>
      </c>
      <c r="D35" s="39">
        <f t="shared" si="0"/>
        <v>2.2084609698645563</v>
      </c>
      <c r="E35" s="39">
        <f t="shared" si="7"/>
        <v>16.766684065496442</v>
      </c>
      <c r="F35" s="39">
        <f t="shared" si="5"/>
        <v>-4.4442276126663627</v>
      </c>
      <c r="G35" s="39">
        <f t="shared" si="8"/>
        <v>3.7682002757100319</v>
      </c>
      <c r="H35" s="41" t="s">
        <v>46</v>
      </c>
      <c r="I35" s="61">
        <f t="shared" si="9"/>
        <v>24647071.008999996</v>
      </c>
      <c r="J35" s="39"/>
    </row>
    <row r="36" spans="1:10" ht="15" customHeight="1" x14ac:dyDescent="0.2">
      <c r="A36" s="47">
        <v>37500</v>
      </c>
      <c r="B36" s="50">
        <v>3265195.4640000002</v>
      </c>
      <c r="C36" s="43">
        <f t="shared" si="2"/>
        <v>127.4066033528767</v>
      </c>
      <c r="D36" s="39">
        <f t="shared" si="0"/>
        <v>-1.1412442048518989</v>
      </c>
      <c r="E36" s="39">
        <f t="shared" si="7"/>
        <v>15.434091050401232</v>
      </c>
      <c r="F36" s="39">
        <f t="shared" si="5"/>
        <v>1.7663708777837295</v>
      </c>
      <c r="G36" s="39">
        <f t="shared" si="8"/>
        <v>8.4486120453536984</v>
      </c>
      <c r="H36" s="41" t="s">
        <v>46</v>
      </c>
      <c r="I36" s="61">
        <f t="shared" si="9"/>
        <v>27912266.472999997</v>
      </c>
      <c r="J36" s="39"/>
    </row>
    <row r="37" spans="1:10" ht="15" customHeight="1" x14ac:dyDescent="0.2">
      <c r="A37" s="47">
        <v>37530</v>
      </c>
      <c r="B37" s="50">
        <v>3683701.3809999996</v>
      </c>
      <c r="C37" s="43">
        <f t="shared" si="2"/>
        <v>143.73653457933111</v>
      </c>
      <c r="D37" s="39">
        <f t="shared" ref="D37:D68" si="10">(C37/C36-1)*100</f>
        <v>12.817178071395219</v>
      </c>
      <c r="E37" s="39">
        <f t="shared" si="7"/>
        <v>30.229484055427648</v>
      </c>
      <c r="F37" s="39">
        <f t="shared" si="5"/>
        <v>6.6181935337041864</v>
      </c>
      <c r="G37" s="39">
        <f t="shared" si="8"/>
        <v>16.909514929820734</v>
      </c>
      <c r="H37" s="41" t="s">
        <v>46</v>
      </c>
      <c r="I37" s="61">
        <f t="shared" si="9"/>
        <v>31595967.853999998</v>
      </c>
      <c r="J37" s="39"/>
    </row>
    <row r="38" spans="1:10" ht="15" customHeight="1" x14ac:dyDescent="0.2">
      <c r="A38" s="47">
        <v>37561</v>
      </c>
      <c r="B38" s="50">
        <v>3124956.7310000011</v>
      </c>
      <c r="C38" s="43">
        <f t="shared" si="2"/>
        <v>121.93454484151501</v>
      </c>
      <c r="D38" s="39">
        <f t="shared" si="10"/>
        <v>-15.16802238319106</v>
      </c>
      <c r="E38" s="39">
        <f t="shared" si="7"/>
        <v>10.476246764386143</v>
      </c>
      <c r="F38" s="39">
        <f t="shared" si="5"/>
        <v>-4.1928323062514261</v>
      </c>
      <c r="G38" s="39">
        <f t="shared" si="8"/>
        <v>1.2493511539890756</v>
      </c>
      <c r="H38" s="41" t="s">
        <v>46</v>
      </c>
      <c r="I38" s="61">
        <f t="shared" si="9"/>
        <v>34720924.585000001</v>
      </c>
      <c r="J38" s="39"/>
    </row>
    <row r="39" spans="1:10" ht="15" customHeight="1" x14ac:dyDescent="0.2">
      <c r="A39" s="47">
        <v>37591</v>
      </c>
      <c r="B39" s="50">
        <v>2947422.9340000004</v>
      </c>
      <c r="C39" s="43">
        <f t="shared" si="2"/>
        <v>115.00724805163154</v>
      </c>
      <c r="D39" s="39">
        <f t="shared" si="10"/>
        <v>-5.6811601657981825</v>
      </c>
      <c r="E39" s="39">
        <f t="shared" si="7"/>
        <v>4.1999142405389378</v>
      </c>
      <c r="F39" s="39">
        <f t="shared" si="5"/>
        <v>4.1999142405389378</v>
      </c>
      <c r="G39" s="39">
        <f t="shared" si="8"/>
        <v>4.6655734283322703</v>
      </c>
      <c r="H39" s="41" t="s">
        <v>46</v>
      </c>
      <c r="I39" s="62">
        <f t="shared" si="9"/>
        <v>37668347.519000001</v>
      </c>
      <c r="J39" s="52">
        <f>I39/I27-1</f>
        <v>1.7378696318308906E-2</v>
      </c>
    </row>
    <row r="40" spans="1:10" ht="15" customHeight="1" x14ac:dyDescent="0.2">
      <c r="A40" s="47">
        <v>37622</v>
      </c>
      <c r="B40" s="50">
        <v>2724455.2989999996</v>
      </c>
      <c r="C40" s="43">
        <f t="shared" si="2"/>
        <v>106.30714132106122</v>
      </c>
      <c r="D40" s="39">
        <f t="shared" si="10"/>
        <v>-7.564833415250904</v>
      </c>
      <c r="E40" s="39">
        <f t="shared" ref="E40:E51" si="11">(C40/$C$39-1)*100</f>
        <v>-7.564833415250904</v>
      </c>
      <c r="F40" s="39">
        <f t="shared" si="5"/>
        <v>-6.0307945984269473</v>
      </c>
      <c r="G40" s="39">
        <f t="shared" si="8"/>
        <v>-1.2777058740315983</v>
      </c>
      <c r="H40" s="39">
        <f t="shared" ref="H40:H71" si="12">(C40/C4-1)*100</f>
        <v>6.307141321061227</v>
      </c>
      <c r="I40" s="61">
        <f>B40</f>
        <v>2724455.2989999996</v>
      </c>
      <c r="J40" s="39"/>
    </row>
    <row r="41" spans="1:10" ht="15" customHeight="1" x14ac:dyDescent="0.2">
      <c r="A41" s="47">
        <v>37653</v>
      </c>
      <c r="B41" s="50">
        <v>2749372.7480000011</v>
      </c>
      <c r="C41" s="43">
        <f t="shared" si="2"/>
        <v>107.27941007994883</v>
      </c>
      <c r="D41" s="39">
        <f t="shared" si="10"/>
        <v>0.91458461473554742</v>
      </c>
      <c r="E41" s="39">
        <f t="shared" si="11"/>
        <v>-6.7194356030616076</v>
      </c>
      <c r="F41" s="39">
        <f t="shared" si="5"/>
        <v>0.58158790230133928</v>
      </c>
      <c r="G41" s="39">
        <f t="shared" si="8"/>
        <v>7.3140748616121076</v>
      </c>
      <c r="H41" s="39">
        <f t="shared" si="12"/>
        <v>-3.5802550624853269</v>
      </c>
      <c r="I41" s="61">
        <f>I40+B41</f>
        <v>5473828.0470000003</v>
      </c>
      <c r="J41" s="39"/>
    </row>
    <row r="42" spans="1:10" ht="15" customHeight="1" x14ac:dyDescent="0.2">
      <c r="A42" s="47">
        <v>37681</v>
      </c>
      <c r="B42" s="50">
        <v>2794087.8159999996</v>
      </c>
      <c r="C42" s="43">
        <f t="shared" si="2"/>
        <v>109.02417390661225</v>
      </c>
      <c r="D42" s="39">
        <f t="shared" si="10"/>
        <v>1.6263734349053038</v>
      </c>
      <c r="E42" s="39">
        <f t="shared" si="11"/>
        <v>-5.2023452837800637</v>
      </c>
      <c r="F42" s="39">
        <f t="shared" si="5"/>
        <v>-14.096294698101241</v>
      </c>
      <c r="G42" s="39">
        <f t="shared" si="8"/>
        <v>-11.731119285272884</v>
      </c>
      <c r="H42" s="39">
        <f t="shared" si="12"/>
        <v>-6.0032845507695942E-2</v>
      </c>
      <c r="I42" s="61">
        <f t="shared" ref="I42:I51" si="13">I41+B42</f>
        <v>8267915.8629999999</v>
      </c>
      <c r="J42" s="39"/>
    </row>
    <row r="43" spans="1:10" ht="15" customHeight="1" x14ac:dyDescent="0.2">
      <c r="A43" s="47">
        <v>37712</v>
      </c>
      <c r="B43" s="50">
        <v>2901615.831999999</v>
      </c>
      <c r="C43" s="43">
        <f t="shared" si="2"/>
        <v>113.21987350097925</v>
      </c>
      <c r="D43" s="39">
        <f t="shared" si="10"/>
        <v>3.8484121860542064</v>
      </c>
      <c r="E43" s="39">
        <f t="shared" si="11"/>
        <v>-1.5541407875874547</v>
      </c>
      <c r="F43" s="39">
        <f t="shared" si="5"/>
        <v>-5.6863927155646588</v>
      </c>
      <c r="G43" s="39">
        <f t="shared" si="8"/>
        <v>-1.363593693616949</v>
      </c>
      <c r="H43" s="39">
        <f t="shared" si="12"/>
        <v>1.7915132811829437</v>
      </c>
      <c r="I43" s="61">
        <f t="shared" si="13"/>
        <v>11169531.694999998</v>
      </c>
      <c r="J43" s="39"/>
    </row>
    <row r="44" spans="1:10" ht="15" customHeight="1" x14ac:dyDescent="0.2">
      <c r="A44" s="47">
        <v>37742</v>
      </c>
      <c r="B44" s="50">
        <v>3154484.405999999</v>
      </c>
      <c r="C44" s="43">
        <f t="shared" si="2"/>
        <v>123.08670275001852</v>
      </c>
      <c r="D44" s="39">
        <f t="shared" si="10"/>
        <v>8.7147502853851311</v>
      </c>
      <c r="E44" s="39">
        <f t="shared" si="11"/>
        <v>7.0251700090760982</v>
      </c>
      <c r="F44" s="39">
        <f t="shared" si="5"/>
        <v>1.0495722267605645</v>
      </c>
      <c r="G44" s="39">
        <f t="shared" si="8"/>
        <v>2.3133115501502211</v>
      </c>
      <c r="H44" s="39">
        <f t="shared" si="12"/>
        <v>8.1189427808731054</v>
      </c>
      <c r="I44" s="61">
        <f t="shared" si="13"/>
        <v>14324016.100999998</v>
      </c>
      <c r="J44" s="39"/>
    </row>
    <row r="45" spans="1:10" ht="15" customHeight="1" x14ac:dyDescent="0.2">
      <c r="A45" s="47">
        <v>37773</v>
      </c>
      <c r="B45" s="50">
        <v>2930434.7239999999</v>
      </c>
      <c r="C45" s="43">
        <f t="shared" si="2"/>
        <v>114.34437498415093</v>
      </c>
      <c r="D45" s="39">
        <f t="shared" si="10"/>
        <v>-7.1025769401124599</v>
      </c>
      <c r="E45" s="39">
        <f t="shared" si="11"/>
        <v>-0.57637503610469265</v>
      </c>
      <c r="F45" s="39">
        <f t="shared" si="5"/>
        <v>-3.2545349383038102</v>
      </c>
      <c r="G45" s="39">
        <f t="shared" si="8"/>
        <v>-6.2114974418644113</v>
      </c>
      <c r="H45" s="39">
        <f t="shared" si="12"/>
        <v>-4.6564613352530699</v>
      </c>
      <c r="I45" s="61">
        <f t="shared" si="13"/>
        <v>17254450.824999999</v>
      </c>
      <c r="J45" s="39"/>
    </row>
    <row r="46" spans="1:10" ht="15" customHeight="1" x14ac:dyDescent="0.2">
      <c r="A46" s="47">
        <v>37803</v>
      </c>
      <c r="B46" s="50">
        <v>3254905.0780000007</v>
      </c>
      <c r="C46" s="43">
        <f t="shared" si="2"/>
        <v>127.00507666269694</v>
      </c>
      <c r="D46" s="39">
        <f t="shared" si="10"/>
        <v>11.072430699193458</v>
      </c>
      <c r="E46" s="39">
        <f t="shared" si="11"/>
        <v>10.432236936648609</v>
      </c>
      <c r="F46" s="39">
        <f t="shared" si="5"/>
        <v>0.72357513810277219</v>
      </c>
      <c r="G46" s="39">
        <f t="shared" si="8"/>
        <v>2.4210932312952238</v>
      </c>
      <c r="H46" s="39">
        <f t="shared" si="12"/>
        <v>14.110851006898573</v>
      </c>
      <c r="I46" s="61">
        <f t="shared" si="13"/>
        <v>20509355.903000001</v>
      </c>
      <c r="J46" s="39"/>
    </row>
    <row r="47" spans="1:10" ht="15" customHeight="1" x14ac:dyDescent="0.2">
      <c r="A47" s="47">
        <v>37834</v>
      </c>
      <c r="B47" s="50">
        <v>3234107.7770000007</v>
      </c>
      <c r="C47" s="43">
        <f t="shared" si="2"/>
        <v>126.19357440853437</v>
      </c>
      <c r="D47" s="39">
        <f t="shared" si="10"/>
        <v>-0.63895261156982075</v>
      </c>
      <c r="E47" s="39">
        <f t="shared" si="11"/>
        <v>9.7266272747269298</v>
      </c>
      <c r="F47" s="39">
        <f t="shared" si="5"/>
        <v>-2.0824711823033581</v>
      </c>
      <c r="G47" s="39">
        <f t="shared" si="8"/>
        <v>-6.4341490356599635</v>
      </c>
      <c r="H47" s="39">
        <f t="shared" si="12"/>
        <v>1.607257408573548</v>
      </c>
      <c r="I47" s="61">
        <f t="shared" si="13"/>
        <v>23743463.68</v>
      </c>
      <c r="J47" s="39"/>
    </row>
    <row r="48" spans="1:10" ht="15" customHeight="1" x14ac:dyDescent="0.2">
      <c r="A48" s="47">
        <v>37865</v>
      </c>
      <c r="B48" s="50">
        <v>3350136.35</v>
      </c>
      <c r="C48" s="43">
        <f t="shared" si="2"/>
        <v>130.72096229106612</v>
      </c>
      <c r="D48" s="39">
        <f t="shared" si="10"/>
        <v>3.5876532571103459</v>
      </c>
      <c r="E48" s="39">
        <f t="shared" si="11"/>
        <v>13.663238192065986</v>
      </c>
      <c r="F48" s="39">
        <f t="shared" ref="F48:F79" si="14">(C48/C36-1)*100</f>
        <v>2.601402793079477</v>
      </c>
      <c r="G48" s="39">
        <f t="shared" si="8"/>
        <v>4.4137240922140109</v>
      </c>
      <c r="H48" s="39">
        <f t="shared" si="12"/>
        <v>11.269797268157467</v>
      </c>
      <c r="I48" s="61">
        <f t="shared" si="13"/>
        <v>27093600.030000001</v>
      </c>
      <c r="J48" s="39"/>
    </row>
    <row r="49" spans="1:10" ht="15" customHeight="1" x14ac:dyDescent="0.2">
      <c r="A49" s="47">
        <v>37895</v>
      </c>
      <c r="B49" s="50">
        <v>3563090.1889999998</v>
      </c>
      <c r="C49" s="43">
        <f t="shared" si="2"/>
        <v>139.03033476113191</v>
      </c>
      <c r="D49" s="39">
        <f t="shared" si="10"/>
        <v>6.356572292945617</v>
      </c>
      <c r="E49" s="39">
        <f t="shared" si="11"/>
        <v>20.888324098247637</v>
      </c>
      <c r="F49" s="39">
        <f t="shared" si="14"/>
        <v>-3.2741848354509662</v>
      </c>
      <c r="G49" s="39">
        <f t="shared" si="8"/>
        <v>3.1273168091918713</v>
      </c>
      <c r="H49" s="39">
        <f t="shared" si="12"/>
        <v>13.081681320789261</v>
      </c>
      <c r="I49" s="61">
        <f t="shared" si="13"/>
        <v>30656690.219000001</v>
      </c>
      <c r="J49" s="39"/>
    </row>
    <row r="50" spans="1:10" ht="15" customHeight="1" x14ac:dyDescent="0.2">
      <c r="A50" s="47">
        <v>37926</v>
      </c>
      <c r="B50" s="50">
        <v>3105640.8030000003</v>
      </c>
      <c r="C50" s="43">
        <f t="shared" si="2"/>
        <v>121.18084516129002</v>
      </c>
      <c r="D50" s="39">
        <f t="shared" si="10"/>
        <v>-12.838557592851307</v>
      </c>
      <c r="E50" s="39">
        <f t="shared" si="11"/>
        <v>5.3680069858613733</v>
      </c>
      <c r="F50" s="39">
        <f t="shared" si="14"/>
        <v>-0.61811825451483227</v>
      </c>
      <c r="G50" s="39">
        <f t="shared" si="8"/>
        <v>-4.7850338989001262</v>
      </c>
      <c r="H50" s="39">
        <f t="shared" si="12"/>
        <v>0.62351043192843125</v>
      </c>
      <c r="I50" s="61">
        <f t="shared" si="13"/>
        <v>33762331.022</v>
      </c>
      <c r="J50" s="39"/>
    </row>
    <row r="51" spans="1:10" ht="15" customHeight="1" x14ac:dyDescent="0.2">
      <c r="A51" s="47">
        <v>37956</v>
      </c>
      <c r="B51" s="50">
        <v>3090922.564999999</v>
      </c>
      <c r="C51" s="43">
        <f t="shared" si="2"/>
        <v>120.60654548104294</v>
      </c>
      <c r="D51" s="39">
        <f t="shared" si="10"/>
        <v>-0.47391952043468466</v>
      </c>
      <c r="E51" s="39">
        <f t="shared" si="11"/>
        <v>4.8686474324623807</v>
      </c>
      <c r="F51" s="39">
        <f t="shared" si="14"/>
        <v>4.8686474324623807</v>
      </c>
      <c r="G51" s="39">
        <f t="shared" si="8"/>
        <v>9.2730406898389397</v>
      </c>
      <c r="H51" s="39">
        <f t="shared" si="12"/>
        <v>9.7613711817228008</v>
      </c>
      <c r="I51" s="62">
        <f t="shared" si="13"/>
        <v>36853253.586999997</v>
      </c>
      <c r="J51" s="52">
        <f>I51/I39-1</f>
        <v>-2.1638696297703763E-2</v>
      </c>
    </row>
    <row r="52" spans="1:10" ht="15" customHeight="1" x14ac:dyDescent="0.2">
      <c r="A52" s="47">
        <v>37987</v>
      </c>
      <c r="B52" s="50">
        <v>2823292.0520000006</v>
      </c>
      <c r="C52" s="43">
        <f t="shared" si="2"/>
        <v>110.16371135645232</v>
      </c>
      <c r="D52" s="39">
        <f t="shared" si="10"/>
        <v>-8.6585964990034796</v>
      </c>
      <c r="E52" s="39">
        <f t="shared" ref="E52:E63" si="15">(C52/$C$51-1)*100</f>
        <v>-8.6585964990034796</v>
      </c>
      <c r="F52" s="39">
        <f t="shared" si="14"/>
        <v>3.6277619616764678</v>
      </c>
      <c r="G52" s="39">
        <f t="shared" si="8"/>
        <v>-2.6218155091790596</v>
      </c>
      <c r="H52" s="39">
        <f t="shared" si="12"/>
        <v>2.3037039599646425</v>
      </c>
      <c r="I52" s="61">
        <f>B52</f>
        <v>2823292.0520000006</v>
      </c>
      <c r="J52" s="39"/>
    </row>
    <row r="53" spans="1:10" ht="15" customHeight="1" x14ac:dyDescent="0.2">
      <c r="A53" s="47">
        <v>38018</v>
      </c>
      <c r="B53" s="50">
        <v>2699474.4690000005</v>
      </c>
      <c r="C53" s="43">
        <f t="shared" si="2"/>
        <v>105.33239946124723</v>
      </c>
      <c r="D53" s="39">
        <f t="shared" si="10"/>
        <v>-4.3855747375581844</v>
      </c>
      <c r="E53" s="39">
        <f t="shared" si="15"/>
        <v>-12.664442015874267</v>
      </c>
      <c r="F53" s="39">
        <f t="shared" si="14"/>
        <v>-1.8148968355163442</v>
      </c>
      <c r="G53" s="39">
        <f t="shared" si="8"/>
        <v>-1.2438641536496209</v>
      </c>
      <c r="H53" s="39">
        <f t="shared" si="12"/>
        <v>5.3664351128850596</v>
      </c>
      <c r="I53" s="61">
        <f>I52+B53</f>
        <v>5522766.5210000016</v>
      </c>
      <c r="J53" s="39"/>
    </row>
    <row r="54" spans="1:10" ht="15" customHeight="1" x14ac:dyDescent="0.2">
      <c r="A54" s="47">
        <v>38047</v>
      </c>
      <c r="B54" s="50">
        <v>3402614.9589999998</v>
      </c>
      <c r="C54" s="43">
        <f t="shared" si="2"/>
        <v>132.7686563403476</v>
      </c>
      <c r="D54" s="39">
        <f t="shared" si="10"/>
        <v>26.047310247778444</v>
      </c>
      <c r="E54" s="39">
        <f t="shared" si="15"/>
        <v>10.084121728879403</v>
      </c>
      <c r="F54" s="39">
        <f t="shared" si="14"/>
        <v>21.779098692437127</v>
      </c>
      <c r="G54" s="39">
        <f t="shared" si="8"/>
        <v>4.6127580600596296</v>
      </c>
      <c r="H54" s="39">
        <f t="shared" si="12"/>
        <v>7.4930473602971226</v>
      </c>
      <c r="I54" s="61">
        <f t="shared" ref="I54:I63" si="16">I53+B54</f>
        <v>8925381.4800000004</v>
      </c>
      <c r="J54" s="39"/>
    </row>
    <row r="55" spans="1:10" ht="15" customHeight="1" x14ac:dyDescent="0.2">
      <c r="A55" s="47">
        <v>38078</v>
      </c>
      <c r="B55" s="50">
        <v>3253257.4510000008</v>
      </c>
      <c r="C55" s="43">
        <f t="shared" si="2"/>
        <v>126.94078692507576</v>
      </c>
      <c r="D55" s="39">
        <f t="shared" si="10"/>
        <v>-4.3894918996034153</v>
      </c>
      <c r="E55" s="39">
        <f t="shared" si="15"/>
        <v>5.2519881228406673</v>
      </c>
      <c r="F55" s="39">
        <f t="shared" si="14"/>
        <v>12.118820662679708</v>
      </c>
      <c r="G55" s="39">
        <f t="shared" si="8"/>
        <v>5.7433042117400968</v>
      </c>
      <c r="H55" s="39">
        <f t="shared" si="12"/>
        <v>10.589975494765724</v>
      </c>
      <c r="I55" s="61">
        <f t="shared" si="16"/>
        <v>12178638.931000002</v>
      </c>
      <c r="J55" s="39"/>
    </row>
    <row r="56" spans="1:10" ht="15" customHeight="1" x14ac:dyDescent="0.2">
      <c r="A56" s="47">
        <v>38108</v>
      </c>
      <c r="B56" s="50">
        <v>3090425.3809999987</v>
      </c>
      <c r="C56" s="43">
        <f t="shared" si="2"/>
        <v>120.58714556291253</v>
      </c>
      <c r="D56" s="39">
        <f t="shared" si="10"/>
        <v>-5.0052008625985138</v>
      </c>
      <c r="E56" s="39">
        <f t="shared" si="15"/>
        <v>-1.6085294585832521E-2</v>
      </c>
      <c r="F56" s="39">
        <f t="shared" si="14"/>
        <v>-2.0307288531259404</v>
      </c>
      <c r="G56" s="39">
        <f t="shared" si="8"/>
        <v>-1.0024705924086108</v>
      </c>
      <c r="H56" s="39">
        <f t="shared" si="12"/>
        <v>0.23560561191267038</v>
      </c>
      <c r="I56" s="61">
        <f t="shared" si="16"/>
        <v>15269064.312000001</v>
      </c>
      <c r="J56" s="39"/>
    </row>
    <row r="57" spans="1:10" ht="15" customHeight="1" x14ac:dyDescent="0.2">
      <c r="A57" s="47">
        <v>38139</v>
      </c>
      <c r="B57" s="50">
        <v>3215676.236000001</v>
      </c>
      <c r="C57" s="43">
        <f t="shared" si="2"/>
        <v>125.47438315053463</v>
      </c>
      <c r="D57" s="39">
        <f t="shared" si="10"/>
        <v>4.0528677951600978</v>
      </c>
      <c r="E57" s="39">
        <f t="shared" si="15"/>
        <v>4.0361305848502393</v>
      </c>
      <c r="F57" s="39">
        <f t="shared" si="14"/>
        <v>9.733760989927509</v>
      </c>
      <c r="G57" s="39">
        <f t="shared" si="8"/>
        <v>6.1624373993955261</v>
      </c>
      <c r="H57" s="39">
        <f t="shared" si="12"/>
        <v>2.9176512331765547</v>
      </c>
      <c r="I57" s="61">
        <f t="shared" si="16"/>
        <v>18484740.548</v>
      </c>
      <c r="J57" s="39"/>
    </row>
    <row r="58" spans="1:10" ht="15" customHeight="1" x14ac:dyDescent="0.2">
      <c r="A58" s="47">
        <v>38169</v>
      </c>
      <c r="B58" s="50">
        <v>3426626.7379999999</v>
      </c>
      <c r="C58" s="43">
        <f t="shared" si="2"/>
        <v>133.70558622297773</v>
      </c>
      <c r="D58" s="39">
        <f t="shared" si="10"/>
        <v>6.5600665775482847</v>
      </c>
      <c r="E58" s="39">
        <f t="shared" si="15"/>
        <v>10.860970015921477</v>
      </c>
      <c r="F58" s="39">
        <f t="shared" si="14"/>
        <v>5.2757808871500167</v>
      </c>
      <c r="G58" s="39">
        <f t="shared" si="8"/>
        <v>6.0375302640929718</v>
      </c>
      <c r="H58" s="39">
        <f t="shared" si="12"/>
        <v>7.824605692401998</v>
      </c>
      <c r="I58" s="61">
        <f t="shared" si="16"/>
        <v>21911367.285999998</v>
      </c>
      <c r="J58" s="39"/>
    </row>
    <row r="59" spans="1:10" ht="15" customHeight="1" x14ac:dyDescent="0.2">
      <c r="A59" s="47">
        <v>38200</v>
      </c>
      <c r="B59" s="50">
        <v>3600940.3059999994</v>
      </c>
      <c r="C59" s="43">
        <f t="shared" si="2"/>
        <v>140.50723098270493</v>
      </c>
      <c r="D59" s="39">
        <f t="shared" si="10"/>
        <v>5.0870311045824623</v>
      </c>
      <c r="E59" s="39">
        <f t="shared" si="15"/>
        <v>16.50050204347324</v>
      </c>
      <c r="F59" s="39">
        <f t="shared" si="14"/>
        <v>11.342619179509139</v>
      </c>
      <c r="G59" s="39">
        <f t="shared" si="8"/>
        <v>9.0239412214740966</v>
      </c>
      <c r="H59" s="39">
        <f t="shared" si="12"/>
        <v>4.1786691212921889</v>
      </c>
      <c r="I59" s="61">
        <f t="shared" si="16"/>
        <v>25512307.591999996</v>
      </c>
      <c r="J59" s="39"/>
    </row>
    <row r="60" spans="1:10" ht="15" customHeight="1" x14ac:dyDescent="0.2">
      <c r="A60" s="47">
        <v>38231</v>
      </c>
      <c r="B60" s="50">
        <v>3556587.85</v>
      </c>
      <c r="C60" s="43">
        <f t="shared" si="2"/>
        <v>138.77661612928497</v>
      </c>
      <c r="D60" s="39">
        <f t="shared" si="10"/>
        <v>-1.2316909537794296</v>
      </c>
      <c r="E60" s="39">
        <f t="shared" si="15"/>
        <v>15.065575898696171</v>
      </c>
      <c r="F60" s="39">
        <f t="shared" si="14"/>
        <v>6.1624805211286438</v>
      </c>
      <c r="G60" s="39">
        <f t="shared" ref="G60:G91" si="17">(C60/C36-1)*100</f>
        <v>8.9241942546077304</v>
      </c>
      <c r="H60" s="39">
        <f t="shared" si="12"/>
        <v>10.848199500781707</v>
      </c>
      <c r="I60" s="61">
        <f t="shared" si="16"/>
        <v>29068895.441999998</v>
      </c>
      <c r="J60" s="39"/>
    </row>
    <row r="61" spans="1:10" ht="15" customHeight="1" x14ac:dyDescent="0.2">
      <c r="A61" s="47">
        <v>38261</v>
      </c>
      <c r="B61" s="50">
        <v>3488649.1860000002</v>
      </c>
      <c r="C61" s="43">
        <f t="shared" si="2"/>
        <v>136.12567700113593</v>
      </c>
      <c r="D61" s="39">
        <f t="shared" si="10"/>
        <v>-1.9102203253604455</v>
      </c>
      <c r="E61" s="39">
        <f t="shared" si="15"/>
        <v>12.86756988038622</v>
      </c>
      <c r="F61" s="39">
        <f t="shared" si="14"/>
        <v>-2.0892258980649614</v>
      </c>
      <c r="G61" s="39">
        <f t="shared" si="17"/>
        <v>-5.2950056159831727</v>
      </c>
      <c r="H61" s="39">
        <f t="shared" si="12"/>
        <v>0.97275419843474431</v>
      </c>
      <c r="I61" s="61">
        <f t="shared" si="16"/>
        <v>32557544.627999999</v>
      </c>
      <c r="J61" s="39"/>
    </row>
    <row r="62" spans="1:10" ht="15" customHeight="1" x14ac:dyDescent="0.2">
      <c r="A62" s="47">
        <v>38292</v>
      </c>
      <c r="B62" s="50">
        <v>3391548.9370000004</v>
      </c>
      <c r="C62" s="43">
        <f t="shared" si="2"/>
        <v>132.33686464787692</v>
      </c>
      <c r="D62" s="39">
        <f t="shared" si="10"/>
        <v>-2.7833193830340996</v>
      </c>
      <c r="E62" s="39">
        <f t="shared" si="15"/>
        <v>9.7261049307458602</v>
      </c>
      <c r="F62" s="39">
        <f t="shared" si="14"/>
        <v>9.2060915004664281</v>
      </c>
      <c r="G62" s="39">
        <f t="shared" si="17"/>
        <v>8.5310687138598684</v>
      </c>
      <c r="H62" s="39">
        <f t="shared" si="12"/>
        <v>3.9805430025052102</v>
      </c>
      <c r="I62" s="61">
        <f t="shared" si="16"/>
        <v>35949093.564999998</v>
      </c>
      <c r="J62" s="39"/>
    </row>
    <row r="63" spans="1:10" ht="15" customHeight="1" x14ac:dyDescent="0.2">
      <c r="A63" s="47">
        <v>38322</v>
      </c>
      <c r="B63" s="50">
        <v>3276581.0510000009</v>
      </c>
      <c r="C63" s="43">
        <f t="shared" si="2"/>
        <v>127.85086434210145</v>
      </c>
      <c r="D63" s="39">
        <f t="shared" si="10"/>
        <v>-3.389834206599851</v>
      </c>
      <c r="E63" s="39">
        <f t="shared" si="15"/>
        <v>6.0065718922337918</v>
      </c>
      <c r="F63" s="39">
        <f t="shared" si="14"/>
        <v>6.0065718922337918</v>
      </c>
      <c r="G63" s="39">
        <f t="shared" si="17"/>
        <v>11.167658132906432</v>
      </c>
      <c r="H63" s="39">
        <f t="shared" si="12"/>
        <v>15.836604437704027</v>
      </c>
      <c r="I63" s="62">
        <f t="shared" si="16"/>
        <v>39225674.615999997</v>
      </c>
      <c r="J63" s="52">
        <f>I63/I51-1</f>
        <v>6.4374805426592463E-2</v>
      </c>
    </row>
    <row r="64" spans="1:10" ht="15" customHeight="1" x14ac:dyDescent="0.2">
      <c r="A64" s="47">
        <v>38353</v>
      </c>
      <c r="B64" s="50">
        <v>2820852.14</v>
      </c>
      <c r="C64" s="43">
        <f t="shared" si="2"/>
        <v>110.0685069793094</v>
      </c>
      <c r="D64" s="39">
        <f t="shared" si="10"/>
        <v>-13.908671993964994</v>
      </c>
      <c r="E64" s="39">
        <f t="shared" ref="E64:E75" si="18">(C64/$C$63-1)*100</f>
        <v>-13.908671993964994</v>
      </c>
      <c r="F64" s="39">
        <f t="shared" si="14"/>
        <v>-8.6420814958632075E-2</v>
      </c>
      <c r="G64" s="39">
        <f t="shared" si="17"/>
        <v>3.5382060052657982</v>
      </c>
      <c r="H64" s="39">
        <f t="shared" si="12"/>
        <v>-2.7059705298079439</v>
      </c>
      <c r="I64" s="61">
        <f>B64</f>
        <v>2820852.14</v>
      </c>
      <c r="J64" s="39"/>
    </row>
    <row r="65" spans="1:10" ht="15" customHeight="1" x14ac:dyDescent="0.2">
      <c r="A65" s="47">
        <v>38384</v>
      </c>
      <c r="B65" s="50">
        <v>2869010.0530000003</v>
      </c>
      <c r="C65" s="43">
        <f t="shared" si="2"/>
        <v>111.94760922220452</v>
      </c>
      <c r="D65" s="39">
        <f t="shared" si="10"/>
        <v>1.7072115307681601</v>
      </c>
      <c r="E65" s="39">
        <f t="shared" si="18"/>
        <v>-12.438910915254532</v>
      </c>
      <c r="F65" s="39">
        <f t="shared" si="14"/>
        <v>6.2803181117990992</v>
      </c>
      <c r="G65" s="39">
        <f t="shared" si="17"/>
        <v>4.351439981611338</v>
      </c>
      <c r="H65" s="39">
        <f t="shared" si="12"/>
        <v>4.9583353324216484</v>
      </c>
      <c r="I65" s="61">
        <f>I64+B65</f>
        <v>5689862.193</v>
      </c>
      <c r="J65" s="39"/>
    </row>
    <row r="66" spans="1:10" ht="15" customHeight="1" x14ac:dyDescent="0.2">
      <c r="A66" s="47">
        <v>38412</v>
      </c>
      <c r="B66" s="50">
        <v>3398889.4060000009</v>
      </c>
      <c r="C66" s="43">
        <f t="shared" si="2"/>
        <v>132.62328677256085</v>
      </c>
      <c r="D66" s="39">
        <f t="shared" si="10"/>
        <v>18.469065747815328</v>
      </c>
      <c r="E66" s="39">
        <f t="shared" si="18"/>
        <v>3.7328041973102577</v>
      </c>
      <c r="F66" s="39">
        <f t="shared" si="14"/>
        <v>-0.10949087818897807</v>
      </c>
      <c r="G66" s="39">
        <f t="shared" si="17"/>
        <v>21.645761687828148</v>
      </c>
      <c r="H66" s="39">
        <f t="shared" si="12"/>
        <v>4.4982166325619577</v>
      </c>
      <c r="I66" s="61">
        <f t="shared" ref="I66:I75" si="19">I65+B66</f>
        <v>9088751.5990000013</v>
      </c>
      <c r="J66" s="39"/>
    </row>
    <row r="67" spans="1:10" ht="15" customHeight="1" x14ac:dyDescent="0.2">
      <c r="A67" s="47">
        <v>38443</v>
      </c>
      <c r="B67" s="50">
        <v>3269321.1829999997</v>
      </c>
      <c r="C67" s="43">
        <f t="shared" si="2"/>
        <v>127.56758723576328</v>
      </c>
      <c r="D67" s="39">
        <f t="shared" si="10"/>
        <v>-3.8120752846879102</v>
      </c>
      <c r="E67" s="39">
        <f t="shared" si="18"/>
        <v>-0.22156839360911729</v>
      </c>
      <c r="F67" s="39">
        <f t="shared" si="14"/>
        <v>0.49377377111856635</v>
      </c>
      <c r="G67" s="39">
        <f t="shared" si="17"/>
        <v>12.672433991599497</v>
      </c>
      <c r="H67" s="39">
        <f t="shared" si="12"/>
        <v>6.2654369126517784</v>
      </c>
      <c r="I67" s="61">
        <f t="shared" si="19"/>
        <v>12358072.782000002</v>
      </c>
      <c r="J67" s="39"/>
    </row>
    <row r="68" spans="1:10" ht="15" customHeight="1" x14ac:dyDescent="0.2">
      <c r="A68" s="47">
        <v>38473</v>
      </c>
      <c r="B68" s="50">
        <v>3204510.0619999999</v>
      </c>
      <c r="C68" s="43">
        <f t="shared" si="2"/>
        <v>125.03868356762374</v>
      </c>
      <c r="D68" s="39">
        <f t="shared" si="10"/>
        <v>-1.9824029935329612</v>
      </c>
      <c r="E68" s="39">
        <f t="shared" si="18"/>
        <v>-2.199579008674446</v>
      </c>
      <c r="F68" s="39">
        <f t="shared" si="14"/>
        <v>3.6915526807861587</v>
      </c>
      <c r="G68" s="39">
        <f t="shared" si="17"/>
        <v>1.5858584022431454</v>
      </c>
      <c r="H68" s="39">
        <f t="shared" si="12"/>
        <v>2.6520753583493928</v>
      </c>
      <c r="I68" s="61">
        <f t="shared" si="19"/>
        <v>15562582.844000001</v>
      </c>
      <c r="J68" s="39"/>
    </row>
    <row r="69" spans="1:10" ht="15" customHeight="1" x14ac:dyDescent="0.2">
      <c r="A69" s="47">
        <v>38504</v>
      </c>
      <c r="B69" s="50">
        <v>3293995.5589999999</v>
      </c>
      <c r="C69" s="43">
        <f t="shared" si="2"/>
        <v>128.53037138472834</v>
      </c>
      <c r="D69" s="39">
        <f t="shared" ref="D69:D100" si="20">(C69/C68-1)*100</f>
        <v>2.7924860670947682</v>
      </c>
      <c r="E69" s="39">
        <f t="shared" si="18"/>
        <v>0.53148412106833742</v>
      </c>
      <c r="F69" s="39">
        <f t="shared" si="14"/>
        <v>2.4355475256868653</v>
      </c>
      <c r="G69" s="39">
        <f t="shared" si="17"/>
        <v>12.40637889056082</v>
      </c>
      <c r="H69" s="39">
        <f t="shared" si="12"/>
        <v>8.7480740166853579</v>
      </c>
      <c r="I69" s="61">
        <f t="shared" si="19"/>
        <v>18856578.403000001</v>
      </c>
      <c r="J69" s="39"/>
    </row>
    <row r="70" spans="1:10" ht="15" customHeight="1" x14ac:dyDescent="0.2">
      <c r="A70" s="47">
        <v>38534</v>
      </c>
      <c r="B70" s="50">
        <v>3319444.3310000002</v>
      </c>
      <c r="C70" s="43">
        <f t="shared" ref="C70:C120" si="21">B70/$B$4*100</f>
        <v>129.52337215168697</v>
      </c>
      <c r="D70" s="39">
        <f t="shared" si="20"/>
        <v>0.7725806408714897</v>
      </c>
      <c r="E70" s="39">
        <f t="shared" si="18"/>
        <v>1.3081709053684998</v>
      </c>
      <c r="F70" s="39">
        <f t="shared" si="14"/>
        <v>-3.1279277025240915</v>
      </c>
      <c r="G70" s="39">
        <f t="shared" si="17"/>
        <v>1.982830572732297</v>
      </c>
      <c r="H70" s="39">
        <f t="shared" si="12"/>
        <v>2.7207529798900509</v>
      </c>
      <c r="I70" s="61">
        <f t="shared" si="19"/>
        <v>22176022.734000001</v>
      </c>
      <c r="J70" s="39"/>
    </row>
    <row r="71" spans="1:10" ht="15" customHeight="1" x14ac:dyDescent="0.2">
      <c r="A71" s="47">
        <v>38565</v>
      </c>
      <c r="B71" s="50">
        <v>3641539.8</v>
      </c>
      <c r="C71" s="43">
        <f t="shared" si="21"/>
        <v>142.09140678026924</v>
      </c>
      <c r="D71" s="39">
        <f t="shared" si="20"/>
        <v>9.7032947952155233</v>
      </c>
      <c r="E71" s="39">
        <f t="shared" si="18"/>
        <v>11.138401379957163</v>
      </c>
      <c r="F71" s="39">
        <f t="shared" si="14"/>
        <v>1.1274692316435297</v>
      </c>
      <c r="G71" s="39">
        <f t="shared" si="17"/>
        <v>12.597972952464144</v>
      </c>
      <c r="H71" s="39">
        <f t="shared" si="12"/>
        <v>10.253152613871341</v>
      </c>
      <c r="I71" s="61">
        <f t="shared" si="19"/>
        <v>25817562.534000002</v>
      </c>
      <c r="J71" s="39"/>
    </row>
    <row r="72" spans="1:10" ht="15" customHeight="1" x14ac:dyDescent="0.2">
      <c r="A72" s="47">
        <v>38596</v>
      </c>
      <c r="B72" s="50">
        <v>3453425.6379999998</v>
      </c>
      <c r="C72" s="43">
        <f t="shared" si="21"/>
        <v>134.75126843717834</v>
      </c>
      <c r="D72" s="39">
        <f t="shared" si="20"/>
        <v>-5.1657862424022039</v>
      </c>
      <c r="E72" s="39">
        <f t="shared" si="18"/>
        <v>5.3972291314456022</v>
      </c>
      <c r="F72" s="39">
        <f t="shared" si="14"/>
        <v>-2.9005950745740972</v>
      </c>
      <c r="G72" s="39">
        <f t="shared" si="17"/>
        <v>3.0831368400870973</v>
      </c>
      <c r="H72" s="39">
        <f t="shared" ref="H72:H103" si="22">(C72/C36-1)*100</f>
        <v>5.7647444410390491</v>
      </c>
      <c r="I72" s="61">
        <f t="shared" si="19"/>
        <v>29270988.172000002</v>
      </c>
      <c r="J72" s="39"/>
    </row>
    <row r="73" spans="1:10" ht="15" customHeight="1" x14ac:dyDescent="0.2">
      <c r="A73" s="47">
        <v>38626</v>
      </c>
      <c r="B73" s="50">
        <v>3357950.6620000014</v>
      </c>
      <c r="C73" s="43">
        <f t="shared" si="21"/>
        <v>131.0258735775225</v>
      </c>
      <c r="D73" s="39">
        <f t="shared" si="20"/>
        <v>-2.7646454856138369</v>
      </c>
      <c r="E73" s="39">
        <f t="shared" si="18"/>
        <v>2.4833693943010049</v>
      </c>
      <c r="F73" s="39">
        <f t="shared" si="14"/>
        <v>-3.7463934328648807</v>
      </c>
      <c r="G73" s="39">
        <f t="shared" si="17"/>
        <v>-5.7573487090870294</v>
      </c>
      <c r="H73" s="39">
        <f t="shared" si="22"/>
        <v>-8.8430273061810389</v>
      </c>
      <c r="I73" s="61">
        <f t="shared" si="19"/>
        <v>32628938.834000003</v>
      </c>
      <c r="J73" s="39"/>
    </row>
    <row r="74" spans="1:10" ht="15" customHeight="1" x14ac:dyDescent="0.2">
      <c r="A74" s="47">
        <v>38657</v>
      </c>
      <c r="B74" s="50">
        <v>3360962.9669999992</v>
      </c>
      <c r="C74" s="43">
        <f t="shared" si="21"/>
        <v>131.14341249748733</v>
      </c>
      <c r="D74" s="39">
        <f t="shared" si="20"/>
        <v>8.970664858440891E-2</v>
      </c>
      <c r="E74" s="39">
        <f t="shared" si="18"/>
        <v>2.5753037903410103</v>
      </c>
      <c r="F74" s="39">
        <f t="shared" si="14"/>
        <v>-0.90182894506767308</v>
      </c>
      <c r="G74" s="39">
        <f t="shared" si="17"/>
        <v>8.2212393575381348</v>
      </c>
      <c r="H74" s="39">
        <f t="shared" si="22"/>
        <v>7.5523041218069853</v>
      </c>
      <c r="I74" s="61">
        <f t="shared" si="19"/>
        <v>35989901.800999999</v>
      </c>
      <c r="J74" s="39"/>
    </row>
    <row r="75" spans="1:10" ht="15" customHeight="1" x14ac:dyDescent="0.2">
      <c r="A75" s="47">
        <v>38687</v>
      </c>
      <c r="B75" s="50">
        <v>3177252.9010000005</v>
      </c>
      <c r="C75" s="43">
        <f t="shared" si="21"/>
        <v>123.97512019497401</v>
      </c>
      <c r="D75" s="39">
        <f t="shared" si="20"/>
        <v>-5.4659949485839849</v>
      </c>
      <c r="E75" s="39">
        <f t="shared" si="18"/>
        <v>-3.0314571333337037</v>
      </c>
      <c r="F75" s="39">
        <f t="shared" si="14"/>
        <v>-3.0314571333337037</v>
      </c>
      <c r="G75" s="39">
        <f t="shared" si="17"/>
        <v>2.7930281068041518</v>
      </c>
      <c r="H75" s="39">
        <f t="shared" si="22"/>
        <v>7.797658230476423</v>
      </c>
      <c r="I75" s="62">
        <f t="shared" si="19"/>
        <v>39167154.702</v>
      </c>
      <c r="J75" s="52">
        <f>I75/I63-1</f>
        <v>-1.4918778216786999E-3</v>
      </c>
    </row>
    <row r="76" spans="1:10" ht="15" customHeight="1" x14ac:dyDescent="0.2">
      <c r="A76" s="47">
        <v>38718</v>
      </c>
      <c r="B76" s="50">
        <v>2935471.3739999998</v>
      </c>
      <c r="C76" s="43">
        <f t="shared" si="21"/>
        <v>114.54090302538225</v>
      </c>
      <c r="D76" s="39">
        <f t="shared" si="20"/>
        <v>-7.6097665037587303</v>
      </c>
      <c r="E76" s="39">
        <f t="shared" ref="E76:E87" si="23">(C76/$C$75-1)*100</f>
        <v>-7.6097665037587303</v>
      </c>
      <c r="F76" s="39">
        <f t="shared" si="14"/>
        <v>4.0632840117596603</v>
      </c>
      <c r="G76" s="39">
        <f t="shared" si="17"/>
        <v>3.9733516736439878</v>
      </c>
      <c r="H76" s="39">
        <f t="shared" si="22"/>
        <v>7.7452573759405396</v>
      </c>
      <c r="I76" s="61">
        <f>B76</f>
        <v>2935471.3739999998</v>
      </c>
      <c r="J76" s="39"/>
    </row>
    <row r="77" spans="1:10" ht="15" customHeight="1" x14ac:dyDescent="0.2">
      <c r="A77" s="47">
        <v>38749</v>
      </c>
      <c r="B77" s="50">
        <v>2824573.1659999993</v>
      </c>
      <c r="C77" s="43">
        <f t="shared" si="21"/>
        <v>110.21369990539137</v>
      </c>
      <c r="D77" s="39">
        <f t="shared" si="20"/>
        <v>-3.7778671249273921</v>
      </c>
      <c r="E77" s="39">
        <f t="shared" si="23"/>
        <v>-11.100146761656893</v>
      </c>
      <c r="F77" s="39">
        <f t="shared" si="14"/>
        <v>-1.5488578352499838</v>
      </c>
      <c r="G77" s="39">
        <f t="shared" si="17"/>
        <v>4.6341870773958904</v>
      </c>
      <c r="H77" s="39">
        <f t="shared" si="22"/>
        <v>2.7351845272599595</v>
      </c>
      <c r="I77" s="61">
        <f>I76+B77</f>
        <v>5760044.5399999991</v>
      </c>
      <c r="J77" s="39"/>
    </row>
    <row r="78" spans="1:10" ht="15" customHeight="1" x14ac:dyDescent="0.2">
      <c r="A78" s="47">
        <v>38777</v>
      </c>
      <c r="B78" s="50">
        <v>3421044.4780000011</v>
      </c>
      <c r="C78" s="43">
        <f t="shared" si="21"/>
        <v>133.48776870072709</v>
      </c>
      <c r="D78" s="39">
        <f t="shared" si="20"/>
        <v>21.117219379545759</v>
      </c>
      <c r="E78" s="39">
        <f t="shared" si="23"/>
        <v>7.6730302747782586</v>
      </c>
      <c r="F78" s="39">
        <f t="shared" si="14"/>
        <v>0.6518326827842591</v>
      </c>
      <c r="G78" s="39">
        <f t="shared" si="17"/>
        <v>0.5416281072665674</v>
      </c>
      <c r="H78" s="39">
        <f t="shared" si="22"/>
        <v>22.438688519731254</v>
      </c>
      <c r="I78" s="61">
        <f t="shared" ref="I78:I87" si="24">I77+B78</f>
        <v>9181089.0179999992</v>
      </c>
      <c r="J78" s="39"/>
    </row>
    <row r="79" spans="1:10" ht="15" customHeight="1" x14ac:dyDescent="0.2">
      <c r="A79" s="47">
        <v>38808</v>
      </c>
      <c r="B79" s="50">
        <v>3031727.2659999998</v>
      </c>
      <c r="C79" s="43">
        <f t="shared" si="21"/>
        <v>118.29676891078864</v>
      </c>
      <c r="D79" s="39">
        <f t="shared" si="20"/>
        <v>-11.380068704269009</v>
      </c>
      <c r="E79" s="39">
        <f t="shared" si="23"/>
        <v>-4.5802345464598826</v>
      </c>
      <c r="F79" s="39">
        <f t="shared" si="14"/>
        <v>-7.2673776512217287</v>
      </c>
      <c r="G79" s="39">
        <f t="shared" si="17"/>
        <v>-6.80948828479303</v>
      </c>
      <c r="H79" s="39">
        <f t="shared" si="22"/>
        <v>4.4841027046064408</v>
      </c>
      <c r="I79" s="61">
        <f t="shared" si="24"/>
        <v>12212816.283999998</v>
      </c>
      <c r="J79" s="39"/>
    </row>
    <row r="80" spans="1:10" ht="15" customHeight="1" x14ac:dyDescent="0.2">
      <c r="A80" s="47">
        <v>38838</v>
      </c>
      <c r="B80" s="50">
        <v>3229793.6319999998</v>
      </c>
      <c r="C80" s="43">
        <f t="shared" si="21"/>
        <v>126.0252382195123</v>
      </c>
      <c r="D80" s="39">
        <f t="shared" si="20"/>
        <v>6.5331195263261588</v>
      </c>
      <c r="E80" s="39">
        <f t="shared" si="23"/>
        <v>1.65365278235996</v>
      </c>
      <c r="F80" s="39">
        <f t="shared" ref="F80:F105" si="25">(C80/C68-1)*100</f>
        <v>0.78899955097098129</v>
      </c>
      <c r="G80" s="39">
        <f t="shared" si="17"/>
        <v>4.5096785658323979</v>
      </c>
      <c r="H80" s="39">
        <f t="shared" si="22"/>
        <v>2.3873703688868542</v>
      </c>
      <c r="I80" s="61">
        <f t="shared" si="24"/>
        <v>15442609.915999997</v>
      </c>
      <c r="J80" s="39"/>
    </row>
    <row r="81" spans="1:10" ht="15" customHeight="1" x14ac:dyDescent="0.2">
      <c r="A81" s="47">
        <v>38869</v>
      </c>
      <c r="B81" s="50">
        <v>3205181.4329999993</v>
      </c>
      <c r="C81" s="43">
        <f t="shared" si="21"/>
        <v>125.0648801918818</v>
      </c>
      <c r="D81" s="39">
        <f t="shared" si="20"/>
        <v>-0.7620362724153229</v>
      </c>
      <c r="E81" s="39">
        <f t="shared" si="23"/>
        <v>0.87901507592325068</v>
      </c>
      <c r="F81" s="39">
        <f t="shared" si="25"/>
        <v>-2.6962430400775284</v>
      </c>
      <c r="G81" s="39">
        <f t="shared" si="17"/>
        <v>-0.32636379503977464</v>
      </c>
      <c r="H81" s="39">
        <f t="shared" si="22"/>
        <v>9.3756297231208929</v>
      </c>
      <c r="I81" s="61">
        <f t="shared" si="24"/>
        <v>18647791.348999996</v>
      </c>
      <c r="J81" s="39"/>
    </row>
    <row r="82" spans="1:10" ht="15" customHeight="1" x14ac:dyDescent="0.2">
      <c r="A82" s="47">
        <v>38899</v>
      </c>
      <c r="B82" s="50">
        <v>3262235.2270000004</v>
      </c>
      <c r="C82" s="43">
        <f t="shared" si="21"/>
        <v>127.29109610516436</v>
      </c>
      <c r="D82" s="39">
        <f t="shared" si="20"/>
        <v>1.7800488113585367</v>
      </c>
      <c r="E82" s="39">
        <f t="shared" si="23"/>
        <v>2.6747107846924134</v>
      </c>
      <c r="F82" s="39">
        <f t="shared" si="25"/>
        <v>-1.7234542379798157</v>
      </c>
      <c r="G82" s="39">
        <f t="shared" si="17"/>
        <v>-4.7974735379538114</v>
      </c>
      <c r="H82" s="39">
        <f t="shared" si="22"/>
        <v>0.22520315721477058</v>
      </c>
      <c r="I82" s="61">
        <f t="shared" si="24"/>
        <v>21910026.575999998</v>
      </c>
      <c r="J82" s="39"/>
    </row>
    <row r="83" spans="1:10" ht="15" customHeight="1" x14ac:dyDescent="0.2">
      <c r="A83" s="47">
        <v>38930</v>
      </c>
      <c r="B83" s="50">
        <v>3547416.1549999993</v>
      </c>
      <c r="C83" s="43">
        <f t="shared" si="21"/>
        <v>138.41874030842766</v>
      </c>
      <c r="D83" s="39">
        <f t="shared" si="20"/>
        <v>8.7418873304932134</v>
      </c>
      <c r="E83" s="39">
        <f t="shared" si="23"/>
        <v>11.650418318399991</v>
      </c>
      <c r="F83" s="39">
        <f t="shared" si="25"/>
        <v>-2.5847210292744949</v>
      </c>
      <c r="G83" s="39">
        <f t="shared" si="17"/>
        <v>-1.4863937319598453</v>
      </c>
      <c r="H83" s="39">
        <f t="shared" si="22"/>
        <v>9.6876294670249941</v>
      </c>
      <c r="I83" s="61">
        <f t="shared" si="24"/>
        <v>25457442.730999999</v>
      </c>
      <c r="J83" s="39"/>
    </row>
    <row r="84" spans="1:10" ht="15" customHeight="1" x14ac:dyDescent="0.2">
      <c r="A84" s="47">
        <v>38961</v>
      </c>
      <c r="B84" s="50">
        <v>3460791.246999999</v>
      </c>
      <c r="C84" s="43">
        <f t="shared" si="21"/>
        <v>135.03867151447091</v>
      </c>
      <c r="D84" s="39">
        <f t="shared" si="20"/>
        <v>-2.4419155863037112</v>
      </c>
      <c r="E84" s="39">
        <f t="shared" si="23"/>
        <v>8.9240093513096816</v>
      </c>
      <c r="F84" s="39">
        <f t="shared" si="25"/>
        <v>0.21328413500356636</v>
      </c>
      <c r="G84" s="39">
        <f t="shared" si="17"/>
        <v>-2.6934974486852892</v>
      </c>
      <c r="H84" s="39">
        <f t="shared" si="22"/>
        <v>3.3029968168310164</v>
      </c>
      <c r="I84" s="61">
        <f t="shared" si="24"/>
        <v>28918233.977999996</v>
      </c>
      <c r="J84" s="39"/>
    </row>
    <row r="85" spans="1:10" ht="15" customHeight="1" x14ac:dyDescent="0.2">
      <c r="A85" s="47">
        <v>38991</v>
      </c>
      <c r="B85" s="50">
        <v>3546454.6150000007</v>
      </c>
      <c r="C85" s="43">
        <f t="shared" si="21"/>
        <v>138.38122140741896</v>
      </c>
      <c r="D85" s="39">
        <f t="shared" si="20"/>
        <v>2.4752538331879625</v>
      </c>
      <c r="E85" s="39">
        <f t="shared" si="23"/>
        <v>11.620155068039995</v>
      </c>
      <c r="F85" s="39">
        <f t="shared" si="25"/>
        <v>5.6136605916575766</v>
      </c>
      <c r="G85" s="39">
        <f t="shared" si="17"/>
        <v>1.6569573470434973</v>
      </c>
      <c r="H85" s="39">
        <f t="shared" si="22"/>
        <v>-0.46688613303578208</v>
      </c>
      <c r="I85" s="61">
        <f t="shared" si="24"/>
        <v>32464688.592999998</v>
      </c>
      <c r="J85" s="39"/>
    </row>
    <row r="86" spans="1:10" ht="15" customHeight="1" x14ac:dyDescent="0.2">
      <c r="A86" s="47">
        <v>39022</v>
      </c>
      <c r="B86" s="50">
        <v>3400081.9760000007</v>
      </c>
      <c r="C86" s="43">
        <f t="shared" si="21"/>
        <v>132.66982037051406</v>
      </c>
      <c r="D86" s="39">
        <f t="shared" si="20"/>
        <v>-4.12729485895309</v>
      </c>
      <c r="E86" s="39">
        <f t="shared" si="23"/>
        <v>7.0132621463613098</v>
      </c>
      <c r="F86" s="39">
        <f t="shared" si="25"/>
        <v>1.1639226431262584</v>
      </c>
      <c r="G86" s="39">
        <f t="shared" si="17"/>
        <v>0.25159710676467828</v>
      </c>
      <c r="H86" s="39">
        <f t="shared" si="22"/>
        <v>9.4808508670923821</v>
      </c>
      <c r="I86" s="61">
        <f t="shared" si="24"/>
        <v>35864770.568999998</v>
      </c>
      <c r="J86" s="39"/>
    </row>
    <row r="87" spans="1:10" ht="15" customHeight="1" x14ac:dyDescent="0.2">
      <c r="A87" s="47">
        <v>39052</v>
      </c>
      <c r="B87" s="50">
        <v>3143626.9269999997</v>
      </c>
      <c r="C87" s="43">
        <f t="shared" si="21"/>
        <v>122.6630483208682</v>
      </c>
      <c r="D87" s="39">
        <f t="shared" si="20"/>
        <v>-7.5426137019703576</v>
      </c>
      <c r="E87" s="39">
        <f t="shared" si="23"/>
        <v>-1.0583348272156012</v>
      </c>
      <c r="F87" s="39">
        <f t="shared" si="25"/>
        <v>-1.0583348272156012</v>
      </c>
      <c r="G87" s="39">
        <f t="shared" si="17"/>
        <v>-4.0577089939351279</v>
      </c>
      <c r="H87" s="39">
        <f t="shared" si="22"/>
        <v>1.7051336904003289</v>
      </c>
      <c r="I87" s="62">
        <f t="shared" si="24"/>
        <v>39008397.495999999</v>
      </c>
      <c r="J87" s="52">
        <f>I87/I75-1</f>
        <v>-4.0533249659795434E-3</v>
      </c>
    </row>
    <row r="88" spans="1:10" ht="15" customHeight="1" x14ac:dyDescent="0.2">
      <c r="A88" s="47">
        <v>39083</v>
      </c>
      <c r="B88" s="50">
        <v>3047478.28</v>
      </c>
      <c r="C88" s="43">
        <f t="shared" si="21"/>
        <v>118.91136709188656</v>
      </c>
      <c r="D88" s="39">
        <f t="shared" si="20"/>
        <v>-3.0585260030125738</v>
      </c>
      <c r="E88" s="39">
        <f t="shared" ref="E88:E99" si="26">(C88/$C$87-1)*100</f>
        <v>-3.0585260030125738</v>
      </c>
      <c r="F88" s="39">
        <f t="shared" si="25"/>
        <v>3.8156361186848731</v>
      </c>
      <c r="G88" s="39">
        <f t="shared" si="17"/>
        <v>8.0339602628019868</v>
      </c>
      <c r="H88" s="39">
        <f t="shared" si="22"/>
        <v>7.9405964339108071</v>
      </c>
      <c r="I88" s="61">
        <f>B88</f>
        <v>3047478.28</v>
      </c>
      <c r="J88" s="39"/>
    </row>
    <row r="89" spans="1:10" ht="15" customHeight="1" x14ac:dyDescent="0.2">
      <c r="A89" s="47">
        <v>39114</v>
      </c>
      <c r="B89" s="50">
        <v>2970992.2790000001</v>
      </c>
      <c r="C89" s="43">
        <f t="shared" si="21"/>
        <v>115.92691433893656</v>
      </c>
      <c r="D89" s="39">
        <f t="shared" si="20"/>
        <v>-2.5098128344986814</v>
      </c>
      <c r="E89" s="39">
        <f t="shared" si="26"/>
        <v>-5.4915755593411664</v>
      </c>
      <c r="F89" s="39">
        <f t="shared" si="25"/>
        <v>5.1837606744438158</v>
      </c>
      <c r="G89" s="39">
        <f t="shared" si="17"/>
        <v>3.5546137558270852</v>
      </c>
      <c r="H89" s="39">
        <f t="shared" si="22"/>
        <v>10.058172919137887</v>
      </c>
      <c r="I89" s="61">
        <f>I88+B89</f>
        <v>6018470.5590000004</v>
      </c>
      <c r="J89" s="39"/>
    </row>
    <row r="90" spans="1:10" ht="15" customHeight="1" x14ac:dyDescent="0.2">
      <c r="A90" s="47">
        <v>39142</v>
      </c>
      <c r="B90" s="50">
        <v>3640070.2519999989</v>
      </c>
      <c r="C90" s="43">
        <f t="shared" si="21"/>
        <v>142.03406561303794</v>
      </c>
      <c r="D90" s="39">
        <f t="shared" si="20"/>
        <v>22.520353813413575</v>
      </c>
      <c r="E90" s="39">
        <f t="shared" si="26"/>
        <v>15.792056008177834</v>
      </c>
      <c r="F90" s="39">
        <f t="shared" si="25"/>
        <v>6.4023071143478383</v>
      </c>
      <c r="G90" s="39">
        <f t="shared" si="17"/>
        <v>7.0958721273556513</v>
      </c>
      <c r="H90" s="39">
        <f t="shared" si="22"/>
        <v>6.9786119164592542</v>
      </c>
      <c r="I90" s="61">
        <f t="shared" ref="I90:I99" si="27">I89+B90</f>
        <v>9658540.8109999988</v>
      </c>
      <c r="J90" s="39"/>
    </row>
    <row r="91" spans="1:10" ht="15" customHeight="1" x14ac:dyDescent="0.2">
      <c r="A91" s="47">
        <v>39173</v>
      </c>
      <c r="B91" s="50">
        <v>3235434.9029999999</v>
      </c>
      <c r="C91" s="43">
        <f t="shared" si="21"/>
        <v>126.24535832706097</v>
      </c>
      <c r="D91" s="39">
        <f t="shared" si="20"/>
        <v>-11.116141200233065</v>
      </c>
      <c r="E91" s="39">
        <f t="shared" si="26"/>
        <v>2.9204475636558369</v>
      </c>
      <c r="F91" s="39">
        <f t="shared" si="25"/>
        <v>6.7191940147296902</v>
      </c>
      <c r="G91" s="39">
        <f t="shared" si="17"/>
        <v>-1.0364928406607299</v>
      </c>
      <c r="H91" s="39">
        <f t="shared" si="22"/>
        <v>-0.54783699932886565</v>
      </c>
      <c r="I91" s="61">
        <f t="shared" si="27"/>
        <v>12893975.713999998</v>
      </c>
      <c r="J91" s="39"/>
    </row>
    <row r="92" spans="1:10" ht="15" customHeight="1" x14ac:dyDescent="0.2">
      <c r="A92" s="47">
        <v>39203</v>
      </c>
      <c r="B92" s="50">
        <v>3424817.0320000001</v>
      </c>
      <c r="C92" s="43">
        <f t="shared" si="21"/>
        <v>133.63497222848048</v>
      </c>
      <c r="D92" s="39">
        <f t="shared" si="20"/>
        <v>5.8533747294497784</v>
      </c>
      <c r="E92" s="39">
        <f t="shared" si="26"/>
        <v>8.9447670327834636</v>
      </c>
      <c r="F92" s="39">
        <f t="shared" si="25"/>
        <v>6.0382619517159286</v>
      </c>
      <c r="G92" s="39">
        <f t="shared" ref="G92:G105" si="28">(C92/C68-1)*100</f>
        <v>6.8749033623723976</v>
      </c>
      <c r="H92" s="39">
        <f t="shared" si="22"/>
        <v>10.820246722533678</v>
      </c>
      <c r="I92" s="61">
        <f t="shared" si="27"/>
        <v>16318792.745999997</v>
      </c>
      <c r="J92" s="39"/>
    </row>
    <row r="93" spans="1:10" ht="15" customHeight="1" x14ac:dyDescent="0.2">
      <c r="A93" s="47">
        <v>39234</v>
      </c>
      <c r="B93" s="50">
        <v>3447868.517</v>
      </c>
      <c r="C93" s="43">
        <f t="shared" si="21"/>
        <v>134.5344318285168</v>
      </c>
      <c r="D93" s="39">
        <f t="shared" si="20"/>
        <v>0.67307201478552514</v>
      </c>
      <c r="E93" s="39">
        <f t="shared" si="26"/>
        <v>9.6780437712544298</v>
      </c>
      <c r="F93" s="39">
        <f t="shared" si="25"/>
        <v>7.5717112766639838</v>
      </c>
      <c r="G93" s="39">
        <f t="shared" si="28"/>
        <v>4.6713164982746136</v>
      </c>
      <c r="H93" s="39">
        <f t="shared" si="22"/>
        <v>7.2206361573522226</v>
      </c>
      <c r="I93" s="61">
        <f t="shared" si="27"/>
        <v>19766661.262999997</v>
      </c>
      <c r="J93" s="39"/>
    </row>
    <row r="94" spans="1:10" ht="15" customHeight="1" x14ac:dyDescent="0.2">
      <c r="A94" s="47">
        <v>39264</v>
      </c>
      <c r="B94" s="50">
        <v>3496715.8319999999</v>
      </c>
      <c r="C94" s="43">
        <f t="shared" si="21"/>
        <v>136.44043425798054</v>
      </c>
      <c r="D94" s="39">
        <f t="shared" si="20"/>
        <v>1.416739494535646</v>
      </c>
      <c r="E94" s="39">
        <f t="shared" si="26"/>
        <v>11.23189593419589</v>
      </c>
      <c r="F94" s="39">
        <f t="shared" si="25"/>
        <v>7.1877283115366231</v>
      </c>
      <c r="G94" s="39">
        <f t="shared" si="28"/>
        <v>5.3403968653571443</v>
      </c>
      <c r="H94" s="39">
        <f t="shared" si="22"/>
        <v>2.0454254098568159</v>
      </c>
      <c r="I94" s="61">
        <f t="shared" si="27"/>
        <v>23263377.094999995</v>
      </c>
      <c r="J94" s="39"/>
    </row>
    <row r="95" spans="1:10" ht="15" customHeight="1" x14ac:dyDescent="0.2">
      <c r="A95" s="47">
        <v>39295</v>
      </c>
      <c r="B95" s="50">
        <v>3834208.7079999996</v>
      </c>
      <c r="C95" s="43">
        <f t="shared" si="21"/>
        <v>149.60926946586676</v>
      </c>
      <c r="D95" s="39">
        <f t="shared" si="20"/>
        <v>9.6517101250108048</v>
      </c>
      <c r="E95" s="39">
        <f t="shared" si="26"/>
        <v>21.967676096318158</v>
      </c>
      <c r="F95" s="39">
        <f t="shared" si="25"/>
        <v>8.0845477516296782</v>
      </c>
      <c r="G95" s="39">
        <f t="shared" si="28"/>
        <v>5.290863716497074</v>
      </c>
      <c r="H95" s="39">
        <f t="shared" si="22"/>
        <v>6.4779858086323028</v>
      </c>
      <c r="I95" s="61">
        <f t="shared" si="27"/>
        <v>27097585.802999996</v>
      </c>
      <c r="J95" s="39"/>
    </row>
    <row r="96" spans="1:10" ht="15" customHeight="1" x14ac:dyDescent="0.2">
      <c r="A96" s="47">
        <v>39326</v>
      </c>
      <c r="B96" s="50">
        <v>3523811.8920000005</v>
      </c>
      <c r="C96" s="43">
        <f t="shared" si="21"/>
        <v>137.49771153491778</v>
      </c>
      <c r="D96" s="39">
        <f t="shared" si="20"/>
        <v>-8.0954595755928231</v>
      </c>
      <c r="E96" s="39">
        <f t="shared" si="26"/>
        <v>12.093832182650743</v>
      </c>
      <c r="F96" s="39">
        <f t="shared" si="25"/>
        <v>1.8209894935047322</v>
      </c>
      <c r="G96" s="39">
        <f t="shared" si="28"/>
        <v>2.0381575101980243</v>
      </c>
      <c r="H96" s="39">
        <f t="shared" si="22"/>
        <v>-0.92155626072893959</v>
      </c>
      <c r="I96" s="61">
        <f t="shared" si="27"/>
        <v>30621397.694999997</v>
      </c>
      <c r="J96" s="39"/>
    </row>
    <row r="97" spans="1:10" ht="15" customHeight="1" x14ac:dyDescent="0.2">
      <c r="A97" s="47">
        <v>39356</v>
      </c>
      <c r="B97" s="50">
        <v>3907983.0020000003</v>
      </c>
      <c r="C97" s="43">
        <f t="shared" si="21"/>
        <v>152.4879125109548</v>
      </c>
      <c r="D97" s="39">
        <f t="shared" si="20"/>
        <v>10.902145794790364</v>
      </c>
      <c r="E97" s="39">
        <f t="shared" si="26"/>
        <v>24.314465194170953</v>
      </c>
      <c r="F97" s="39">
        <f t="shared" si="25"/>
        <v>10.194079052101458</v>
      </c>
      <c r="G97" s="39">
        <f t="shared" si="28"/>
        <v>16.380000642189273</v>
      </c>
      <c r="H97" s="39">
        <f t="shared" si="22"/>
        <v>12.019947940962194</v>
      </c>
      <c r="I97" s="61">
        <f t="shared" si="27"/>
        <v>34529380.696999997</v>
      </c>
      <c r="J97" s="39"/>
    </row>
    <row r="98" spans="1:10" ht="15" customHeight="1" x14ac:dyDescent="0.2">
      <c r="A98" s="47">
        <v>39387</v>
      </c>
      <c r="B98" s="50">
        <v>3663390.3060000003</v>
      </c>
      <c r="C98" s="43">
        <f t="shared" si="21"/>
        <v>142.94400466658118</v>
      </c>
      <c r="D98" s="39">
        <f t="shared" si="20"/>
        <v>-6.258796311929304</v>
      </c>
      <c r="E98" s="39">
        <f t="shared" si="26"/>
        <v>16.533876031403551</v>
      </c>
      <c r="F98" s="39">
        <f t="shared" si="25"/>
        <v>7.7441759304217372</v>
      </c>
      <c r="G98" s="39">
        <f t="shared" si="28"/>
        <v>8.9982347907257232</v>
      </c>
      <c r="H98" s="39">
        <f t="shared" si="22"/>
        <v>8.0152571597701172</v>
      </c>
      <c r="I98" s="61">
        <f t="shared" si="27"/>
        <v>38192771.002999999</v>
      </c>
      <c r="J98" s="39"/>
    </row>
    <row r="99" spans="1:10" ht="15" customHeight="1" x14ac:dyDescent="0.2">
      <c r="A99" s="47">
        <v>39417</v>
      </c>
      <c r="B99" s="50">
        <v>3365408.5870000003</v>
      </c>
      <c r="C99" s="43">
        <f t="shared" si="21"/>
        <v>131.31687878771177</v>
      </c>
      <c r="D99" s="39">
        <f t="shared" si="20"/>
        <v>-8.1340423517515354</v>
      </c>
      <c r="E99" s="39">
        <f t="shared" si="26"/>
        <v>7.0549612008715457</v>
      </c>
      <c r="F99" s="39">
        <f t="shared" si="25"/>
        <v>7.0549612008715457</v>
      </c>
      <c r="G99" s="39">
        <f t="shared" si="28"/>
        <v>5.9219612622205764</v>
      </c>
      <c r="H99" s="39">
        <f t="shared" si="22"/>
        <v>2.7109824117700354</v>
      </c>
      <c r="I99" s="62">
        <f t="shared" si="27"/>
        <v>41558179.589999996</v>
      </c>
      <c r="J99" s="52">
        <f>I99/I87-1</f>
        <v>6.5364953642647272E-2</v>
      </c>
    </row>
    <row r="100" spans="1:10" ht="15" customHeight="1" x14ac:dyDescent="0.2">
      <c r="A100" s="47">
        <v>39448</v>
      </c>
      <c r="B100" s="50">
        <v>3366102.9490000005</v>
      </c>
      <c r="C100" s="43">
        <f t="shared" si="21"/>
        <v>131.34397251146973</v>
      </c>
      <c r="D100" s="39">
        <f t="shared" si="20"/>
        <v>2.063232389322156E-2</v>
      </c>
      <c r="E100" s="39">
        <f t="shared" ref="E100:E105" si="29">(C100/$C$99-1)*100</f>
        <v>2.063232389322156E-2</v>
      </c>
      <c r="F100" s="39">
        <f t="shared" si="25"/>
        <v>10.455354877869748</v>
      </c>
      <c r="G100" s="39">
        <f t="shared" si="28"/>
        <v>14.669929293611306</v>
      </c>
      <c r="H100" s="39">
        <f t="shared" si="22"/>
        <v>19.329294196894729</v>
      </c>
      <c r="I100" s="61">
        <f>B100</f>
        <v>3366102.9490000005</v>
      </c>
      <c r="J100" s="39"/>
    </row>
    <row r="101" spans="1:10" ht="15" customHeight="1" x14ac:dyDescent="0.2">
      <c r="A101" s="47">
        <v>39479</v>
      </c>
      <c r="B101" s="50">
        <v>3403056.7190000005</v>
      </c>
      <c r="C101" s="43">
        <f t="shared" si="21"/>
        <v>132.78589363646594</v>
      </c>
      <c r="D101" s="39">
        <f t="shared" ref="D101:D111" si="30">(C101/C100-1)*100</f>
        <v>1.0978205527248708</v>
      </c>
      <c r="E101" s="39">
        <f t="shared" si="29"/>
        <v>1.1186793825102903</v>
      </c>
      <c r="F101" s="39">
        <f t="shared" si="25"/>
        <v>14.542765494679388</v>
      </c>
      <c r="G101" s="39">
        <f t="shared" si="28"/>
        <v>20.48038832781296</v>
      </c>
      <c r="H101" s="39">
        <f t="shared" si="22"/>
        <v>18.614318393258024</v>
      </c>
      <c r="I101" s="61">
        <f>I100+B101</f>
        <v>6769159.6680000015</v>
      </c>
      <c r="J101" s="39"/>
    </row>
    <row r="102" spans="1:10" ht="15" customHeight="1" x14ac:dyDescent="0.2">
      <c r="A102" s="47">
        <v>39508</v>
      </c>
      <c r="B102" s="50">
        <v>3697486.4649999994</v>
      </c>
      <c r="C102" s="43">
        <f t="shared" si="21"/>
        <v>144.27442296878223</v>
      </c>
      <c r="D102" s="39">
        <f t="shared" si="30"/>
        <v>8.6519200328379462</v>
      </c>
      <c r="E102" s="39">
        <f t="shared" si="29"/>
        <v>9.8673866609468863</v>
      </c>
      <c r="F102" s="39">
        <f t="shared" si="25"/>
        <v>1.5773380463866893</v>
      </c>
      <c r="G102" s="39">
        <f t="shared" si="28"/>
        <v>8.0806311866956868</v>
      </c>
      <c r="H102" s="39">
        <f t="shared" si="22"/>
        <v>8.7851360645300645</v>
      </c>
      <c r="I102" s="61">
        <f t="shared" ref="I102:I120" si="31">I101+B102</f>
        <v>10466646.133000001</v>
      </c>
      <c r="J102" s="39"/>
    </row>
    <row r="103" spans="1:10" ht="15" customHeight="1" x14ac:dyDescent="0.2">
      <c r="A103" s="47">
        <v>39539</v>
      </c>
      <c r="B103" s="50">
        <v>3712788.6069999994</v>
      </c>
      <c r="C103" s="43">
        <f t="shared" si="21"/>
        <v>144.87150634640491</v>
      </c>
      <c r="D103" s="39">
        <f t="shared" si="30"/>
        <v>0.41385254942372107</v>
      </c>
      <c r="E103" s="39">
        <f t="shared" si="29"/>
        <v>10.322075641628437</v>
      </c>
      <c r="F103" s="39">
        <f t="shared" si="25"/>
        <v>14.753927008618884</v>
      </c>
      <c r="G103" s="39">
        <f t="shared" si="28"/>
        <v>22.464466003849282</v>
      </c>
      <c r="H103" s="39">
        <f t="shared" si="22"/>
        <v>13.564510770797522</v>
      </c>
      <c r="I103" s="61">
        <f t="shared" si="31"/>
        <v>14179434.74</v>
      </c>
      <c r="J103" s="39"/>
    </row>
    <row r="104" spans="1:10" ht="15" customHeight="1" x14ac:dyDescent="0.2">
      <c r="A104" s="47">
        <v>39569</v>
      </c>
      <c r="B104" s="50">
        <v>3738678.111</v>
      </c>
      <c r="C104" s="43">
        <f t="shared" si="21"/>
        <v>145.88170429733862</v>
      </c>
      <c r="D104" s="39">
        <f t="shared" si="30"/>
        <v>0.69730616903933562</v>
      </c>
      <c r="E104" s="39">
        <f t="shared" si="29"/>
        <v>11.091358280889763</v>
      </c>
      <c r="F104" s="39">
        <f t="shared" si="25"/>
        <v>9.1643166939261</v>
      </c>
      <c r="G104" s="39">
        <f t="shared" si="28"/>
        <v>15.755944093706109</v>
      </c>
      <c r="H104" s="39">
        <f t="shared" ref="H104:H111" si="32">(C104/C68-1)*100</f>
        <v>16.66925797282768</v>
      </c>
      <c r="I104" s="61">
        <f t="shared" si="31"/>
        <v>17918112.851</v>
      </c>
      <c r="J104" s="39"/>
    </row>
    <row r="105" spans="1:10" ht="15" customHeight="1" x14ac:dyDescent="0.2">
      <c r="A105" s="47">
        <v>39600</v>
      </c>
      <c r="B105" s="50">
        <v>3836998.348999999</v>
      </c>
      <c r="C105" s="43">
        <f t="shared" si="21"/>
        <v>149.71812012681568</v>
      </c>
      <c r="D105" s="39">
        <f t="shared" si="30"/>
        <v>2.6298128664973719</v>
      </c>
      <c r="E105" s="39">
        <f t="shared" si="29"/>
        <v>14.012853114527291</v>
      </c>
      <c r="F105" s="39">
        <f t="shared" si="25"/>
        <v>11.286098355588736</v>
      </c>
      <c r="G105" s="39">
        <f t="shared" si="28"/>
        <v>19.712360414138196</v>
      </c>
      <c r="H105" s="39">
        <f t="shared" si="32"/>
        <v>16.484624228359479</v>
      </c>
      <c r="I105" s="61">
        <f t="shared" si="31"/>
        <v>21755111.199999999</v>
      </c>
      <c r="J105" s="52"/>
    </row>
    <row r="106" spans="1:10" ht="15" customHeight="1" x14ac:dyDescent="0.2">
      <c r="A106" s="47">
        <v>39630</v>
      </c>
      <c r="B106" s="50">
        <v>3873326.9843999995</v>
      </c>
      <c r="C106" s="43">
        <f t="shared" si="21"/>
        <v>151.13564875313841</v>
      </c>
      <c r="D106" s="39">
        <f t="shared" si="30"/>
        <v>0.94679830679282873</v>
      </c>
      <c r="E106" s="39">
        <f t="shared" ref="E106:E111" si="33">(C106/$C$99-1)*100</f>
        <v>15.092324877341824</v>
      </c>
      <c r="F106" s="39">
        <f t="shared" ref="F106:F111" si="34">(C106/C94-1)*100</f>
        <v>10.770424892794072</v>
      </c>
      <c r="G106" s="39">
        <f t="shared" ref="G106:G111" si="35">(C106/C82-1)*100</f>
        <v>18.732302083622841</v>
      </c>
      <c r="H106" s="39">
        <f t="shared" si="32"/>
        <v>16.686005191511644</v>
      </c>
      <c r="I106" s="61">
        <f t="shared" si="31"/>
        <v>25628438.1844</v>
      </c>
      <c r="J106" s="52"/>
    </row>
    <row r="107" spans="1:10" ht="15" customHeight="1" x14ac:dyDescent="0.2">
      <c r="A107" s="47">
        <v>39661</v>
      </c>
      <c r="B107" s="50">
        <v>3885255.8480000002</v>
      </c>
      <c r="C107" s="43">
        <f t="shared" si="21"/>
        <v>151.60110817506043</v>
      </c>
      <c r="D107" s="39">
        <f t="shared" si="30"/>
        <v>0.30797460808356103</v>
      </c>
      <c r="E107" s="39">
        <f t="shared" si="33"/>
        <v>15.446780013817074</v>
      </c>
      <c r="F107" s="39">
        <f t="shared" si="34"/>
        <v>1.331360494109024</v>
      </c>
      <c r="G107" s="39">
        <f t="shared" si="35"/>
        <v>9.5235427206312728</v>
      </c>
      <c r="H107" s="39">
        <f t="shared" si="32"/>
        <v>6.6926646799246869</v>
      </c>
      <c r="I107" s="61">
        <f t="shared" si="31"/>
        <v>29513694.032400001</v>
      </c>
      <c r="J107" s="52"/>
    </row>
    <row r="108" spans="1:10" ht="15" customHeight="1" x14ac:dyDescent="0.2">
      <c r="A108" s="47">
        <v>39692</v>
      </c>
      <c r="B108" s="50">
        <v>4052905.1839999994</v>
      </c>
      <c r="C108" s="43">
        <f t="shared" si="21"/>
        <v>158.14271730370925</v>
      </c>
      <c r="D108" s="39">
        <f t="shared" si="30"/>
        <v>4.3150140572158158</v>
      </c>
      <c r="E108" s="39">
        <f t="shared" si="33"/>
        <v>20.428324800016306</v>
      </c>
      <c r="F108" s="39">
        <f t="shared" si="34"/>
        <v>15.014799547080916</v>
      </c>
      <c r="G108" s="39">
        <f t="shared" si="35"/>
        <v>17.109206962808777</v>
      </c>
      <c r="H108" s="39">
        <f t="shared" si="32"/>
        <v>17.358982321888949</v>
      </c>
      <c r="I108" s="61">
        <f t="shared" si="31"/>
        <v>33566599.216399997</v>
      </c>
      <c r="J108" s="52"/>
    </row>
    <row r="109" spans="1:10" ht="15" customHeight="1" x14ac:dyDescent="0.2">
      <c r="A109" s="47">
        <v>39722</v>
      </c>
      <c r="B109" s="50">
        <v>4134978.6860000007</v>
      </c>
      <c r="C109" s="43">
        <f t="shared" si="21"/>
        <v>161.34519208060539</v>
      </c>
      <c r="D109" s="39">
        <f t="shared" si="30"/>
        <v>2.0250535917792911</v>
      </c>
      <c r="E109" s="39">
        <f t="shared" si="33"/>
        <v>22.867062916898661</v>
      </c>
      <c r="F109" s="39">
        <f t="shared" si="34"/>
        <v>5.8085125724403053</v>
      </c>
      <c r="G109" s="39">
        <f t="shared" si="35"/>
        <v>16.594715987927589</v>
      </c>
      <c r="H109" s="39">
        <f t="shared" si="32"/>
        <v>23.139947611296961</v>
      </c>
      <c r="I109" s="61">
        <f t="shared" si="31"/>
        <v>37701577.902400002</v>
      </c>
      <c r="J109" s="52"/>
    </row>
    <row r="110" spans="1:10" ht="15" customHeight="1" x14ac:dyDescent="0.2">
      <c r="A110" s="47">
        <v>39753</v>
      </c>
      <c r="B110" s="50">
        <v>3603928.3270000005</v>
      </c>
      <c r="C110" s="43">
        <f t="shared" si="21"/>
        <v>140.62382235083419</v>
      </c>
      <c r="D110" s="39">
        <f t="shared" si="30"/>
        <v>-12.842880201486972</v>
      </c>
      <c r="E110" s="39">
        <f t="shared" si="33"/>
        <v>7.0873932193957545</v>
      </c>
      <c r="F110" s="39">
        <f t="shared" si="34"/>
        <v>-1.6231406984566044</v>
      </c>
      <c r="G110" s="39">
        <f t="shared" si="35"/>
        <v>5.9953363606783938</v>
      </c>
      <c r="H110" s="39">
        <f t="shared" si="32"/>
        <v>7.2290400812381694</v>
      </c>
      <c r="I110" s="61">
        <f t="shared" si="31"/>
        <v>41305506.229400001</v>
      </c>
      <c r="J110" s="52"/>
    </row>
    <row r="111" spans="1:10" ht="15" customHeight="1" x14ac:dyDescent="0.2">
      <c r="A111" s="47">
        <v>39783</v>
      </c>
      <c r="B111" s="50">
        <v>3458446.0780000007</v>
      </c>
      <c r="C111" s="43">
        <f t="shared" si="21"/>
        <v>134.94716397078093</v>
      </c>
      <c r="D111" s="39">
        <f t="shared" si="30"/>
        <v>-4.0367686535293323</v>
      </c>
      <c r="E111" s="39">
        <f t="shared" si="33"/>
        <v>2.7645228980334835</v>
      </c>
      <c r="F111" s="39">
        <f t="shared" si="34"/>
        <v>2.7645228980334835</v>
      </c>
      <c r="G111" s="39">
        <f t="shared" si="35"/>
        <v>10.014520116750504</v>
      </c>
      <c r="H111" s="39">
        <f t="shared" si="32"/>
        <v>8.8501981353608095</v>
      </c>
      <c r="I111" s="62">
        <f t="shared" si="31"/>
        <v>44763952.307400003</v>
      </c>
      <c r="J111" s="52">
        <f>I111/I99-1</f>
        <v>7.7139392269516049E-2</v>
      </c>
    </row>
    <row r="112" spans="1:10" ht="15" customHeight="1" x14ac:dyDescent="0.2">
      <c r="A112" s="47">
        <v>39814</v>
      </c>
      <c r="B112" s="50">
        <v>3158416.4009999996</v>
      </c>
      <c r="C112" s="43">
        <f t="shared" si="21"/>
        <v>123.24012760095742</v>
      </c>
      <c r="D112" s="39">
        <f t="shared" ref="D112:D120" si="36">(C112/C111-1)*100</f>
        <v>-8.6752741038398913</v>
      </c>
      <c r="E112" s="39">
        <f t="shared" ref="E112:E120" si="37">(C112/$C$99-1)*100</f>
        <v>-6.1505811448742342</v>
      </c>
      <c r="F112" s="39">
        <f t="shared" ref="F112:F120" si="38">(C112/C100-1)*100</f>
        <v>-6.1699404666663575</v>
      </c>
      <c r="G112" s="39">
        <f t="shared" ref="G112:G120" si="39">(C112/C88-1)*100</f>
        <v>3.640325239660136</v>
      </c>
      <c r="H112" s="39">
        <f t="shared" ref="H112:H120" si="40">(C112/C76-1)*100</f>
        <v>7.5948629230270903</v>
      </c>
      <c r="I112" s="80">
        <f>B112</f>
        <v>3158416.4009999996</v>
      </c>
      <c r="J112" s="52"/>
    </row>
    <row r="113" spans="1:10" ht="15" customHeight="1" x14ac:dyDescent="0.2">
      <c r="A113" s="47">
        <v>39845</v>
      </c>
      <c r="B113" s="50">
        <v>3102320.293000001</v>
      </c>
      <c r="C113" s="43">
        <f t="shared" si="21"/>
        <v>121.05128020716597</v>
      </c>
      <c r="D113" s="39">
        <f t="shared" si="36"/>
        <v>-1.7760833556410893</v>
      </c>
      <c r="E113" s="39">
        <f t="shared" si="37"/>
        <v>-7.8174250525260174</v>
      </c>
      <c r="F113" s="39">
        <f t="shared" si="38"/>
        <v>-8.8372440083329664</v>
      </c>
      <c r="G113" s="39">
        <f t="shared" si="39"/>
        <v>4.4203418140219553</v>
      </c>
      <c r="H113" s="39">
        <f t="shared" si="40"/>
        <v>9.8332424290970231</v>
      </c>
      <c r="I113" s="61">
        <f t="shared" si="31"/>
        <v>6260736.6940000001</v>
      </c>
      <c r="J113" s="52"/>
    </row>
    <row r="114" spans="1:10" ht="15" customHeight="1" x14ac:dyDescent="0.2">
      <c r="A114" s="47">
        <v>39873</v>
      </c>
      <c r="B114" s="50">
        <v>3638711.8520000004</v>
      </c>
      <c r="C114" s="43">
        <f t="shared" si="21"/>
        <v>141.98106139570928</v>
      </c>
      <c r="D114" s="39">
        <f t="shared" si="36"/>
        <v>17.290012259865641</v>
      </c>
      <c r="E114" s="39">
        <f t="shared" si="37"/>
        <v>8.1209534573520656</v>
      </c>
      <c r="F114" s="39">
        <f t="shared" si="38"/>
        <v>-1.5895829114278892</v>
      </c>
      <c r="G114" s="39">
        <f t="shared" si="39"/>
        <v>-3.7317961082006246E-2</v>
      </c>
      <c r="H114" s="39">
        <f t="shared" si="40"/>
        <v>6.3625999427885604</v>
      </c>
      <c r="I114" s="61">
        <f t="shared" si="31"/>
        <v>9899448.5460000001</v>
      </c>
      <c r="J114" s="52"/>
    </row>
    <row r="115" spans="1:10" ht="15" customHeight="1" x14ac:dyDescent="0.2">
      <c r="A115" s="47">
        <v>39904</v>
      </c>
      <c r="B115" s="50">
        <v>3568607.0620000008</v>
      </c>
      <c r="C115" s="43">
        <f t="shared" si="21"/>
        <v>139.24560090914937</v>
      </c>
      <c r="D115" s="39">
        <f t="shared" si="36"/>
        <v>-1.9266375808644098</v>
      </c>
      <c r="E115" s="39">
        <f t="shared" si="37"/>
        <v>6.037854535253806</v>
      </c>
      <c r="F115" s="39">
        <f t="shared" si="38"/>
        <v>-3.8833760890173541</v>
      </c>
      <c r="G115" s="39">
        <f t="shared" si="39"/>
        <v>10.297600445957755</v>
      </c>
      <c r="H115" s="39">
        <f t="shared" si="40"/>
        <v>17.708710213513037</v>
      </c>
      <c r="I115" s="61">
        <f t="shared" si="31"/>
        <v>13468055.608000001</v>
      </c>
      <c r="J115" s="52"/>
    </row>
    <row r="116" spans="1:10" ht="15" customHeight="1" x14ac:dyDescent="0.2">
      <c r="A116" s="47">
        <v>39934</v>
      </c>
      <c r="B116" s="50">
        <v>3531585.89</v>
      </c>
      <c r="C116" s="43">
        <f t="shared" si="21"/>
        <v>137.8010497854367</v>
      </c>
      <c r="D116" s="39">
        <f t="shared" si="36"/>
        <v>-1.0374123952793024</v>
      </c>
      <c r="E116" s="39">
        <f t="shared" si="37"/>
        <v>4.9378046886168425</v>
      </c>
      <c r="F116" s="39">
        <f t="shared" si="38"/>
        <v>-5.5391829639114825</v>
      </c>
      <c r="G116" s="39">
        <f t="shared" si="39"/>
        <v>3.1175054609457575</v>
      </c>
      <c r="H116" s="39">
        <f t="shared" si="40"/>
        <v>9.3440105587526467</v>
      </c>
      <c r="I116" s="80">
        <f t="shared" si="31"/>
        <v>16999641.498</v>
      </c>
      <c r="J116" s="52"/>
    </row>
    <row r="117" spans="1:10" ht="15" customHeight="1" x14ac:dyDescent="0.2">
      <c r="A117" s="47">
        <v>39965</v>
      </c>
      <c r="B117" s="89">
        <v>3700751.7269999995</v>
      </c>
      <c r="C117" s="43">
        <f t="shared" si="21"/>
        <v>144.40183216834285</v>
      </c>
      <c r="D117" s="39">
        <f t="shared" si="36"/>
        <v>4.7900813478445325</v>
      </c>
      <c r="E117" s="39">
        <f t="shared" si="37"/>
        <v>9.9644108978437895</v>
      </c>
      <c r="F117" s="39">
        <f t="shared" si="38"/>
        <v>-3.5508647543595728</v>
      </c>
      <c r="G117" s="39">
        <f t="shared" si="39"/>
        <v>7.3344795125781959</v>
      </c>
      <c r="H117" s="39">
        <f t="shared" si="40"/>
        <v>15.461536401580656</v>
      </c>
      <c r="I117" s="80">
        <f t="shared" si="31"/>
        <v>20700393.224999998</v>
      </c>
      <c r="J117" s="39"/>
    </row>
    <row r="118" spans="1:10" ht="15" customHeight="1" x14ac:dyDescent="0.2">
      <c r="A118" s="47">
        <v>39995</v>
      </c>
      <c r="B118" s="89">
        <v>3897460.8529999992</v>
      </c>
      <c r="C118" s="43">
        <f t="shared" si="21"/>
        <v>152.07734252246757</v>
      </c>
      <c r="D118" s="39">
        <f t="shared" si="36"/>
        <v>5.3153829413858489</v>
      </c>
      <c r="E118" s="39">
        <f t="shared" si="37"/>
        <v>15.809440436303234</v>
      </c>
      <c r="F118" s="39">
        <f t="shared" si="38"/>
        <v>0.62307852389431595</v>
      </c>
      <c r="G118" s="39">
        <f t="shared" si="39"/>
        <v>11.460611621127569</v>
      </c>
      <c r="H118" s="39">
        <f t="shared" si="40"/>
        <v>19.472097558831237</v>
      </c>
      <c r="I118" s="80">
        <f t="shared" si="31"/>
        <v>24597854.077999998</v>
      </c>
      <c r="J118" s="39"/>
    </row>
    <row r="119" spans="1:10" ht="15" customHeight="1" x14ac:dyDescent="0.2">
      <c r="A119" s="47">
        <v>40026</v>
      </c>
      <c r="B119" s="89">
        <v>3832458.3419999997</v>
      </c>
      <c r="C119" s="43">
        <f t="shared" si="21"/>
        <v>149.54097089411414</v>
      </c>
      <c r="D119" s="39">
        <f t="shared" si="36"/>
        <v>-1.6678169057160575</v>
      </c>
      <c r="E119" s="39">
        <f t="shared" si="37"/>
        <v>13.87795101029139</v>
      </c>
      <c r="F119" s="39">
        <f t="shared" si="38"/>
        <v>-1.3589196713307383</v>
      </c>
      <c r="G119" s="39">
        <f t="shared" si="39"/>
        <v>-4.5651296872484259E-2</v>
      </c>
      <c r="H119" s="39">
        <f t="shared" si="40"/>
        <v>8.0352057538622965</v>
      </c>
      <c r="I119" s="80">
        <f t="shared" si="31"/>
        <v>28430312.419999998</v>
      </c>
      <c r="J119" s="39"/>
    </row>
    <row r="120" spans="1:10" ht="15" customHeight="1" x14ac:dyDescent="0.2">
      <c r="A120" s="47">
        <v>40057</v>
      </c>
      <c r="B120" s="89">
        <v>3931802.8560000001</v>
      </c>
      <c r="C120" s="43">
        <f t="shared" si="21"/>
        <v>153.41735355788791</v>
      </c>
      <c r="D120" s="39">
        <f t="shared" si="36"/>
        <v>2.5921877065506971</v>
      </c>
      <c r="E120" s="39">
        <f t="shared" si="37"/>
        <v>16.829881256851987</v>
      </c>
      <c r="F120" s="39">
        <f t="shared" si="38"/>
        <v>-2.988037531153831</v>
      </c>
      <c r="G120" s="39">
        <f t="shared" si="39"/>
        <v>11.578114170232801</v>
      </c>
      <c r="H120" s="39">
        <f t="shared" si="40"/>
        <v>13.609939906323444</v>
      </c>
      <c r="I120" s="62">
        <f t="shared" si="31"/>
        <v>32362115.275999997</v>
      </c>
      <c r="J120" s="52">
        <f>I120/I108-1</f>
        <v>-3.5883406973546306E-2</v>
      </c>
    </row>
    <row r="121" spans="1:10" ht="15" customHeight="1" x14ac:dyDescent="0.2">
      <c r="A121" s="44"/>
      <c r="D121" s="40"/>
    </row>
    <row r="122" spans="1:10" s="30" customFormat="1" x14ac:dyDescent="0.2">
      <c r="A122" s="30" t="s">
        <v>74</v>
      </c>
      <c r="B122" s="1"/>
      <c r="F122" s="31"/>
      <c r="G122" s="32"/>
    </row>
    <row r="123" spans="1:10" s="30" customFormat="1" x14ac:dyDescent="0.2">
      <c r="A123" s="30" t="s">
        <v>75</v>
      </c>
      <c r="B123" s="1"/>
      <c r="G123" s="31"/>
    </row>
    <row r="124" spans="1:10" s="30" customFormat="1" x14ac:dyDescent="0.2">
      <c r="A124" s="30" t="s">
        <v>43</v>
      </c>
      <c r="B124" s="33"/>
      <c r="J124" s="31"/>
    </row>
    <row r="125" spans="1:10" s="30" customFormat="1" ht="11.25" customHeight="1" x14ac:dyDescent="0.2">
      <c r="A125" s="30" t="s">
        <v>76</v>
      </c>
    </row>
    <row r="126" spans="1:10" s="30" customFormat="1" x14ac:dyDescent="0.2">
      <c r="A126" s="30" t="s">
        <v>41</v>
      </c>
      <c r="E126" s="31"/>
      <c r="F126" s="31"/>
      <c r="G126" s="31"/>
    </row>
    <row r="127" spans="1:10" s="30" customFormat="1" x14ac:dyDescent="0.2">
      <c r="A127" s="30" t="s">
        <v>42</v>
      </c>
      <c r="B127" s="34"/>
      <c r="E127" s="31"/>
      <c r="F127" s="31"/>
      <c r="G127" s="31"/>
    </row>
    <row r="128" spans="1:10" s="30" customFormat="1" x14ac:dyDescent="0.2">
      <c r="A128" s="30" t="s">
        <v>77</v>
      </c>
      <c r="B128" s="34"/>
      <c r="E128" s="31"/>
      <c r="F128" s="31"/>
      <c r="G128" s="31"/>
    </row>
    <row r="129" spans="1:1" s="30" customFormat="1" x14ac:dyDescent="0.2">
      <c r="A129" s="30" t="s">
        <v>69</v>
      </c>
    </row>
    <row r="130" spans="1:1" s="30" customFormat="1" x14ac:dyDescent="0.2">
      <c r="A130" s="30" t="s">
        <v>78</v>
      </c>
    </row>
    <row r="131" spans="1:1" s="30" customFormat="1" x14ac:dyDescent="0.2">
      <c r="A131" s="30" t="s">
        <v>79</v>
      </c>
    </row>
    <row r="132" spans="1:1" s="30" customFormat="1" x14ac:dyDescent="0.2">
      <c r="A132" s="30" t="s">
        <v>80</v>
      </c>
    </row>
  </sheetData>
  <mergeCells count="2">
    <mergeCell ref="A1:J1"/>
    <mergeCell ref="A2:J2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1"/>
  <sheetViews>
    <sheetView workbookViewId="0">
      <pane ySplit="1710" topLeftCell="A114" activePane="bottomLeft"/>
      <selection activeCell="C23" sqref="C23"/>
      <selection pane="bottomLeft" activeCell="C23" sqref="C23"/>
    </sheetView>
  </sheetViews>
  <sheetFormatPr defaultRowHeight="12.75" x14ac:dyDescent="0.2"/>
  <cols>
    <col min="1" max="1" width="9.140625" style="27"/>
    <col min="2" max="2" width="14" style="27" customWidth="1"/>
    <col min="3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90" t="s">
        <v>90</v>
      </c>
      <c r="B1" s="290"/>
      <c r="C1" s="290"/>
      <c r="D1" s="290"/>
      <c r="E1" s="290"/>
      <c r="F1" s="290"/>
      <c r="G1" s="290"/>
      <c r="H1" s="290"/>
    </row>
    <row r="3" spans="1:10" s="38" customFormat="1" ht="38.25" customHeight="1" x14ac:dyDescent="0.2">
      <c r="A3" s="26" t="s">
        <v>34</v>
      </c>
      <c r="B3" s="26" t="s">
        <v>44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36526</v>
      </c>
      <c r="B4" s="49">
        <v>950082.53272727248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1">
        <f>B4</f>
        <v>950082.53272727248</v>
      </c>
      <c r="J4" s="39"/>
    </row>
    <row r="5" spans="1:10" ht="15" customHeight="1" x14ac:dyDescent="0.2">
      <c r="A5" s="47">
        <v>36557</v>
      </c>
      <c r="B5" s="49">
        <v>977582.24545454537</v>
      </c>
      <c r="C5" s="43">
        <f>B5/$B$4*100</f>
        <v>102.89445514257937</v>
      </c>
      <c r="D5" s="39">
        <f t="shared" ref="D5:D36" si="0">(C5/C4-1)*100</f>
        <v>2.8944551425793774</v>
      </c>
      <c r="E5" s="39">
        <f t="shared" ref="E5:E15" si="1">(C5/$C$4-1)*100</f>
        <v>2.8944551425793774</v>
      </c>
      <c r="F5" s="41" t="s">
        <v>46</v>
      </c>
      <c r="G5" s="41" t="s">
        <v>46</v>
      </c>
      <c r="H5" s="41" t="s">
        <v>46</v>
      </c>
      <c r="I5" s="61">
        <f>I4+B5</f>
        <v>1927664.7781818178</v>
      </c>
      <c r="J5" s="39"/>
    </row>
    <row r="6" spans="1:10" ht="15" customHeight="1" x14ac:dyDescent="0.2">
      <c r="A6" s="47">
        <v>36586</v>
      </c>
      <c r="B6" s="49">
        <v>1072148.5927272725</v>
      </c>
      <c r="C6" s="43">
        <f t="shared" ref="C6:C69" si="2">B6/$B$4*100</f>
        <v>112.84794276236209</v>
      </c>
      <c r="D6" s="39">
        <f t="shared" si="0"/>
        <v>9.6734927124987546</v>
      </c>
      <c r="E6" s="39">
        <f t="shared" si="1"/>
        <v>12.847942762362097</v>
      </c>
      <c r="F6" s="41" t="s">
        <v>46</v>
      </c>
      <c r="G6" s="41" t="s">
        <v>46</v>
      </c>
      <c r="H6" s="41" t="s">
        <v>46</v>
      </c>
      <c r="I6" s="61">
        <f t="shared" ref="I6:I15" si="3">I5+B6</f>
        <v>2999813.3709090902</v>
      </c>
      <c r="J6" s="39"/>
    </row>
    <row r="7" spans="1:10" ht="15" customHeight="1" x14ac:dyDescent="0.2">
      <c r="A7" s="47">
        <v>36617</v>
      </c>
      <c r="B7" s="49">
        <v>1032595.9181818182</v>
      </c>
      <c r="C7" s="43">
        <f t="shared" si="2"/>
        <v>108.68486501037818</v>
      </c>
      <c r="D7" s="39">
        <f t="shared" si="0"/>
        <v>-3.6891038064828741</v>
      </c>
      <c r="E7" s="39">
        <f t="shared" si="1"/>
        <v>8.6848650103781733</v>
      </c>
      <c r="F7" s="41" t="s">
        <v>46</v>
      </c>
      <c r="G7" s="41" t="s">
        <v>46</v>
      </c>
      <c r="H7" s="41" t="s">
        <v>46</v>
      </c>
      <c r="I7" s="61">
        <f t="shared" si="3"/>
        <v>4032409.2890909081</v>
      </c>
      <c r="J7" s="39"/>
    </row>
    <row r="8" spans="1:10" ht="15" customHeight="1" x14ac:dyDescent="0.2">
      <c r="A8" s="47">
        <v>36647</v>
      </c>
      <c r="B8" s="49">
        <v>1115788.6490909089</v>
      </c>
      <c r="C8" s="43">
        <f t="shared" si="2"/>
        <v>117.44123385659628</v>
      </c>
      <c r="D8" s="39">
        <f t="shared" si="0"/>
        <v>8.0566588966936479</v>
      </c>
      <c r="E8" s="39">
        <f t="shared" si="1"/>
        <v>17.441233856596284</v>
      </c>
      <c r="F8" s="41" t="s">
        <v>46</v>
      </c>
      <c r="G8" s="41" t="s">
        <v>46</v>
      </c>
      <c r="H8" s="41" t="s">
        <v>46</v>
      </c>
      <c r="I8" s="61">
        <f t="shared" si="3"/>
        <v>5148197.9381818175</v>
      </c>
      <c r="J8" s="39"/>
    </row>
    <row r="9" spans="1:10" ht="15" customHeight="1" x14ac:dyDescent="0.2">
      <c r="A9" s="47">
        <v>36678</v>
      </c>
      <c r="B9" s="49">
        <v>1125536.7981818179</v>
      </c>
      <c r="C9" s="43">
        <f t="shared" si="2"/>
        <v>118.4672656754243</v>
      </c>
      <c r="D9" s="39">
        <f t="shared" si="0"/>
        <v>0.87365551700595567</v>
      </c>
      <c r="E9" s="39">
        <f t="shared" si="1"/>
        <v>18.467265675424294</v>
      </c>
      <c r="F9" s="41" t="s">
        <v>46</v>
      </c>
      <c r="G9" s="41" t="s">
        <v>46</v>
      </c>
      <c r="H9" s="41" t="s">
        <v>46</v>
      </c>
      <c r="I9" s="61">
        <f t="shared" si="3"/>
        <v>6273734.7363636354</v>
      </c>
      <c r="J9" s="39"/>
    </row>
    <row r="10" spans="1:10" ht="15" customHeight="1" x14ac:dyDescent="0.2">
      <c r="A10" s="47">
        <v>36708</v>
      </c>
      <c r="B10" s="49">
        <v>1582818.0975454547</v>
      </c>
      <c r="C10" s="43">
        <f t="shared" si="2"/>
        <v>166.59795786392101</v>
      </c>
      <c r="D10" s="39">
        <f t="shared" si="0"/>
        <v>40.627840875778134</v>
      </c>
      <c r="E10" s="39">
        <f t="shared" si="1"/>
        <v>66.597957863921025</v>
      </c>
      <c r="F10" s="41" t="s">
        <v>46</v>
      </c>
      <c r="G10" s="41" t="s">
        <v>46</v>
      </c>
      <c r="H10" s="41" t="s">
        <v>46</v>
      </c>
      <c r="I10" s="61">
        <f t="shared" si="3"/>
        <v>7856552.8339090906</v>
      </c>
      <c r="J10" s="39"/>
    </row>
    <row r="11" spans="1:10" ht="15" customHeight="1" x14ac:dyDescent="0.2">
      <c r="A11" s="47">
        <v>36739</v>
      </c>
      <c r="B11" s="49">
        <v>1140681.8163636359</v>
      </c>
      <c r="C11" s="43">
        <f t="shared" si="2"/>
        <v>120.06133962796221</v>
      </c>
      <c r="D11" s="39">
        <f t="shared" si="0"/>
        <v>-27.93348660010011</v>
      </c>
      <c r="E11" s="39">
        <f t="shared" si="1"/>
        <v>20.061339627962216</v>
      </c>
      <c r="F11" s="41" t="s">
        <v>46</v>
      </c>
      <c r="G11" s="41" t="s">
        <v>46</v>
      </c>
      <c r="H11" s="41" t="s">
        <v>46</v>
      </c>
      <c r="I11" s="61">
        <f t="shared" si="3"/>
        <v>8997234.650272727</v>
      </c>
      <c r="J11" s="39"/>
    </row>
    <row r="12" spans="1:10" ht="15" customHeight="1" x14ac:dyDescent="0.2">
      <c r="A12" s="47">
        <v>36770</v>
      </c>
      <c r="B12" s="49">
        <v>1088011.305454545</v>
      </c>
      <c r="C12" s="43">
        <f t="shared" si="2"/>
        <v>114.5175569464833</v>
      </c>
      <c r="D12" s="39">
        <f t="shared" si="0"/>
        <v>-4.6174586246143896</v>
      </c>
      <c r="E12" s="39">
        <f t="shared" si="1"/>
        <v>14.517556946483289</v>
      </c>
      <c r="F12" s="41" t="s">
        <v>46</v>
      </c>
      <c r="G12" s="41" t="s">
        <v>46</v>
      </c>
      <c r="H12" s="41" t="s">
        <v>46</v>
      </c>
      <c r="I12" s="61">
        <f t="shared" si="3"/>
        <v>10085245.955727272</v>
      </c>
      <c r="J12" s="39"/>
    </row>
    <row r="13" spans="1:10" ht="15" customHeight="1" x14ac:dyDescent="0.2">
      <c r="A13" s="47">
        <v>36800</v>
      </c>
      <c r="B13" s="49">
        <v>1060466.0490909091</v>
      </c>
      <c r="C13" s="43">
        <f t="shared" si="2"/>
        <v>111.61830815337417</v>
      </c>
      <c r="D13" s="39">
        <f t="shared" si="0"/>
        <v>-2.5317068145839117</v>
      </c>
      <c r="E13" s="39">
        <f t="shared" si="1"/>
        <v>11.618308153374169</v>
      </c>
      <c r="F13" s="41" t="s">
        <v>46</v>
      </c>
      <c r="G13" s="41" t="s">
        <v>46</v>
      </c>
      <c r="H13" s="41" t="s">
        <v>46</v>
      </c>
      <c r="I13" s="61">
        <f t="shared" si="3"/>
        <v>11145712.004818181</v>
      </c>
      <c r="J13" s="39"/>
    </row>
    <row r="14" spans="1:10" ht="15" customHeight="1" x14ac:dyDescent="0.2">
      <c r="A14" s="47">
        <v>36831</v>
      </c>
      <c r="B14" s="49">
        <v>1055276.0618181818</v>
      </c>
      <c r="C14" s="43">
        <f t="shared" si="2"/>
        <v>111.07204116140778</v>
      </c>
      <c r="D14" s="39">
        <f t="shared" si="0"/>
        <v>-0.48940626408328081</v>
      </c>
      <c r="E14" s="39">
        <f t="shared" si="1"/>
        <v>11.072041161407785</v>
      </c>
      <c r="F14" s="41" t="s">
        <v>46</v>
      </c>
      <c r="G14" s="41" t="s">
        <v>46</v>
      </c>
      <c r="H14" s="41" t="s">
        <v>46</v>
      </c>
      <c r="I14" s="61">
        <f t="shared" si="3"/>
        <v>12200988.066636363</v>
      </c>
      <c r="J14" s="39"/>
    </row>
    <row r="15" spans="1:10" ht="15" customHeight="1" x14ac:dyDescent="0.2">
      <c r="A15" s="47">
        <v>36861</v>
      </c>
      <c r="B15" s="49">
        <v>1030947.7454545454</v>
      </c>
      <c r="C15" s="43">
        <f t="shared" si="2"/>
        <v>108.51138821541579</v>
      </c>
      <c r="D15" s="39">
        <f t="shared" si="0"/>
        <v>-2.3053982975525744</v>
      </c>
      <c r="E15" s="39">
        <f t="shared" si="1"/>
        <v>8.5113882154157938</v>
      </c>
      <c r="F15" s="41" t="s">
        <v>46</v>
      </c>
      <c r="G15" s="41" t="s">
        <v>46</v>
      </c>
      <c r="H15" s="41" t="s">
        <v>46</v>
      </c>
      <c r="I15" s="42">
        <f t="shared" si="3"/>
        <v>13231935.812090909</v>
      </c>
      <c r="J15" s="39">
        <v>0</v>
      </c>
    </row>
    <row r="16" spans="1:10" ht="15" customHeight="1" x14ac:dyDescent="0.2">
      <c r="A16" s="47">
        <v>36892</v>
      </c>
      <c r="B16" s="49">
        <v>1007812.1818181818</v>
      </c>
      <c r="C16" s="43">
        <f t="shared" si="2"/>
        <v>106.07627728142654</v>
      </c>
      <c r="D16" s="39">
        <f t="shared" si="0"/>
        <v>-2.244106332097684</v>
      </c>
      <c r="E16" s="39">
        <f t="shared" ref="E16:E27" si="4">(C16/$C$15-1)*100</f>
        <v>-2.244106332097684</v>
      </c>
      <c r="F16" s="39">
        <f t="shared" ref="F16:F47" si="5">(C16/C4-1)*100</f>
        <v>6.0762772814265453</v>
      </c>
      <c r="G16" s="41" t="s">
        <v>46</v>
      </c>
      <c r="H16" s="41" t="s">
        <v>46</v>
      </c>
      <c r="I16" s="61">
        <f>B16</f>
        <v>1007812.1818181818</v>
      </c>
      <c r="J16" s="39"/>
    </row>
    <row r="17" spans="1:10" ht="15" customHeight="1" x14ac:dyDescent="0.2">
      <c r="A17" s="47">
        <v>36923</v>
      </c>
      <c r="B17" s="49">
        <v>915465.20181818155</v>
      </c>
      <c r="C17" s="43">
        <f t="shared" si="2"/>
        <v>96.356386975169443</v>
      </c>
      <c r="D17" s="39">
        <f t="shared" si="0"/>
        <v>-9.1631140867337031</v>
      </c>
      <c r="E17" s="39">
        <f t="shared" si="4"/>
        <v>-11.201590395393668</v>
      </c>
      <c r="F17" s="39">
        <f t="shared" si="5"/>
        <v>-6.3541501418616031</v>
      </c>
      <c r="G17" s="41" t="s">
        <v>46</v>
      </c>
      <c r="H17" s="41" t="s">
        <v>46</v>
      </c>
      <c r="I17" s="61">
        <f>I16+B17</f>
        <v>1923277.3836363633</v>
      </c>
      <c r="J17" s="39"/>
    </row>
    <row r="18" spans="1:10" ht="15" customHeight="1" x14ac:dyDescent="0.2">
      <c r="A18" s="47">
        <v>36951</v>
      </c>
      <c r="B18" s="49">
        <v>1056408.3690909089</v>
      </c>
      <c r="C18" s="43">
        <f t="shared" si="2"/>
        <v>111.19122104670436</v>
      </c>
      <c r="D18" s="39">
        <f t="shared" si="0"/>
        <v>15.395797349020345</v>
      </c>
      <c r="E18" s="39">
        <f t="shared" si="4"/>
        <v>2.4696327964845333</v>
      </c>
      <c r="F18" s="39">
        <f t="shared" si="5"/>
        <v>-1.4681009463739181</v>
      </c>
      <c r="G18" s="41" t="s">
        <v>46</v>
      </c>
      <c r="H18" s="41" t="s">
        <v>46</v>
      </c>
      <c r="I18" s="61">
        <f t="shared" ref="I18:I27" si="6">I17+B18</f>
        <v>2979685.752727272</v>
      </c>
      <c r="J18" s="39"/>
    </row>
    <row r="19" spans="1:10" ht="15" customHeight="1" x14ac:dyDescent="0.2">
      <c r="A19" s="47">
        <v>36982</v>
      </c>
      <c r="B19" s="49">
        <v>994261.66909090907</v>
      </c>
      <c r="C19" s="43">
        <f t="shared" si="2"/>
        <v>104.65003142798737</v>
      </c>
      <c r="D19" s="39">
        <f t="shared" si="0"/>
        <v>-5.8828291992309767</v>
      </c>
      <c r="E19" s="39">
        <f t="shared" si="4"/>
        <v>-3.558480682011822</v>
      </c>
      <c r="F19" s="39">
        <f t="shared" si="5"/>
        <v>-3.7124153229665668</v>
      </c>
      <c r="G19" s="41" t="s">
        <v>46</v>
      </c>
      <c r="H19" s="41" t="s">
        <v>46</v>
      </c>
      <c r="I19" s="61">
        <f t="shared" si="6"/>
        <v>3973947.4218181809</v>
      </c>
      <c r="J19" s="39"/>
    </row>
    <row r="20" spans="1:10" ht="15" customHeight="1" x14ac:dyDescent="0.2">
      <c r="A20" s="47">
        <v>37012</v>
      </c>
      <c r="B20" s="49">
        <v>1112181.5654545454</v>
      </c>
      <c r="C20" s="43">
        <f t="shared" si="2"/>
        <v>117.06157382579778</v>
      </c>
      <c r="D20" s="39">
        <f t="shared" si="0"/>
        <v>11.86004650782273</v>
      </c>
      <c r="E20" s="39">
        <f t="shared" si="4"/>
        <v>7.8795283619524259</v>
      </c>
      <c r="F20" s="39">
        <f t="shared" si="5"/>
        <v>-0.32327660254497514</v>
      </c>
      <c r="G20" s="41" t="s">
        <v>46</v>
      </c>
      <c r="H20" s="41" t="s">
        <v>46</v>
      </c>
      <c r="I20" s="61">
        <f t="shared" si="6"/>
        <v>5086128.9872727264</v>
      </c>
      <c r="J20" s="39"/>
    </row>
    <row r="21" spans="1:10" ht="15" customHeight="1" x14ac:dyDescent="0.2">
      <c r="A21" s="47">
        <v>37043</v>
      </c>
      <c r="B21" s="49">
        <v>1105054.9581818185</v>
      </c>
      <c r="C21" s="43">
        <f t="shared" si="2"/>
        <v>116.31146980564813</v>
      </c>
      <c r="D21" s="39">
        <f t="shared" si="0"/>
        <v>-0.64077732396277121</v>
      </c>
      <c r="E21" s="39">
        <f t="shared" si="4"/>
        <v>7.1882608070110487</v>
      </c>
      <c r="F21" s="39">
        <f t="shared" si="5"/>
        <v>-1.8197397040314978</v>
      </c>
      <c r="G21" s="41" t="s">
        <v>46</v>
      </c>
      <c r="H21" s="41" t="s">
        <v>46</v>
      </c>
      <c r="I21" s="61">
        <f t="shared" si="6"/>
        <v>6191183.9454545453</v>
      </c>
      <c r="J21" s="39"/>
    </row>
    <row r="22" spans="1:10" ht="15" customHeight="1" x14ac:dyDescent="0.2">
      <c r="A22" s="47">
        <v>37073</v>
      </c>
      <c r="B22" s="49">
        <v>1112363.2509090907</v>
      </c>
      <c r="C22" s="43">
        <f t="shared" si="2"/>
        <v>117.08069694913567</v>
      </c>
      <c r="D22" s="39">
        <f t="shared" si="0"/>
        <v>0.66135106432141377</v>
      </c>
      <c r="E22" s="39">
        <f t="shared" si="4"/>
        <v>7.8971515106858403</v>
      </c>
      <c r="F22" s="39">
        <f t="shared" si="5"/>
        <v>-29.722609778465337</v>
      </c>
      <c r="G22" s="41" t="s">
        <v>46</v>
      </c>
      <c r="H22" s="41" t="s">
        <v>46</v>
      </c>
      <c r="I22" s="61">
        <f t="shared" si="6"/>
        <v>7303547.1963636363</v>
      </c>
      <c r="J22" s="39"/>
    </row>
    <row r="23" spans="1:10" ht="15" customHeight="1" x14ac:dyDescent="0.2">
      <c r="A23" s="47">
        <v>37104</v>
      </c>
      <c r="B23" s="49">
        <v>1125812.6436363638</v>
      </c>
      <c r="C23" s="43">
        <f t="shared" si="2"/>
        <v>118.4962995167006</v>
      </c>
      <c r="D23" s="39">
        <f t="shared" si="0"/>
        <v>1.2090827988322728</v>
      </c>
      <c r="E23" s="39">
        <f t="shared" si="4"/>
        <v>9.2017174100315291</v>
      </c>
      <c r="F23" s="39">
        <f t="shared" si="5"/>
        <v>-1.3035337737453578</v>
      </c>
      <c r="G23" s="41" t="s">
        <v>46</v>
      </c>
      <c r="H23" s="41" t="s">
        <v>46</v>
      </c>
      <c r="I23" s="61">
        <f t="shared" si="6"/>
        <v>8429359.8399999999</v>
      </c>
      <c r="J23" s="39"/>
    </row>
    <row r="24" spans="1:10" ht="15" customHeight="1" x14ac:dyDescent="0.2">
      <c r="A24" s="47">
        <v>37135</v>
      </c>
      <c r="B24" s="49">
        <v>1052229.2345454544</v>
      </c>
      <c r="C24" s="43">
        <f t="shared" si="2"/>
        <v>110.75135036163262</v>
      </c>
      <c r="D24" s="39">
        <f t="shared" si="0"/>
        <v>-6.5360261768988241</v>
      </c>
      <c r="E24" s="39">
        <f t="shared" si="4"/>
        <v>2.0642645744887833</v>
      </c>
      <c r="F24" s="39">
        <f t="shared" si="5"/>
        <v>-3.2887591084489465</v>
      </c>
      <c r="G24" s="41" t="s">
        <v>46</v>
      </c>
      <c r="H24" s="41" t="s">
        <v>46</v>
      </c>
      <c r="I24" s="61">
        <f t="shared" si="6"/>
        <v>9481589.0745454542</v>
      </c>
      <c r="J24" s="39"/>
    </row>
    <row r="25" spans="1:10" ht="15" customHeight="1" x14ac:dyDescent="0.2">
      <c r="A25" s="47">
        <v>37165</v>
      </c>
      <c r="B25" s="49">
        <v>1107339.9127272726</v>
      </c>
      <c r="C25" s="43">
        <f t="shared" si="2"/>
        <v>116.5519704428817</v>
      </c>
      <c r="D25" s="39">
        <f t="shared" si="0"/>
        <v>5.237516348386273</v>
      </c>
      <c r="E25" s="39">
        <f t="shared" si="4"/>
        <v>7.4098971174378692</v>
      </c>
      <c r="F25" s="39">
        <f t="shared" si="5"/>
        <v>4.4201192180123305</v>
      </c>
      <c r="G25" s="41" t="s">
        <v>46</v>
      </c>
      <c r="H25" s="41" t="s">
        <v>46</v>
      </c>
      <c r="I25" s="61">
        <f t="shared" si="6"/>
        <v>10588928.987272726</v>
      </c>
      <c r="J25" s="39"/>
    </row>
    <row r="26" spans="1:10" ht="15" customHeight="1" x14ac:dyDescent="0.2">
      <c r="A26" s="47">
        <v>37196</v>
      </c>
      <c r="B26" s="49">
        <v>1033455.4727272727</v>
      </c>
      <c r="C26" s="43">
        <f t="shared" si="2"/>
        <v>108.77533657635752</v>
      </c>
      <c r="D26" s="39">
        <f t="shared" si="0"/>
        <v>-6.6722457260688266</v>
      </c>
      <c r="E26" s="40"/>
      <c r="F26" s="39">
        <f t="shared" si="5"/>
        <v>-2.0677612124843647</v>
      </c>
      <c r="G26" s="41" t="s">
        <v>46</v>
      </c>
      <c r="H26" s="41" t="s">
        <v>46</v>
      </c>
      <c r="I26" s="61">
        <f t="shared" si="6"/>
        <v>11622384.459999999</v>
      </c>
      <c r="J26" s="39"/>
    </row>
    <row r="27" spans="1:10" ht="15" customHeight="1" x14ac:dyDescent="0.2">
      <c r="A27" s="47">
        <v>37226</v>
      </c>
      <c r="B27" s="49">
        <v>1080774.3818181814</v>
      </c>
      <c r="C27" s="43">
        <f t="shared" si="2"/>
        <v>113.75584168627431</v>
      </c>
      <c r="D27" s="39">
        <f t="shared" si="0"/>
        <v>4.5787080662541557</v>
      </c>
      <c r="E27" s="39">
        <f t="shared" si="4"/>
        <v>4.8330903853587071</v>
      </c>
      <c r="F27" s="39">
        <f t="shared" si="5"/>
        <v>4.8330903853587071</v>
      </c>
      <c r="G27" s="41" t="s">
        <v>46</v>
      </c>
      <c r="H27" s="41" t="s">
        <v>46</v>
      </c>
      <c r="I27" s="42">
        <f t="shared" si="6"/>
        <v>12703158.84181818</v>
      </c>
      <c r="J27" s="52">
        <f>I27/I15-1</f>
        <v>-3.9962177702641988E-2</v>
      </c>
    </row>
    <row r="28" spans="1:10" ht="15" customHeight="1" x14ac:dyDescent="0.2">
      <c r="A28" s="47">
        <v>37257</v>
      </c>
      <c r="B28" s="49">
        <v>956534.81272727274</v>
      </c>
      <c r="C28" s="43">
        <f t="shared" si="2"/>
        <v>100.67912836808803</v>
      </c>
      <c r="D28" s="39">
        <f t="shared" si="0"/>
        <v>-11.495421355371239</v>
      </c>
      <c r="E28" s="39">
        <f t="shared" ref="E28:E39" si="7">(C28/$C$27-1)*100</f>
        <v>-11.495421355371239</v>
      </c>
      <c r="F28" s="39">
        <f t="shared" si="5"/>
        <v>-5.0879886169266308</v>
      </c>
      <c r="G28" s="39">
        <f t="shared" ref="G28:G59" si="8">(C28/C4-1)*100</f>
        <v>0.67912836808803334</v>
      </c>
      <c r="H28" s="41" t="s">
        <v>46</v>
      </c>
      <c r="I28" s="61">
        <f>B28</f>
        <v>956534.81272727274</v>
      </c>
      <c r="J28" s="39"/>
    </row>
    <row r="29" spans="1:10" ht="15" customHeight="1" x14ac:dyDescent="0.2">
      <c r="A29" s="47">
        <v>37288</v>
      </c>
      <c r="B29" s="49">
        <v>933974.87636363611</v>
      </c>
      <c r="C29" s="43">
        <f t="shared" si="2"/>
        <v>98.304604514999511</v>
      </c>
      <c r="D29" s="39">
        <f t="shared" si="0"/>
        <v>-2.3585065659360249</v>
      </c>
      <c r="E29" s="39">
        <f t="shared" si="7"/>
        <v>-13.582807653858831</v>
      </c>
      <c r="F29" s="39">
        <f t="shared" si="5"/>
        <v>2.0218872884182781</v>
      </c>
      <c r="G29" s="39">
        <f t="shared" si="8"/>
        <v>-4.460736607448645</v>
      </c>
      <c r="H29" s="41" t="s">
        <v>46</v>
      </c>
      <c r="I29" s="61">
        <f>I28+B29</f>
        <v>1890509.689090909</v>
      </c>
      <c r="J29" s="39"/>
    </row>
    <row r="30" spans="1:10" ht="15" customHeight="1" x14ac:dyDescent="0.2">
      <c r="A30" s="47">
        <v>37316</v>
      </c>
      <c r="B30" s="49">
        <v>1081076.8490909091</v>
      </c>
      <c r="C30" s="43">
        <f t="shared" si="2"/>
        <v>113.7876775807686</v>
      </c>
      <c r="D30" s="39">
        <f t="shared" si="0"/>
        <v>15.750099542292206</v>
      </c>
      <c r="E30" s="39">
        <f t="shared" si="7"/>
        <v>2.7986162312521046E-2</v>
      </c>
      <c r="F30" s="39">
        <f t="shared" si="5"/>
        <v>2.3351272785948174</v>
      </c>
      <c r="G30" s="39">
        <f t="shared" si="8"/>
        <v>0.83274430654480813</v>
      </c>
      <c r="H30" s="41" t="s">
        <v>46</v>
      </c>
      <c r="I30" s="61">
        <f t="shared" ref="I30:I39" si="9">I29+B30</f>
        <v>2971586.5381818181</v>
      </c>
      <c r="J30" s="39"/>
    </row>
    <row r="31" spans="1:10" ht="15" customHeight="1" x14ac:dyDescent="0.2">
      <c r="A31" s="47">
        <v>37347</v>
      </c>
      <c r="B31" s="49">
        <v>952881.3</v>
      </c>
      <c r="C31" s="43">
        <f t="shared" si="2"/>
        <v>100.29458148911479</v>
      </c>
      <c r="D31" s="39">
        <f t="shared" si="0"/>
        <v>-11.858134710655433</v>
      </c>
      <c r="E31" s="39">
        <f t="shared" si="7"/>
        <v>-11.833467185170276</v>
      </c>
      <c r="F31" s="39">
        <f t="shared" si="5"/>
        <v>-4.1619193797086336</v>
      </c>
      <c r="G31" s="39">
        <f t="shared" si="8"/>
        <v>-7.719826969893373</v>
      </c>
      <c r="H31" s="41" t="s">
        <v>46</v>
      </c>
      <c r="I31" s="61">
        <f t="shared" si="9"/>
        <v>3924467.8381818179</v>
      </c>
      <c r="J31" s="39"/>
    </row>
    <row r="32" spans="1:10" ht="15" customHeight="1" x14ac:dyDescent="0.2">
      <c r="A32" s="47">
        <v>37377</v>
      </c>
      <c r="B32" s="49">
        <v>1101522.1181818184</v>
      </c>
      <c r="C32" s="43">
        <f t="shared" si="2"/>
        <v>115.93962421557514</v>
      </c>
      <c r="D32" s="39">
        <f t="shared" si="0"/>
        <v>15.599090692809092</v>
      </c>
      <c r="E32" s="39">
        <f t="shared" si="7"/>
        <v>1.919710229320315</v>
      </c>
      <c r="F32" s="39">
        <f t="shared" si="5"/>
        <v>-0.95842689753363741</v>
      </c>
      <c r="G32" s="39">
        <f t="shared" si="8"/>
        <v>-1.2786051301663881</v>
      </c>
      <c r="H32" s="41" t="s">
        <v>46</v>
      </c>
      <c r="I32" s="61">
        <f t="shared" si="9"/>
        <v>5025989.9563636361</v>
      </c>
      <c r="J32" s="39"/>
    </row>
    <row r="33" spans="1:10" ht="15" customHeight="1" x14ac:dyDescent="0.2">
      <c r="A33" s="47">
        <v>37408</v>
      </c>
      <c r="B33" s="49">
        <v>947055.06909090909</v>
      </c>
      <c r="C33" s="43">
        <f t="shared" si="2"/>
        <v>99.681347300673679</v>
      </c>
      <c r="D33" s="39">
        <f t="shared" si="0"/>
        <v>-14.023054693252446</v>
      </c>
      <c r="E33" s="39">
        <f t="shared" si="7"/>
        <v>-12.372546479341684</v>
      </c>
      <c r="F33" s="39">
        <f t="shared" si="5"/>
        <v>-14.297921376767686</v>
      </c>
      <c r="G33" s="39">
        <f t="shared" si="8"/>
        <v>-15.857476128654923</v>
      </c>
      <c r="H33" s="41" t="s">
        <v>46</v>
      </c>
      <c r="I33" s="61">
        <f t="shared" si="9"/>
        <v>5973045.0254545454</v>
      </c>
      <c r="J33" s="39"/>
    </row>
    <row r="34" spans="1:10" ht="15" customHeight="1" x14ac:dyDescent="0.2">
      <c r="A34" s="47">
        <v>37438</v>
      </c>
      <c r="B34" s="49">
        <v>1115380.7272727273</v>
      </c>
      <c r="C34" s="43">
        <f t="shared" si="2"/>
        <v>117.39829844792071</v>
      </c>
      <c r="D34" s="39">
        <f t="shared" si="0"/>
        <v>17.773587162507475</v>
      </c>
      <c r="E34" s="39">
        <f t="shared" si="7"/>
        <v>3.2019953504382581</v>
      </c>
      <c r="F34" s="39">
        <f t="shared" si="5"/>
        <v>0.2712671747444606</v>
      </c>
      <c r="G34" s="39">
        <f t="shared" si="8"/>
        <v>-29.531970287527244</v>
      </c>
      <c r="H34" s="41" t="s">
        <v>46</v>
      </c>
      <c r="I34" s="61">
        <f t="shared" si="9"/>
        <v>7088425.7527272729</v>
      </c>
      <c r="J34" s="39"/>
    </row>
    <row r="35" spans="1:10" ht="15" customHeight="1" x14ac:dyDescent="0.2">
      <c r="A35" s="47">
        <v>37469</v>
      </c>
      <c r="B35" s="49">
        <v>1017834.2454545454</v>
      </c>
      <c r="C35" s="43">
        <f t="shared" si="2"/>
        <v>107.13113970559876</v>
      </c>
      <c r="D35" s="39">
        <f t="shared" si="0"/>
        <v>-8.7455771319177913</v>
      </c>
      <c r="E35" s="39">
        <f t="shared" si="7"/>
        <v>-5.8236147546125387</v>
      </c>
      <c r="F35" s="39">
        <f t="shared" si="5"/>
        <v>-9.5911516709431659</v>
      </c>
      <c r="G35" s="39">
        <f t="shared" si="8"/>
        <v>-10.769661543366638</v>
      </c>
      <c r="H35" s="41" t="s">
        <v>46</v>
      </c>
      <c r="I35" s="61">
        <f t="shared" si="9"/>
        <v>8106259.9981818181</v>
      </c>
      <c r="J35" s="39"/>
    </row>
    <row r="36" spans="1:10" ht="15" customHeight="1" x14ac:dyDescent="0.2">
      <c r="A36" s="47">
        <v>37500</v>
      </c>
      <c r="B36" s="49">
        <v>1016219.7381818183</v>
      </c>
      <c r="C36" s="43">
        <f t="shared" si="2"/>
        <v>106.96120633485333</v>
      </c>
      <c r="D36" s="39">
        <f t="shared" si="0"/>
        <v>-0.15862182668121561</v>
      </c>
      <c r="E36" s="39">
        <f t="shared" si="7"/>
        <v>-5.9729990571911085</v>
      </c>
      <c r="F36" s="39">
        <f t="shared" si="5"/>
        <v>-3.4222102163119938</v>
      </c>
      <c r="G36" s="39">
        <f t="shared" si="8"/>
        <v>-6.5984210745617116</v>
      </c>
      <c r="H36" s="41" t="s">
        <v>46</v>
      </c>
      <c r="I36" s="61">
        <f t="shared" si="9"/>
        <v>9122479.7363636363</v>
      </c>
      <c r="J36" s="39"/>
    </row>
    <row r="37" spans="1:10" ht="15" customHeight="1" x14ac:dyDescent="0.2">
      <c r="A37" s="47">
        <v>37530</v>
      </c>
      <c r="B37" s="49">
        <v>1049949.52</v>
      </c>
      <c r="C37" s="43">
        <f t="shared" si="2"/>
        <v>110.51140125543124</v>
      </c>
      <c r="D37" s="39">
        <f t="shared" ref="D37:D68" si="10">(C37/C36-1)*100</f>
        <v>3.3191425585306522</v>
      </c>
      <c r="E37" s="39">
        <f t="shared" si="7"/>
        <v>-2.8521088523883131</v>
      </c>
      <c r="F37" s="39">
        <f t="shared" si="5"/>
        <v>-5.1827259243212414</v>
      </c>
      <c r="G37" s="39">
        <f t="shared" si="8"/>
        <v>-0.99168937090673426</v>
      </c>
      <c r="H37" s="41" t="s">
        <v>46</v>
      </c>
      <c r="I37" s="61">
        <f t="shared" si="9"/>
        <v>10172429.256363636</v>
      </c>
      <c r="J37" s="39"/>
    </row>
    <row r="38" spans="1:10" ht="15" customHeight="1" x14ac:dyDescent="0.2">
      <c r="A38" s="47">
        <v>37561</v>
      </c>
      <c r="B38" s="49">
        <v>1000780.42</v>
      </c>
      <c r="C38" s="43">
        <f t="shared" si="2"/>
        <v>105.3361561260574</v>
      </c>
      <c r="D38" s="39">
        <f t="shared" si="10"/>
        <v>-4.6829965692064661</v>
      </c>
      <c r="E38" s="39">
        <f t="shared" si="7"/>
        <v>-7.4015412618874006</v>
      </c>
      <c r="F38" s="39">
        <f t="shared" si="5"/>
        <v>-3.161728162418409</v>
      </c>
      <c r="G38" s="39">
        <f t="shared" si="8"/>
        <v>-5.1641123863161003</v>
      </c>
      <c r="H38" s="41" t="s">
        <v>46</v>
      </c>
      <c r="I38" s="61">
        <f t="shared" si="9"/>
        <v>11173209.676363636</v>
      </c>
      <c r="J38" s="39"/>
    </row>
    <row r="39" spans="1:10" ht="15" customHeight="1" x14ac:dyDescent="0.2">
      <c r="A39" s="47">
        <v>37591</v>
      </c>
      <c r="B39" s="49">
        <v>991497.62909090903</v>
      </c>
      <c r="C39" s="43">
        <f t="shared" si="2"/>
        <v>104.3591051237151</v>
      </c>
      <c r="D39" s="39">
        <f t="shared" si="10"/>
        <v>-0.92755520827345617</v>
      </c>
      <c r="E39" s="39">
        <f t="shared" si="7"/>
        <v>-8.2604430886937141</v>
      </c>
      <c r="F39" s="39">
        <f t="shared" si="5"/>
        <v>-8.2604430886937141</v>
      </c>
      <c r="G39" s="39">
        <f t="shared" si="8"/>
        <v>-3.8265873840427012</v>
      </c>
      <c r="H39" s="41" t="s">
        <v>46</v>
      </c>
      <c r="I39" s="42">
        <f t="shared" si="9"/>
        <v>12164707.305454545</v>
      </c>
      <c r="J39" s="52">
        <f>I39/I27-1</f>
        <v>-4.2387215893977426E-2</v>
      </c>
    </row>
    <row r="40" spans="1:10" ht="15" customHeight="1" x14ac:dyDescent="0.2">
      <c r="A40" s="47">
        <v>37622</v>
      </c>
      <c r="B40" s="49">
        <v>887850.63454545452</v>
      </c>
      <c r="C40" s="43">
        <f t="shared" si="2"/>
        <v>93.449842930679168</v>
      </c>
      <c r="D40" s="39">
        <f t="shared" si="10"/>
        <v>-10.453579666195179</v>
      </c>
      <c r="E40" s="39">
        <f t="shared" ref="E40:E51" si="11">(C40/$C$39-1)*100</f>
        <v>-10.453579666195179</v>
      </c>
      <c r="F40" s="39">
        <f t="shared" si="5"/>
        <v>-7.1805204858133358</v>
      </c>
      <c r="G40" s="39">
        <f t="shared" si="8"/>
        <v>-11.903165037785691</v>
      </c>
      <c r="H40" s="39">
        <f t="shared" ref="H40:H71" si="12">(C40/C4-1)*100</f>
        <v>-6.5501570693208278</v>
      </c>
      <c r="I40" s="61">
        <f>B40</f>
        <v>887850.63454545452</v>
      </c>
      <c r="J40" s="39"/>
    </row>
    <row r="41" spans="1:10" ht="15" customHeight="1" x14ac:dyDescent="0.2">
      <c r="A41" s="47">
        <v>37653</v>
      </c>
      <c r="B41" s="49">
        <v>871889.24727272685</v>
      </c>
      <c r="C41" s="43">
        <f t="shared" si="2"/>
        <v>91.769842854590038</v>
      </c>
      <c r="D41" s="39">
        <f t="shared" si="10"/>
        <v>-1.7977559120515019</v>
      </c>
      <c r="E41" s="39">
        <f t="shared" si="11"/>
        <v>-12.063405731776644</v>
      </c>
      <c r="F41" s="39">
        <f t="shared" si="5"/>
        <v>-6.647462438458196</v>
      </c>
      <c r="G41" s="39">
        <f t="shared" si="8"/>
        <v>-4.7599793480854968</v>
      </c>
      <c r="H41" s="39">
        <f t="shared" si="12"/>
        <v>-10.81167325544814</v>
      </c>
      <c r="I41" s="61">
        <f>I40+B41</f>
        <v>1759739.8818181814</v>
      </c>
      <c r="J41" s="39"/>
    </row>
    <row r="42" spans="1:10" ht="15" customHeight="1" x14ac:dyDescent="0.2">
      <c r="A42" s="47">
        <v>37681</v>
      </c>
      <c r="B42" s="49">
        <v>909373.92</v>
      </c>
      <c r="C42" s="43">
        <f t="shared" si="2"/>
        <v>95.715255114688219</v>
      </c>
      <c r="D42" s="39">
        <f t="shared" si="10"/>
        <v>4.29924704823752</v>
      </c>
      <c r="E42" s="39">
        <f t="shared" si="11"/>
        <v>-8.2827942983794358</v>
      </c>
      <c r="F42" s="39">
        <f t="shared" si="5"/>
        <v>-15.882583114724568</v>
      </c>
      <c r="G42" s="39">
        <f t="shared" si="8"/>
        <v>-13.918334366987184</v>
      </c>
      <c r="H42" s="39">
        <f t="shared" si="12"/>
        <v>-15.18210011479988</v>
      </c>
      <c r="I42" s="61">
        <f t="shared" ref="I42:I51" si="13">I41+B42</f>
        <v>2669113.8018181813</v>
      </c>
      <c r="J42" s="39"/>
    </row>
    <row r="43" spans="1:10" ht="15" customHeight="1" x14ac:dyDescent="0.2">
      <c r="A43" s="47">
        <v>37712</v>
      </c>
      <c r="B43" s="49">
        <v>916085.65636363637</v>
      </c>
      <c r="C43" s="43">
        <f t="shared" si="2"/>
        <v>96.421692306451959</v>
      </c>
      <c r="D43" s="39">
        <f t="shared" si="10"/>
        <v>0.73806123268154167</v>
      </c>
      <c r="E43" s="39">
        <f t="shared" si="11"/>
        <v>-7.6058651593969966</v>
      </c>
      <c r="F43" s="39">
        <f t="shared" si="5"/>
        <v>-3.8615138775798807</v>
      </c>
      <c r="G43" s="39">
        <f t="shared" si="8"/>
        <v>-7.862720162867376</v>
      </c>
      <c r="H43" s="39">
        <f t="shared" si="12"/>
        <v>-11.283238657705674</v>
      </c>
      <c r="I43" s="61">
        <f t="shared" si="13"/>
        <v>3585199.4581818176</v>
      </c>
      <c r="J43" s="39"/>
    </row>
    <row r="44" spans="1:10" ht="15" customHeight="1" x14ac:dyDescent="0.2">
      <c r="A44" s="47">
        <v>37742</v>
      </c>
      <c r="B44" s="49">
        <v>972238.72909090901</v>
      </c>
      <c r="C44" s="43">
        <f t="shared" si="2"/>
        <v>102.3320285975615</v>
      </c>
      <c r="D44" s="39">
        <f t="shared" si="10"/>
        <v>6.1296749203747947</v>
      </c>
      <c r="E44" s="39">
        <f t="shared" si="11"/>
        <v>-1.9424050481752886</v>
      </c>
      <c r="F44" s="39">
        <f t="shared" si="5"/>
        <v>-11.736794655045646</v>
      </c>
      <c r="G44" s="39">
        <f t="shared" si="8"/>
        <v>-12.58273295569704</v>
      </c>
      <c r="H44" s="39">
        <f t="shared" si="12"/>
        <v>-12.86533252663553</v>
      </c>
      <c r="I44" s="61">
        <f t="shared" si="13"/>
        <v>4557438.1872727266</v>
      </c>
      <c r="J44" s="39"/>
    </row>
    <row r="45" spans="1:10" ht="15" customHeight="1" x14ac:dyDescent="0.2">
      <c r="A45" s="47">
        <v>37773</v>
      </c>
      <c r="B45" s="49">
        <v>945277.37090909085</v>
      </c>
      <c r="C45" s="43">
        <f t="shared" si="2"/>
        <v>99.494237431732586</v>
      </c>
      <c r="D45" s="39">
        <f t="shared" si="10"/>
        <v>-2.7731211867098038</v>
      </c>
      <c r="E45" s="39">
        <f t="shared" si="11"/>
        <v>-4.6616609889624243</v>
      </c>
      <c r="F45" s="39">
        <f t="shared" si="5"/>
        <v>-0.1877080055676883</v>
      </c>
      <c r="G45" s="39">
        <f t="shared" si="8"/>
        <v>-14.458791039281405</v>
      </c>
      <c r="H45" s="39">
        <f t="shared" si="12"/>
        <v>-16.015418382048139</v>
      </c>
      <c r="I45" s="61">
        <f t="shared" si="13"/>
        <v>5502715.5581818176</v>
      </c>
      <c r="J45" s="39"/>
    </row>
    <row r="46" spans="1:10" ht="15" customHeight="1" x14ac:dyDescent="0.2">
      <c r="A46" s="47">
        <v>37803</v>
      </c>
      <c r="B46" s="49">
        <v>1038995.3090909092</v>
      </c>
      <c r="C46" s="43">
        <f t="shared" si="2"/>
        <v>109.3584265893624</v>
      </c>
      <c r="D46" s="39">
        <f t="shared" si="10"/>
        <v>9.9143321384799421</v>
      </c>
      <c r="E46" s="39">
        <f t="shared" si="11"/>
        <v>4.7904985959018376</v>
      </c>
      <c r="F46" s="39">
        <f t="shared" si="5"/>
        <v>-6.8483717096844421</v>
      </c>
      <c r="G46" s="39">
        <f t="shared" si="8"/>
        <v>-6.5956819193928489</v>
      </c>
      <c r="H46" s="39">
        <f t="shared" si="12"/>
        <v>-34.357882898728256</v>
      </c>
      <c r="I46" s="61">
        <f t="shared" si="13"/>
        <v>6541710.8672727272</v>
      </c>
      <c r="J46" s="39"/>
    </row>
    <row r="47" spans="1:10" ht="15" customHeight="1" x14ac:dyDescent="0.2">
      <c r="A47" s="47">
        <v>37834</v>
      </c>
      <c r="B47" s="49">
        <v>993522.43454545422</v>
      </c>
      <c r="C47" s="43">
        <f t="shared" si="2"/>
        <v>104.57222402494703</v>
      </c>
      <c r="D47" s="39">
        <f t="shared" si="10"/>
        <v>-4.376619812195548</v>
      </c>
      <c r="E47" s="39">
        <f t="shared" si="11"/>
        <v>0.20421687305509639</v>
      </c>
      <c r="F47" s="39">
        <f t="shared" si="5"/>
        <v>-2.3885825238896374</v>
      </c>
      <c r="G47" s="39">
        <f t="shared" si="8"/>
        <v>-11.750641622180902</v>
      </c>
      <c r="H47" s="39">
        <f t="shared" si="12"/>
        <v>-12.901001813749357</v>
      </c>
      <c r="I47" s="61">
        <f t="shared" si="13"/>
        <v>7535233.3018181818</v>
      </c>
      <c r="J47" s="39"/>
    </row>
    <row r="48" spans="1:10" ht="15" customHeight="1" x14ac:dyDescent="0.2">
      <c r="A48" s="47">
        <v>37865</v>
      </c>
      <c r="B48" s="49">
        <v>1004498.3418181817</v>
      </c>
      <c r="C48" s="43">
        <f t="shared" si="2"/>
        <v>105.72748232037328</v>
      </c>
      <c r="D48" s="39">
        <f t="shared" si="10"/>
        <v>1.104746796960776</v>
      </c>
      <c r="E48" s="39">
        <f t="shared" si="11"/>
        <v>1.3112197493797995</v>
      </c>
      <c r="F48" s="39">
        <f t="shared" ref="F48:F79" si="14">(C48/C36-1)*100</f>
        <v>-1.1534312829435955</v>
      </c>
      <c r="G48" s="39">
        <f t="shared" si="8"/>
        <v>-4.5361686560525634</v>
      </c>
      <c r="H48" s="39">
        <f t="shared" si="12"/>
        <v>-7.6757441046509722</v>
      </c>
      <c r="I48" s="61">
        <f t="shared" si="13"/>
        <v>8539731.6436363626</v>
      </c>
      <c r="J48" s="39"/>
    </row>
    <row r="49" spans="1:10" ht="15" customHeight="1" x14ac:dyDescent="0.2">
      <c r="A49" s="47">
        <v>37895</v>
      </c>
      <c r="B49" s="49">
        <v>996159.28</v>
      </c>
      <c r="C49" s="43">
        <f t="shared" si="2"/>
        <v>104.84976259277825</v>
      </c>
      <c r="D49" s="39">
        <f t="shared" si="10"/>
        <v>-0.83017178535982339</v>
      </c>
      <c r="E49" s="39">
        <f t="shared" si="11"/>
        <v>0.47016258761656271</v>
      </c>
      <c r="F49" s="39">
        <f t="shared" si="14"/>
        <v>-5.1231263003958531</v>
      </c>
      <c r="G49" s="39">
        <f t="shared" si="8"/>
        <v>-10.040334629810754</v>
      </c>
      <c r="H49" s="39">
        <f t="shared" si="12"/>
        <v>-6.0640101723234308</v>
      </c>
      <c r="I49" s="61">
        <f t="shared" si="13"/>
        <v>9535890.923636362</v>
      </c>
      <c r="J49" s="39"/>
    </row>
    <row r="50" spans="1:10" ht="15" customHeight="1" x14ac:dyDescent="0.2">
      <c r="A50" s="47">
        <v>37926</v>
      </c>
      <c r="B50" s="49">
        <v>920921.81272727251</v>
      </c>
      <c r="C50" s="43">
        <f t="shared" si="2"/>
        <v>96.930717175034019</v>
      </c>
      <c r="D50" s="39">
        <f t="shared" si="10"/>
        <v>-7.5527547434710796</v>
      </c>
      <c r="E50" s="39">
        <f t="shared" si="11"/>
        <v>-7.1181023829927526</v>
      </c>
      <c r="F50" s="39">
        <f t="shared" si="14"/>
        <v>-7.9796332618825243</v>
      </c>
      <c r="G50" s="39">
        <f t="shared" si="8"/>
        <v>-10.889067112202289</v>
      </c>
      <c r="H50" s="39">
        <f t="shared" si="12"/>
        <v>-12.731668418539154</v>
      </c>
      <c r="I50" s="61">
        <f t="shared" si="13"/>
        <v>10456812.736363634</v>
      </c>
      <c r="J50" s="39"/>
    </row>
    <row r="51" spans="1:10" ht="15" customHeight="1" x14ac:dyDescent="0.2">
      <c r="A51" s="47">
        <v>37956</v>
      </c>
      <c r="B51" s="49">
        <v>979273.78545454552</v>
      </c>
      <c r="C51" s="43">
        <f t="shared" si="2"/>
        <v>103.07249651706339</v>
      </c>
      <c r="D51" s="39">
        <f t="shared" si="10"/>
        <v>6.3362569895554888</v>
      </c>
      <c r="E51" s="39">
        <f t="shared" si="11"/>
        <v>-1.2328666532033461</v>
      </c>
      <c r="F51" s="39">
        <f t="shared" si="14"/>
        <v>-1.2328666532033461</v>
      </c>
      <c r="G51" s="39">
        <f t="shared" si="8"/>
        <v>-9.3914694936497174</v>
      </c>
      <c r="H51" s="39">
        <f t="shared" si="12"/>
        <v>-5.0122773174325008</v>
      </c>
      <c r="I51" s="42">
        <f t="shared" si="13"/>
        <v>11436086.52181818</v>
      </c>
      <c r="J51" s="52">
        <f>I51/I39-1</f>
        <v>-5.9896285651662051E-2</v>
      </c>
    </row>
    <row r="52" spans="1:10" ht="15" customHeight="1" x14ac:dyDescent="0.2">
      <c r="A52" s="47">
        <v>37987</v>
      </c>
      <c r="B52" s="49">
        <v>919667.96181818168</v>
      </c>
      <c r="C52" s="43">
        <f t="shared" si="2"/>
        <v>96.798744334159707</v>
      </c>
      <c r="D52" s="39">
        <f t="shared" si="10"/>
        <v>-6.0867373886350666</v>
      </c>
      <c r="E52" s="39">
        <f t="shared" ref="E52:E63" si="15">(C52/$C$51-1)*100</f>
        <v>-6.0867373886350666</v>
      </c>
      <c r="F52" s="39">
        <f t="shared" si="14"/>
        <v>3.5836351335172933</v>
      </c>
      <c r="G52" s="39">
        <f t="shared" si="8"/>
        <v>-3.854209007195053</v>
      </c>
      <c r="H52" s="39">
        <f t="shared" si="12"/>
        <v>-8.7460959085630456</v>
      </c>
      <c r="I52" s="61">
        <f>B52</f>
        <v>919667.96181818168</v>
      </c>
      <c r="J52" s="39"/>
    </row>
    <row r="53" spans="1:10" ht="15" customHeight="1" x14ac:dyDescent="0.2">
      <c r="A53" s="47">
        <v>38018</v>
      </c>
      <c r="B53" s="49">
        <v>852794.56909090909</v>
      </c>
      <c r="C53" s="43">
        <f t="shared" si="2"/>
        <v>89.760051333951779</v>
      </c>
      <c r="D53" s="39">
        <f t="shared" si="10"/>
        <v>-7.2714713900725814</v>
      </c>
      <c r="E53" s="39">
        <f t="shared" si="15"/>
        <v>-12.915613410904204</v>
      </c>
      <c r="F53" s="39">
        <f t="shared" si="14"/>
        <v>-2.1900348285686655</v>
      </c>
      <c r="G53" s="39">
        <f t="shared" si="8"/>
        <v>-8.6919155244086106</v>
      </c>
      <c r="H53" s="39">
        <f t="shared" si="12"/>
        <v>-6.8457689710984093</v>
      </c>
      <c r="I53" s="61">
        <f>I52+B53</f>
        <v>1772462.5309090908</v>
      </c>
      <c r="J53" s="39"/>
    </row>
    <row r="54" spans="1:10" ht="15" customHeight="1" x14ac:dyDescent="0.2">
      <c r="A54" s="47">
        <v>38047</v>
      </c>
      <c r="B54" s="49">
        <v>996325.030909091</v>
      </c>
      <c r="C54" s="43">
        <f t="shared" si="2"/>
        <v>104.8672085412492</v>
      </c>
      <c r="D54" s="39">
        <f t="shared" si="10"/>
        <v>16.830602236501989</v>
      </c>
      <c r="E54" s="39">
        <f t="shared" si="15"/>
        <v>1.7412133060041857</v>
      </c>
      <c r="F54" s="39">
        <f t="shared" si="14"/>
        <v>9.5616455450020954</v>
      </c>
      <c r="G54" s="39">
        <f t="shared" si="8"/>
        <v>-7.8395738705427824</v>
      </c>
      <c r="H54" s="39">
        <f t="shared" si="12"/>
        <v>-5.6875106199246073</v>
      </c>
      <c r="I54" s="61">
        <f t="shared" ref="I54:I63" si="16">I53+B54</f>
        <v>2768787.5618181815</v>
      </c>
      <c r="J54" s="39"/>
    </row>
    <row r="55" spans="1:10" ht="15" customHeight="1" x14ac:dyDescent="0.2">
      <c r="A55" s="47">
        <v>38078</v>
      </c>
      <c r="B55" s="49">
        <v>958177.53818181832</v>
      </c>
      <c r="C55" s="43">
        <f t="shared" si="2"/>
        <v>100.85203181573171</v>
      </c>
      <c r="D55" s="39">
        <f t="shared" si="10"/>
        <v>-3.8288200681322881</v>
      </c>
      <c r="E55" s="39">
        <f t="shared" si="15"/>
        <v>-2.1542746866173856</v>
      </c>
      <c r="F55" s="39">
        <f t="shared" si="14"/>
        <v>4.5947539431262285</v>
      </c>
      <c r="G55" s="39">
        <f t="shared" si="8"/>
        <v>0.55581300439189185</v>
      </c>
      <c r="H55" s="39">
        <f t="shared" si="12"/>
        <v>-3.6292388644614704</v>
      </c>
      <c r="I55" s="61">
        <f t="shared" si="16"/>
        <v>3726965.0999999996</v>
      </c>
      <c r="J55" s="39"/>
    </row>
    <row r="56" spans="1:10" ht="15" customHeight="1" x14ac:dyDescent="0.2">
      <c r="A56" s="47">
        <v>38108</v>
      </c>
      <c r="B56" s="49">
        <v>979355.41090909077</v>
      </c>
      <c r="C56" s="43">
        <f t="shared" si="2"/>
        <v>103.0810879237816</v>
      </c>
      <c r="D56" s="39">
        <f t="shared" si="10"/>
        <v>2.2102242938671024</v>
      </c>
      <c r="E56" s="39">
        <f t="shared" si="15"/>
        <v>8.3353047694911808E-3</v>
      </c>
      <c r="F56" s="39">
        <f t="shared" si="14"/>
        <v>0.73198913036884861</v>
      </c>
      <c r="G56" s="39">
        <f t="shared" si="8"/>
        <v>-11.090717585805443</v>
      </c>
      <c r="H56" s="39">
        <f t="shared" si="12"/>
        <v>-11.942848062867228</v>
      </c>
      <c r="I56" s="61">
        <f t="shared" si="16"/>
        <v>4706320.5109090907</v>
      </c>
      <c r="J56" s="39"/>
    </row>
    <row r="57" spans="1:10" ht="15" customHeight="1" x14ac:dyDescent="0.2">
      <c r="A57" s="47">
        <v>38139</v>
      </c>
      <c r="B57" s="49">
        <v>1012483.7345454545</v>
      </c>
      <c r="C57" s="43">
        <f t="shared" si="2"/>
        <v>106.56797695659716</v>
      </c>
      <c r="D57" s="39">
        <f t="shared" si="10"/>
        <v>3.382666115625188</v>
      </c>
      <c r="E57" s="39">
        <f t="shared" si="15"/>
        <v>3.3912833759247363</v>
      </c>
      <c r="F57" s="39">
        <f t="shared" si="14"/>
        <v>7.1096977146221096</v>
      </c>
      <c r="G57" s="39">
        <f t="shared" si="8"/>
        <v>6.9086442372723988</v>
      </c>
      <c r="H57" s="39">
        <f t="shared" si="12"/>
        <v>-8.3770696607410766</v>
      </c>
      <c r="I57" s="61">
        <f t="shared" si="16"/>
        <v>5718804.2454545451</v>
      </c>
      <c r="J57" s="39"/>
    </row>
    <row r="58" spans="1:10" ht="15" customHeight="1" x14ac:dyDescent="0.2">
      <c r="A58" s="47">
        <v>38169</v>
      </c>
      <c r="B58" s="49">
        <v>1052549.1290909091</v>
      </c>
      <c r="C58" s="43">
        <f t="shared" si="2"/>
        <v>110.78502054653082</v>
      </c>
      <c r="D58" s="39">
        <f t="shared" si="10"/>
        <v>3.957139574537627</v>
      </c>
      <c r="E58" s="39">
        <f t="shared" si="15"/>
        <v>7.4826207670158018</v>
      </c>
      <c r="F58" s="39">
        <f t="shared" si="14"/>
        <v>1.3045121456668696</v>
      </c>
      <c r="G58" s="39">
        <f t="shared" si="8"/>
        <v>-5.6331974047508222</v>
      </c>
      <c r="H58" s="39">
        <f t="shared" si="12"/>
        <v>-5.3772112454540171</v>
      </c>
      <c r="I58" s="61">
        <f t="shared" si="16"/>
        <v>6771353.374545454</v>
      </c>
      <c r="J58" s="39"/>
    </row>
    <row r="59" spans="1:10" ht="15" customHeight="1" x14ac:dyDescent="0.2">
      <c r="A59" s="47">
        <v>38200</v>
      </c>
      <c r="B59" s="49">
        <v>1030349.6018181817</v>
      </c>
      <c r="C59" s="43">
        <f t="shared" si="2"/>
        <v>108.44843119686638</v>
      </c>
      <c r="D59" s="39">
        <f t="shared" si="10"/>
        <v>-2.10912029274124</v>
      </c>
      <c r="E59" s="39">
        <f t="shared" si="15"/>
        <v>5.2156830012485722</v>
      </c>
      <c r="F59" s="39">
        <f t="shared" si="14"/>
        <v>3.7067272959544484</v>
      </c>
      <c r="G59" s="39">
        <f t="shared" si="8"/>
        <v>1.2296065316653948</v>
      </c>
      <c r="H59" s="39">
        <f t="shared" si="12"/>
        <v>-8.4794785666856161</v>
      </c>
      <c r="I59" s="61">
        <f t="shared" si="16"/>
        <v>7801702.9763636356</v>
      </c>
      <c r="J59" s="39"/>
    </row>
    <row r="60" spans="1:10" ht="15" customHeight="1" x14ac:dyDescent="0.2">
      <c r="A60" s="47">
        <v>38231</v>
      </c>
      <c r="B60" s="49">
        <v>978299.26909090893</v>
      </c>
      <c r="C60" s="43">
        <f t="shared" si="2"/>
        <v>102.96992475828795</v>
      </c>
      <c r="D60" s="39">
        <f t="shared" si="10"/>
        <v>-5.0517157123585399</v>
      </c>
      <c r="E60" s="39">
        <f t="shared" si="15"/>
        <v>-9.9514188790861269E-2</v>
      </c>
      <c r="F60" s="39">
        <f t="shared" si="14"/>
        <v>-2.6081748109062497</v>
      </c>
      <c r="G60" s="39">
        <f t="shared" ref="G60:G91" si="17">(C60/C36-1)*100</f>
        <v>-3.7315225896670023</v>
      </c>
      <c r="H60" s="39">
        <f t="shared" si="12"/>
        <v>-7.0260322586914281</v>
      </c>
      <c r="I60" s="61">
        <f t="shared" si="16"/>
        <v>8780002.2454545442</v>
      </c>
      <c r="J60" s="39"/>
    </row>
    <row r="61" spans="1:10" ht="15" customHeight="1" x14ac:dyDescent="0.2">
      <c r="A61" s="47">
        <v>38261</v>
      </c>
      <c r="B61" s="49">
        <v>972967.55454545456</v>
      </c>
      <c r="C61" s="43">
        <f t="shared" si="2"/>
        <v>102.40874040200372</v>
      </c>
      <c r="D61" s="39">
        <f t="shared" si="10"/>
        <v>-0.54499831635456131</v>
      </c>
      <c r="E61" s="39">
        <f t="shared" si="15"/>
        <v>-0.64397015449197959</v>
      </c>
      <c r="F61" s="39">
        <f t="shared" si="14"/>
        <v>-2.3281141801485217</v>
      </c>
      <c r="G61" s="39">
        <f t="shared" si="17"/>
        <v>-7.3319682506779449</v>
      </c>
      <c r="H61" s="39">
        <f t="shared" si="12"/>
        <v>-12.134698355708295</v>
      </c>
      <c r="I61" s="61">
        <f t="shared" si="16"/>
        <v>9752969.7999999989</v>
      </c>
      <c r="J61" s="39"/>
    </row>
    <row r="62" spans="1:10" ht="15" customHeight="1" x14ac:dyDescent="0.2">
      <c r="A62" s="47">
        <v>38292</v>
      </c>
      <c r="B62" s="49">
        <v>950026.55818181823</v>
      </c>
      <c r="C62" s="43">
        <f t="shared" si="2"/>
        <v>99.994108454420953</v>
      </c>
      <c r="D62" s="39">
        <f t="shared" si="10"/>
        <v>-2.3578377569181797</v>
      </c>
      <c r="E62" s="39">
        <f t="shared" si="15"/>
        <v>-2.9866241399642557</v>
      </c>
      <c r="F62" s="39">
        <f t="shared" si="14"/>
        <v>3.1603926687710171</v>
      </c>
      <c r="G62" s="39">
        <f t="shared" si="17"/>
        <v>-5.0714283377148668</v>
      </c>
      <c r="H62" s="39">
        <f t="shared" si="12"/>
        <v>-8.0728117221428803</v>
      </c>
      <c r="I62" s="61">
        <f t="shared" si="16"/>
        <v>10702996.358181817</v>
      </c>
      <c r="J62" s="39"/>
    </row>
    <row r="63" spans="1:10" ht="15" customHeight="1" x14ac:dyDescent="0.2">
      <c r="A63" s="47">
        <v>38322</v>
      </c>
      <c r="B63" s="49">
        <v>1005161.2763636361</v>
      </c>
      <c r="C63" s="43">
        <f t="shared" si="2"/>
        <v>105.79725884216148</v>
      </c>
      <c r="D63" s="39">
        <f t="shared" si="10"/>
        <v>5.8034923031347496</v>
      </c>
      <c r="E63" s="39">
        <f t="shared" si="15"/>
        <v>2.6435396610841044</v>
      </c>
      <c r="F63" s="39">
        <f t="shared" si="14"/>
        <v>2.6435396610841044</v>
      </c>
      <c r="G63" s="39">
        <f t="shared" si="17"/>
        <v>1.3780816889350289</v>
      </c>
      <c r="H63" s="39">
        <f t="shared" si="12"/>
        <v>-6.9961970533888636</v>
      </c>
      <c r="I63" s="42">
        <f t="shared" si="16"/>
        <v>11708157.634545453</v>
      </c>
      <c r="J63" s="52">
        <f>I63/I51-1</f>
        <v>2.3790578377332672E-2</v>
      </c>
    </row>
    <row r="64" spans="1:10" ht="15" customHeight="1" x14ac:dyDescent="0.2">
      <c r="A64" s="47">
        <v>38353</v>
      </c>
      <c r="B64" s="49">
        <v>884684.30363636359</v>
      </c>
      <c r="C64" s="43">
        <f t="shared" si="2"/>
        <v>93.116573893514371</v>
      </c>
      <c r="D64" s="39">
        <f t="shared" si="10"/>
        <v>-11.985835065505224</v>
      </c>
      <c r="E64" s="39">
        <f t="shared" ref="E64:E75" si="18">(C64/$C$63-1)*100</f>
        <v>-11.985835065505224</v>
      </c>
      <c r="F64" s="39">
        <f t="shared" si="14"/>
        <v>-3.8039444271447231</v>
      </c>
      <c r="G64" s="39">
        <f t="shared" si="17"/>
        <v>-0.35662878257807229</v>
      </c>
      <c r="H64" s="39">
        <f t="shared" si="12"/>
        <v>-7.511541465600069</v>
      </c>
      <c r="I64" s="61">
        <f>B64</f>
        <v>884684.30363636359</v>
      </c>
      <c r="J64" s="39"/>
    </row>
    <row r="65" spans="1:10" ht="15" customHeight="1" x14ac:dyDescent="0.2">
      <c r="A65" s="47">
        <v>38384</v>
      </c>
      <c r="B65" s="49">
        <v>872868.45818181837</v>
      </c>
      <c r="C65" s="43">
        <f t="shared" si="2"/>
        <v>91.872908733117512</v>
      </c>
      <c r="D65" s="39">
        <f t="shared" si="10"/>
        <v>-1.3356002142208112</v>
      </c>
      <c r="E65" s="39">
        <f t="shared" si="18"/>
        <v>-13.161352440914985</v>
      </c>
      <c r="F65" s="39">
        <f t="shared" si="14"/>
        <v>2.3538950432468564</v>
      </c>
      <c r="G65" s="39">
        <f t="shared" si="17"/>
        <v>0.1123090934031401</v>
      </c>
      <c r="H65" s="39">
        <f t="shared" si="12"/>
        <v>-6.5426190498540038</v>
      </c>
      <c r="I65" s="61">
        <f>I64+B65</f>
        <v>1757552.761818182</v>
      </c>
      <c r="J65" s="39"/>
    </row>
    <row r="66" spans="1:10" ht="15" customHeight="1" x14ac:dyDescent="0.2">
      <c r="A66" s="47">
        <v>38412</v>
      </c>
      <c r="B66" s="49">
        <v>947303.78181818186</v>
      </c>
      <c r="C66" s="43">
        <f t="shared" si="2"/>
        <v>99.707525313499445</v>
      </c>
      <c r="D66" s="39">
        <f t="shared" si="10"/>
        <v>8.5276679365195562</v>
      </c>
      <c r="E66" s="39">
        <f t="shared" si="18"/>
        <v>-5.7560409365116749</v>
      </c>
      <c r="F66" s="39">
        <f t="shared" si="14"/>
        <v>-4.9202065159579478</v>
      </c>
      <c r="G66" s="39">
        <f t="shared" si="17"/>
        <v>4.170986321906156</v>
      </c>
      <c r="H66" s="39">
        <f t="shared" si="12"/>
        <v>-12.37405716209895</v>
      </c>
      <c r="I66" s="61">
        <f t="shared" ref="I66:I75" si="19">I65+B66</f>
        <v>2704856.5436363639</v>
      </c>
      <c r="J66" s="39"/>
    </row>
    <row r="67" spans="1:10" ht="15" customHeight="1" x14ac:dyDescent="0.2">
      <c r="A67" s="47">
        <v>38443</v>
      </c>
      <c r="B67" s="49">
        <v>940162.19818181812</v>
      </c>
      <c r="C67" s="43">
        <f t="shared" si="2"/>
        <v>98.95584497096506</v>
      </c>
      <c r="D67" s="39">
        <f t="shared" si="10"/>
        <v>-0.75388526610299378</v>
      </c>
      <c r="E67" s="39">
        <f t="shared" si="18"/>
        <v>-6.4665322580834577</v>
      </c>
      <c r="F67" s="39">
        <f t="shared" si="14"/>
        <v>-1.8801672218475507</v>
      </c>
      <c r="G67" s="39">
        <f t="shared" si="17"/>
        <v>2.6281976637154925</v>
      </c>
      <c r="H67" s="39">
        <f t="shared" si="12"/>
        <v>-1.3348044313789997</v>
      </c>
      <c r="I67" s="61">
        <f t="shared" si="19"/>
        <v>3645018.7418181822</v>
      </c>
      <c r="J67" s="39"/>
    </row>
    <row r="68" spans="1:10" ht="15" customHeight="1" x14ac:dyDescent="0.2">
      <c r="A68" s="47">
        <v>38473</v>
      </c>
      <c r="B68" s="49">
        <v>970556.4236363637</v>
      </c>
      <c r="C68" s="43">
        <f t="shared" si="2"/>
        <v>102.1549591960521</v>
      </c>
      <c r="D68" s="39">
        <f t="shared" si="10"/>
        <v>3.232870403992516</v>
      </c>
      <c r="E68" s="39">
        <f t="shared" si="18"/>
        <v>-3.4427164616271488</v>
      </c>
      <c r="F68" s="39">
        <f t="shared" si="14"/>
        <v>-0.89844679211600331</v>
      </c>
      <c r="G68" s="39">
        <f t="shared" si="17"/>
        <v>-0.17303419460759084</v>
      </c>
      <c r="H68" s="39">
        <f t="shared" si="12"/>
        <v>-11.889520181549129</v>
      </c>
      <c r="I68" s="61">
        <f t="shared" si="19"/>
        <v>4615575.165454546</v>
      </c>
      <c r="J68" s="39"/>
    </row>
    <row r="69" spans="1:10" ht="15" customHeight="1" x14ac:dyDescent="0.2">
      <c r="A69" s="47">
        <v>38504</v>
      </c>
      <c r="B69" s="49">
        <v>1022428.2818181817</v>
      </c>
      <c r="C69" s="43">
        <f t="shared" si="2"/>
        <v>107.61468047236235</v>
      </c>
      <c r="D69" s="39">
        <f t="shared" ref="D69:D100" si="20">(C69/C68-1)*100</f>
        <v>5.344548438252672</v>
      </c>
      <c r="E69" s="39">
        <f t="shared" si="18"/>
        <v>1.7178343277421515</v>
      </c>
      <c r="F69" s="39">
        <f t="shared" si="14"/>
        <v>0.9821932870054173</v>
      </c>
      <c r="G69" s="39">
        <f t="shared" si="17"/>
        <v>8.1617219753069357</v>
      </c>
      <c r="H69" s="39">
        <f t="shared" si="12"/>
        <v>7.9586937641994204</v>
      </c>
      <c r="I69" s="61">
        <f t="shared" si="19"/>
        <v>5638003.4472727273</v>
      </c>
      <c r="J69" s="39"/>
    </row>
    <row r="70" spans="1:10" ht="15" customHeight="1" x14ac:dyDescent="0.2">
      <c r="A70" s="47">
        <v>38534</v>
      </c>
      <c r="B70" s="49">
        <v>1021407.82</v>
      </c>
      <c r="C70" s="43">
        <f t="shared" ref="C70:C120" si="21">B70/$B$4*100</f>
        <v>107.5072727700807</v>
      </c>
      <c r="D70" s="39">
        <f t="shared" si="20"/>
        <v>-9.9807667327722616E-2</v>
      </c>
      <c r="E70" s="39">
        <f t="shared" si="18"/>
        <v>1.6163121300433625</v>
      </c>
      <c r="F70" s="39">
        <f t="shared" si="14"/>
        <v>-2.958656107369162</v>
      </c>
      <c r="G70" s="39">
        <f t="shared" si="17"/>
        <v>-1.6927399899714368</v>
      </c>
      <c r="H70" s="39">
        <f t="shared" si="12"/>
        <v>-8.425186573064158</v>
      </c>
      <c r="I70" s="61">
        <f t="shared" si="19"/>
        <v>6659411.2672727276</v>
      </c>
      <c r="J70" s="39"/>
    </row>
    <row r="71" spans="1:10" ht="15" customHeight="1" x14ac:dyDescent="0.2">
      <c r="A71" s="47">
        <v>38565</v>
      </c>
      <c r="B71" s="49">
        <v>1058513.9218181816</v>
      </c>
      <c r="C71" s="43">
        <f t="shared" si="21"/>
        <v>111.41283892249338</v>
      </c>
      <c r="D71" s="39">
        <f t="shared" si="20"/>
        <v>3.6328390180311532</v>
      </c>
      <c r="E71" s="39">
        <f t="shared" si="18"/>
        <v>5.3078691657878929</v>
      </c>
      <c r="F71" s="39">
        <f t="shared" si="14"/>
        <v>2.7334722069383366</v>
      </c>
      <c r="G71" s="39">
        <f t="shared" si="17"/>
        <v>6.5415218633147143</v>
      </c>
      <c r="H71" s="39">
        <f t="shared" si="12"/>
        <v>3.9966896914015226</v>
      </c>
      <c r="I71" s="61">
        <f t="shared" si="19"/>
        <v>7717925.1890909094</v>
      </c>
      <c r="J71" s="39"/>
    </row>
    <row r="72" spans="1:10" ht="15" customHeight="1" x14ac:dyDescent="0.2">
      <c r="A72" s="47">
        <v>38596</v>
      </c>
      <c r="B72" s="49">
        <v>1000529.9672727273</v>
      </c>
      <c r="C72" s="43">
        <f t="shared" si="21"/>
        <v>105.30979497124761</v>
      </c>
      <c r="D72" s="39">
        <f t="shared" si="20"/>
        <v>-5.4778641404977346</v>
      </c>
      <c r="E72" s="39">
        <f t="shared" si="18"/>
        <v>-0.4607528363670732</v>
      </c>
      <c r="F72" s="39">
        <f t="shared" si="14"/>
        <v>2.2723821722238746</v>
      </c>
      <c r="G72" s="39">
        <f t="shared" si="17"/>
        <v>-0.39506033810585706</v>
      </c>
      <c r="H72" s="39">
        <f t="shared" ref="H72:H103" si="22">(C72/C36-1)*100</f>
        <v>-1.5439348715232337</v>
      </c>
      <c r="I72" s="61">
        <f t="shared" si="19"/>
        <v>8718455.1563636363</v>
      </c>
      <c r="J72" s="39"/>
    </row>
    <row r="73" spans="1:10" ht="15" customHeight="1" x14ac:dyDescent="0.2">
      <c r="A73" s="47">
        <v>38626</v>
      </c>
      <c r="B73" s="49">
        <v>948850.51090909098</v>
      </c>
      <c r="C73" s="43">
        <f t="shared" si="21"/>
        <v>99.870324758561253</v>
      </c>
      <c r="D73" s="39">
        <f t="shared" si="20"/>
        <v>-5.165208245036923</v>
      </c>
      <c r="E73" s="39">
        <f t="shared" si="18"/>
        <v>-5.6021622379107239</v>
      </c>
      <c r="F73" s="39">
        <f t="shared" si="14"/>
        <v>-2.4787099553006509</v>
      </c>
      <c r="G73" s="39">
        <f t="shared" si="17"/>
        <v>-4.7491169374950681</v>
      </c>
      <c r="H73" s="39">
        <f t="shared" si="22"/>
        <v>-9.6289399790295498</v>
      </c>
      <c r="I73" s="61">
        <f t="shared" si="19"/>
        <v>9667305.6672727279</v>
      </c>
      <c r="J73" s="39"/>
    </row>
    <row r="74" spans="1:10" ht="15" customHeight="1" x14ac:dyDescent="0.2">
      <c r="A74" s="47">
        <v>38657</v>
      </c>
      <c r="B74" s="49">
        <v>952974.91272727284</v>
      </c>
      <c r="C74" s="43">
        <f t="shared" si="21"/>
        <v>100.30443460440195</v>
      </c>
      <c r="D74" s="39">
        <f t="shared" si="20"/>
        <v>0.43467350976396091</v>
      </c>
      <c r="E74" s="39">
        <f t="shared" si="18"/>
        <v>-5.1918398433689621</v>
      </c>
      <c r="F74" s="39">
        <f t="shared" si="14"/>
        <v>0.31034443406476875</v>
      </c>
      <c r="G74" s="39">
        <f t="shared" si="17"/>
        <v>3.4805452055779007</v>
      </c>
      <c r="H74" s="39">
        <f t="shared" si="22"/>
        <v>-4.7768227992237673</v>
      </c>
      <c r="I74" s="61">
        <f t="shared" si="19"/>
        <v>10620280.58</v>
      </c>
      <c r="J74" s="39"/>
    </row>
    <row r="75" spans="1:10" ht="15" customHeight="1" x14ac:dyDescent="0.2">
      <c r="A75" s="47">
        <v>38687</v>
      </c>
      <c r="B75" s="49">
        <v>1018310.4272727271</v>
      </c>
      <c r="C75" s="43">
        <f t="shared" si="21"/>
        <v>107.18125975325556</v>
      </c>
      <c r="D75" s="39">
        <f t="shared" si="20"/>
        <v>6.8559532546847324</v>
      </c>
      <c r="E75" s="39">
        <f t="shared" si="18"/>
        <v>1.3081632985962877</v>
      </c>
      <c r="F75" s="39">
        <f t="shared" si="14"/>
        <v>1.3081632985962877</v>
      </c>
      <c r="G75" s="39">
        <f t="shared" si="17"/>
        <v>3.9862847753105335</v>
      </c>
      <c r="H75" s="39">
        <f t="shared" si="22"/>
        <v>2.7042725464106576</v>
      </c>
      <c r="I75" s="42">
        <f t="shared" si="19"/>
        <v>11638591.007272728</v>
      </c>
      <c r="J75" s="52">
        <f>I75/I63-1</f>
        <v>-5.9417228093568975E-3</v>
      </c>
    </row>
    <row r="76" spans="1:10" ht="15" customHeight="1" x14ac:dyDescent="0.2">
      <c r="A76" s="47">
        <v>38718</v>
      </c>
      <c r="B76" s="49">
        <v>897744.55454545422</v>
      </c>
      <c r="C76" s="43">
        <f t="shared" si="21"/>
        <v>94.491217722782594</v>
      </c>
      <c r="D76" s="39">
        <f t="shared" si="20"/>
        <v>-11.839795557252264</v>
      </c>
      <c r="E76" s="39">
        <f t="shared" ref="E76:E87" si="23">(C76/$C$75-1)*100</f>
        <v>-11.839795557252264</v>
      </c>
      <c r="F76" s="39">
        <f t="shared" si="14"/>
        <v>1.4762611764906897</v>
      </c>
      <c r="G76" s="39">
        <f t="shared" si="17"/>
        <v>-2.3838394054072509</v>
      </c>
      <c r="H76" s="39">
        <f t="shared" si="22"/>
        <v>1.1143676216512466</v>
      </c>
      <c r="I76" s="61">
        <f>B76</f>
        <v>897744.55454545422</v>
      </c>
      <c r="J76" s="39"/>
    </row>
    <row r="77" spans="1:10" ht="15" customHeight="1" x14ac:dyDescent="0.2">
      <c r="A77" s="47">
        <v>38749</v>
      </c>
      <c r="B77" s="49">
        <v>835364.5527272725</v>
      </c>
      <c r="C77" s="43">
        <f t="shared" si="21"/>
        <v>87.925472151277773</v>
      </c>
      <c r="D77" s="39">
        <f t="shared" si="20"/>
        <v>-6.9485246668821059</v>
      </c>
      <c r="E77" s="39">
        <f t="shared" si="23"/>
        <v>-17.965629109330283</v>
      </c>
      <c r="F77" s="39">
        <f t="shared" si="14"/>
        <v>-4.2966274131002962</v>
      </c>
      <c r="G77" s="39">
        <f t="shared" si="17"/>
        <v>-2.0438704695571741</v>
      </c>
      <c r="H77" s="39">
        <f t="shared" si="22"/>
        <v>-4.1891438229917144</v>
      </c>
      <c r="I77" s="61">
        <f>I76+B77</f>
        <v>1733109.1072727267</v>
      </c>
      <c r="J77" s="39"/>
    </row>
    <row r="78" spans="1:10" ht="15" customHeight="1" x14ac:dyDescent="0.2">
      <c r="A78" s="47">
        <v>38777</v>
      </c>
      <c r="B78" s="49">
        <v>1002705.18</v>
      </c>
      <c r="C78" s="43">
        <f t="shared" si="21"/>
        <v>105.53874484163717</v>
      </c>
      <c r="D78" s="39">
        <f t="shared" si="20"/>
        <v>20.032047891713734</v>
      </c>
      <c r="E78" s="39">
        <f t="shared" si="23"/>
        <v>-1.5324646448452439</v>
      </c>
      <c r="F78" s="39">
        <f t="shared" si="14"/>
        <v>5.8483243965821607</v>
      </c>
      <c r="G78" s="39">
        <f t="shared" si="17"/>
        <v>0.64036824258921765</v>
      </c>
      <c r="H78" s="39">
        <f t="shared" si="22"/>
        <v>10.263243529130461</v>
      </c>
      <c r="I78" s="61">
        <f t="shared" ref="I78:I87" si="24">I77+B78</f>
        <v>2735814.2872727267</v>
      </c>
      <c r="J78" s="39"/>
    </row>
    <row r="79" spans="1:10" ht="15" customHeight="1" x14ac:dyDescent="0.2">
      <c r="A79" s="47">
        <v>38808</v>
      </c>
      <c r="B79" s="49">
        <v>920450.76727272721</v>
      </c>
      <c r="C79" s="43">
        <f t="shared" si="21"/>
        <v>96.881137750266248</v>
      </c>
      <c r="D79" s="39">
        <f t="shared" si="20"/>
        <v>-8.2032500048790808</v>
      </c>
      <c r="E79" s="39">
        <f t="shared" si="23"/>
        <v>-9.610002743671286</v>
      </c>
      <c r="F79" s="39">
        <f t="shared" si="14"/>
        <v>-2.0965989642224403</v>
      </c>
      <c r="G79" s="39">
        <f t="shared" si="17"/>
        <v>-3.9373466195710805</v>
      </c>
      <c r="H79" s="39">
        <f t="shared" si="22"/>
        <v>0.47649593449787808</v>
      </c>
      <c r="I79" s="61">
        <f t="shared" si="24"/>
        <v>3656265.0545454537</v>
      </c>
      <c r="J79" s="39"/>
    </row>
    <row r="80" spans="1:10" ht="15" customHeight="1" x14ac:dyDescent="0.2">
      <c r="A80" s="47">
        <v>38838</v>
      </c>
      <c r="B80" s="49">
        <v>1047640.5763636363</v>
      </c>
      <c r="C80" s="43">
        <f t="shared" si="21"/>
        <v>110.26837567009228</v>
      </c>
      <c r="D80" s="39">
        <f t="shared" si="20"/>
        <v>13.818208818247735</v>
      </c>
      <c r="E80" s="39">
        <f t="shared" si="23"/>
        <v>2.8802758280166207</v>
      </c>
      <c r="F80" s="39">
        <f t="shared" ref="F80:F105" si="25">(C80/C68-1)*100</f>
        <v>7.9422639271669704</v>
      </c>
      <c r="G80" s="39">
        <f t="shared" si="17"/>
        <v>6.9724601195759517</v>
      </c>
      <c r="H80" s="39">
        <f t="shared" si="22"/>
        <v>7.7554869001393856</v>
      </c>
      <c r="I80" s="61">
        <f t="shared" si="24"/>
        <v>4703905.6309090899</v>
      </c>
      <c r="J80" s="39"/>
    </row>
    <row r="81" spans="1:10" ht="15" customHeight="1" x14ac:dyDescent="0.2">
      <c r="A81" s="47">
        <v>38869</v>
      </c>
      <c r="B81" s="49">
        <v>1016133.7854545454</v>
      </c>
      <c r="C81" s="43">
        <f t="shared" si="21"/>
        <v>106.95215946531178</v>
      </c>
      <c r="D81" s="39">
        <f t="shared" si="20"/>
        <v>-3.0074046022970036</v>
      </c>
      <c r="E81" s="39">
        <f t="shared" si="23"/>
        <v>-0.21375032209099976</v>
      </c>
      <c r="F81" s="39">
        <f t="shared" si="25"/>
        <v>-0.61564184750864115</v>
      </c>
      <c r="G81" s="39">
        <f t="shared" si="17"/>
        <v>0.36050464659855841</v>
      </c>
      <c r="H81" s="39">
        <f t="shared" si="22"/>
        <v>7.4958331518409915</v>
      </c>
      <c r="I81" s="61">
        <f t="shared" si="24"/>
        <v>5720039.4163636351</v>
      </c>
      <c r="J81" s="39"/>
    </row>
    <row r="82" spans="1:10" ht="15" customHeight="1" x14ac:dyDescent="0.2">
      <c r="A82" s="47">
        <v>38899</v>
      </c>
      <c r="B82" s="49">
        <v>1020457.5636363636</v>
      </c>
      <c r="C82" s="43">
        <f t="shared" si="21"/>
        <v>107.40725447367979</v>
      </c>
      <c r="D82" s="39">
        <f t="shared" si="20"/>
        <v>0.4255126877691584</v>
      </c>
      <c r="E82" s="39">
        <f t="shared" si="23"/>
        <v>0.2108528309375135</v>
      </c>
      <c r="F82" s="39">
        <f t="shared" si="25"/>
        <v>-9.3033981631007734E-2</v>
      </c>
      <c r="G82" s="39">
        <f t="shared" si="17"/>
        <v>-3.0489375334207147</v>
      </c>
      <c r="H82" s="39">
        <f t="shared" si="22"/>
        <v>-1.7841991481911124</v>
      </c>
      <c r="I82" s="61">
        <f t="shared" si="24"/>
        <v>6740496.9799999986</v>
      </c>
      <c r="J82" s="39"/>
    </row>
    <row r="83" spans="1:10" ht="15" customHeight="1" x14ac:dyDescent="0.2">
      <c r="A83" s="47">
        <v>38930</v>
      </c>
      <c r="B83" s="49">
        <v>1058366.7545454544</v>
      </c>
      <c r="C83" s="43">
        <f t="shared" si="21"/>
        <v>111.39734897634052</v>
      </c>
      <c r="D83" s="39">
        <f t="shared" si="20"/>
        <v>3.7149208609912998</v>
      </c>
      <c r="E83" s="39">
        <f t="shared" si="23"/>
        <v>3.9336067077312853</v>
      </c>
      <c r="F83" s="39">
        <f t="shared" si="25"/>
        <v>-1.3903196707543142E-2</v>
      </c>
      <c r="G83" s="39">
        <f t="shared" si="17"/>
        <v>2.7191889702129268</v>
      </c>
      <c r="H83" s="39">
        <f t="shared" si="22"/>
        <v>6.5267091859548376</v>
      </c>
      <c r="I83" s="61">
        <f t="shared" si="24"/>
        <v>7798863.7345454525</v>
      </c>
      <c r="J83" s="39"/>
    </row>
    <row r="84" spans="1:10" ht="15" customHeight="1" x14ac:dyDescent="0.2">
      <c r="A84" s="47">
        <v>38961</v>
      </c>
      <c r="B84" s="49">
        <v>1001010.207272727</v>
      </c>
      <c r="C84" s="43">
        <f t="shared" si="21"/>
        <v>105.36034215882945</v>
      </c>
      <c r="D84" s="39">
        <f t="shared" si="20"/>
        <v>-5.4193451397063885</v>
      </c>
      <c r="E84" s="39">
        <f t="shared" si="23"/>
        <v>-1.6989141559056842</v>
      </c>
      <c r="F84" s="39">
        <f t="shared" si="25"/>
        <v>4.7998562332818295E-2</v>
      </c>
      <c r="G84" s="39">
        <f t="shared" si="17"/>
        <v>2.3214714453300589</v>
      </c>
      <c r="H84" s="39">
        <f t="shared" si="22"/>
        <v>-0.34725139905567026</v>
      </c>
      <c r="I84" s="61">
        <f t="shared" si="24"/>
        <v>8799873.9418181796</v>
      </c>
      <c r="J84" s="39"/>
    </row>
    <row r="85" spans="1:10" ht="15" customHeight="1" x14ac:dyDescent="0.2">
      <c r="A85" s="47">
        <v>38991</v>
      </c>
      <c r="B85" s="49">
        <v>1002810.7654545455</v>
      </c>
      <c r="C85" s="43">
        <f t="shared" si="21"/>
        <v>105.54985813452578</v>
      </c>
      <c r="D85" s="39">
        <f t="shared" si="20"/>
        <v>0.17987410804971571</v>
      </c>
      <c r="E85" s="39">
        <f t="shared" si="23"/>
        <v>-1.5220959545404367</v>
      </c>
      <c r="F85" s="39">
        <f t="shared" si="25"/>
        <v>5.6869078874980383</v>
      </c>
      <c r="G85" s="39">
        <f t="shared" si="17"/>
        <v>3.0672359802411897</v>
      </c>
      <c r="H85" s="39">
        <f t="shared" si="22"/>
        <v>0.66771304429806833</v>
      </c>
      <c r="I85" s="61">
        <f t="shared" si="24"/>
        <v>9802684.7072727252</v>
      </c>
      <c r="J85" s="39"/>
    </row>
    <row r="86" spans="1:10" ht="15" customHeight="1" x14ac:dyDescent="0.2">
      <c r="A86" s="47">
        <v>39022</v>
      </c>
      <c r="B86" s="49">
        <v>988255.34181818168</v>
      </c>
      <c r="C86" s="43">
        <f t="shared" si="21"/>
        <v>104.01784137440477</v>
      </c>
      <c r="D86" s="39">
        <f t="shared" si="20"/>
        <v>-1.4514626425820687</v>
      </c>
      <c r="E86" s="39">
        <f t="shared" si="23"/>
        <v>-2.9514659429580981</v>
      </c>
      <c r="F86" s="39">
        <f t="shared" si="25"/>
        <v>3.7021361863494917</v>
      </c>
      <c r="G86" s="39">
        <f t="shared" si="17"/>
        <v>4.0239699940100904</v>
      </c>
      <c r="H86" s="39">
        <f t="shared" si="22"/>
        <v>7.3115359154653392</v>
      </c>
      <c r="I86" s="61">
        <f t="shared" si="24"/>
        <v>10790940.049090907</v>
      </c>
      <c r="J86" s="39"/>
    </row>
    <row r="87" spans="1:10" ht="15" customHeight="1" x14ac:dyDescent="0.2">
      <c r="A87" s="47">
        <v>39052</v>
      </c>
      <c r="B87" s="49">
        <v>992190.89272727235</v>
      </c>
      <c r="C87" s="43">
        <f t="shared" si="21"/>
        <v>104.43207390405603</v>
      </c>
      <c r="D87" s="39">
        <f t="shared" si="20"/>
        <v>0.39823219187971048</v>
      </c>
      <c r="E87" s="39">
        <f t="shared" si="23"/>
        <v>-2.5649874385956117</v>
      </c>
      <c r="F87" s="39">
        <f t="shared" si="25"/>
        <v>-2.5649874385956117</v>
      </c>
      <c r="G87" s="39">
        <f t="shared" si="17"/>
        <v>-1.2903783642846278</v>
      </c>
      <c r="H87" s="39">
        <f t="shared" si="22"/>
        <v>1.3190496329615664</v>
      </c>
      <c r="I87" s="42">
        <f t="shared" si="24"/>
        <v>11783130.94181818</v>
      </c>
      <c r="J87" s="52">
        <f>I87/I75-1</f>
        <v>1.2419023441508692E-2</v>
      </c>
    </row>
    <row r="88" spans="1:10" ht="15" customHeight="1" x14ac:dyDescent="0.2">
      <c r="A88" s="47">
        <v>39083</v>
      </c>
      <c r="B88" s="49">
        <v>945376.19565217383</v>
      </c>
      <c r="C88" s="43">
        <f t="shared" si="21"/>
        <v>99.504639132603685</v>
      </c>
      <c r="D88" s="39">
        <f t="shared" si="20"/>
        <v>-4.7183155397060084</v>
      </c>
      <c r="E88" s="39">
        <f t="shared" ref="E88:E99" si="26">(C88/$C$87-1)*100</f>
        <v>-4.7183155397060084</v>
      </c>
      <c r="F88" s="39">
        <f t="shared" si="25"/>
        <v>5.3057009218882234</v>
      </c>
      <c r="G88" s="39">
        <f t="shared" si="17"/>
        <v>6.8602881012294725</v>
      </c>
      <c r="H88" s="39">
        <f t="shared" si="22"/>
        <v>2.7953821271719637</v>
      </c>
      <c r="I88" s="61">
        <f>B88</f>
        <v>945376.19565217383</v>
      </c>
      <c r="J88" s="39"/>
    </row>
    <row r="89" spans="1:10" ht="15" customHeight="1" x14ac:dyDescent="0.2">
      <c r="A89" s="47">
        <v>39114</v>
      </c>
      <c r="B89" s="49">
        <v>896456.15036231873</v>
      </c>
      <c r="C89" s="43">
        <f t="shared" si="21"/>
        <v>94.35560801112554</v>
      </c>
      <c r="D89" s="39">
        <f t="shared" si="20"/>
        <v>-5.1746643838548545</v>
      </c>
      <c r="E89" s="39">
        <f t="shared" si="26"/>
        <v>-9.6488229298098087</v>
      </c>
      <c r="F89" s="39">
        <f t="shared" si="25"/>
        <v>7.3131661423262884</v>
      </c>
      <c r="G89" s="39">
        <f t="shared" si="17"/>
        <v>2.702319227989225</v>
      </c>
      <c r="H89" s="39">
        <f t="shared" si="22"/>
        <v>5.1198240295964315</v>
      </c>
      <c r="I89" s="61">
        <f>I88+B89</f>
        <v>1841832.3460144927</v>
      </c>
      <c r="J89" s="39"/>
    </row>
    <row r="90" spans="1:10" ht="15" customHeight="1" x14ac:dyDescent="0.2">
      <c r="A90" s="47">
        <v>39142</v>
      </c>
      <c r="B90" s="49">
        <v>998818.02355072461</v>
      </c>
      <c r="C90" s="43">
        <f t="shared" si="21"/>
        <v>105.12960602312663</v>
      </c>
      <c r="D90" s="39">
        <f t="shared" si="20"/>
        <v>11.418503085402953</v>
      </c>
      <c r="E90" s="39">
        <f t="shared" si="26"/>
        <v>0.66792901164773877</v>
      </c>
      <c r="F90" s="39">
        <f t="shared" si="25"/>
        <v>-0.38766693608538461</v>
      </c>
      <c r="G90" s="39">
        <f t="shared" si="17"/>
        <v>5.4379854404962291</v>
      </c>
      <c r="H90" s="39">
        <f t="shared" si="22"/>
        <v>0.25021881055813378</v>
      </c>
      <c r="I90" s="61">
        <f t="shared" ref="I90:I99" si="27">I89+B90</f>
        <v>2840650.3695652173</v>
      </c>
      <c r="J90" s="39"/>
    </row>
    <row r="91" spans="1:10" ht="15" customHeight="1" x14ac:dyDescent="0.2">
      <c r="A91" s="47">
        <v>39173</v>
      </c>
      <c r="B91" s="49">
        <v>944442.08333333337</v>
      </c>
      <c r="C91" s="43">
        <f t="shared" si="21"/>
        <v>99.406320061716329</v>
      </c>
      <c r="D91" s="39">
        <f t="shared" si="20"/>
        <v>-5.4440287354936672</v>
      </c>
      <c r="E91" s="39">
        <f t="shared" si="26"/>
        <v>-4.8124619711727323</v>
      </c>
      <c r="F91" s="39">
        <f t="shared" si="25"/>
        <v>2.6064746658522209</v>
      </c>
      <c r="G91" s="39">
        <f t="shared" si="17"/>
        <v>0.4552283807828017</v>
      </c>
      <c r="H91" s="39">
        <f t="shared" si="22"/>
        <v>-1.4334978958647659</v>
      </c>
      <c r="I91" s="61">
        <f t="shared" si="27"/>
        <v>3785092.4528985508</v>
      </c>
      <c r="J91" s="39"/>
    </row>
    <row r="92" spans="1:10" ht="15" customHeight="1" x14ac:dyDescent="0.2">
      <c r="A92" s="47">
        <v>39203</v>
      </c>
      <c r="B92" s="49">
        <v>1054785</v>
      </c>
      <c r="C92" s="43">
        <f t="shared" si="21"/>
        <v>111.02035493402582</v>
      </c>
      <c r="D92" s="39">
        <f t="shared" si="20"/>
        <v>11.683396855550953</v>
      </c>
      <c r="E92" s="39">
        <f t="shared" si="26"/>
        <v>6.3086758537636456</v>
      </c>
      <c r="F92" s="39">
        <f t="shared" si="25"/>
        <v>0.68195369648262893</v>
      </c>
      <c r="G92" s="39">
        <f t="shared" ref="G92:G105" si="28">(C92/C68-1)*100</f>
        <v>8.6783801860853096</v>
      </c>
      <c r="H92" s="39">
        <f t="shared" si="22"/>
        <v>7.7019627655797951</v>
      </c>
      <c r="I92" s="61">
        <f t="shared" si="27"/>
        <v>4839877.4528985508</v>
      </c>
      <c r="J92" s="39"/>
    </row>
    <row r="93" spans="1:10" ht="15" customHeight="1" x14ac:dyDescent="0.2">
      <c r="A93" s="47">
        <v>39234</v>
      </c>
      <c r="B93" s="49">
        <v>1044188.2934782604</v>
      </c>
      <c r="C93" s="43">
        <f t="shared" si="21"/>
        <v>109.90500903967273</v>
      </c>
      <c r="D93" s="39">
        <f t="shared" si="20"/>
        <v>-1.0046318938683685</v>
      </c>
      <c r="E93" s="39">
        <f t="shared" si="26"/>
        <v>5.2406649901876046</v>
      </c>
      <c r="F93" s="39">
        <f t="shared" si="25"/>
        <v>2.7609069224251215</v>
      </c>
      <c r="G93" s="39">
        <f t="shared" si="28"/>
        <v>2.1282677765312785</v>
      </c>
      <c r="H93" s="39">
        <f t="shared" si="22"/>
        <v>3.1313647667672972</v>
      </c>
      <c r="I93" s="61">
        <f t="shared" si="27"/>
        <v>5884065.7463768115</v>
      </c>
      <c r="J93" s="39"/>
    </row>
    <row r="94" spans="1:10" ht="15" customHeight="1" x14ac:dyDescent="0.2">
      <c r="A94" s="47">
        <v>39264</v>
      </c>
      <c r="B94" s="49">
        <v>1044871.775362319</v>
      </c>
      <c r="C94" s="43">
        <f t="shared" si="21"/>
        <v>109.97694825132169</v>
      </c>
      <c r="D94" s="39">
        <f t="shared" si="20"/>
        <v>6.5455807954117873E-2</v>
      </c>
      <c r="E94" s="39">
        <f t="shared" si="26"/>
        <v>5.3095511177531973</v>
      </c>
      <c r="F94" s="39">
        <f t="shared" si="25"/>
        <v>2.3924769236808086</v>
      </c>
      <c r="G94" s="39">
        <f t="shared" si="28"/>
        <v>2.2972171255080776</v>
      </c>
      <c r="H94" s="39">
        <f t="shared" si="22"/>
        <v>-0.72940573664445063</v>
      </c>
      <c r="I94" s="61">
        <f t="shared" si="27"/>
        <v>6928937.5217391308</v>
      </c>
      <c r="J94" s="39"/>
    </row>
    <row r="95" spans="1:10" ht="15" customHeight="1" x14ac:dyDescent="0.2">
      <c r="A95" s="47">
        <v>39295</v>
      </c>
      <c r="B95" s="49">
        <v>1093600.581521739</v>
      </c>
      <c r="C95" s="43">
        <f t="shared" si="21"/>
        <v>115.10585068672812</v>
      </c>
      <c r="D95" s="39">
        <f t="shared" si="20"/>
        <v>4.663615891291828</v>
      </c>
      <c r="E95" s="39">
        <f t="shared" si="26"/>
        <v>10.22078407872884</v>
      </c>
      <c r="F95" s="39">
        <f t="shared" si="25"/>
        <v>3.3290753724985356</v>
      </c>
      <c r="G95" s="39">
        <f t="shared" si="28"/>
        <v>3.3147093278933948</v>
      </c>
      <c r="H95" s="39">
        <f t="shared" si="22"/>
        <v>6.138788193050515</v>
      </c>
      <c r="I95" s="61">
        <f t="shared" si="27"/>
        <v>8022538.1032608701</v>
      </c>
      <c r="J95" s="39"/>
    </row>
    <row r="96" spans="1:10" ht="15" customHeight="1" x14ac:dyDescent="0.2">
      <c r="A96" s="47">
        <v>39326</v>
      </c>
      <c r="B96" s="49">
        <v>974326.95108695631</v>
      </c>
      <c r="C96" s="43">
        <f t="shared" si="21"/>
        <v>102.55182234432714</v>
      </c>
      <c r="D96" s="39">
        <f t="shared" si="20"/>
        <v>-10.906507590624571</v>
      </c>
      <c r="E96" s="39">
        <f t="shared" si="26"/>
        <v>-1.8004541032636379</v>
      </c>
      <c r="F96" s="39">
        <f t="shared" si="25"/>
        <v>-2.6656327769593924</v>
      </c>
      <c r="G96" s="39">
        <f t="shared" si="28"/>
        <v>-2.6189136800365831</v>
      </c>
      <c r="H96" s="39">
        <f t="shared" si="22"/>
        <v>-0.40604323538379061</v>
      </c>
      <c r="I96" s="61">
        <f t="shared" si="27"/>
        <v>8996865.0543478262</v>
      </c>
      <c r="J96" s="39"/>
    </row>
    <row r="97" spans="1:10" ht="15" customHeight="1" x14ac:dyDescent="0.2">
      <c r="A97" s="47">
        <v>39356</v>
      </c>
      <c r="B97" s="49">
        <v>1041994.3586956521</v>
      </c>
      <c r="C97" s="43">
        <f t="shared" si="21"/>
        <v>109.67408859781274</v>
      </c>
      <c r="D97" s="39">
        <f t="shared" si="20"/>
        <v>6.9450411418062741</v>
      </c>
      <c r="E97" s="39">
        <f t="shared" si="26"/>
        <v>5.0195447603316401</v>
      </c>
      <c r="F97" s="39">
        <f t="shared" si="25"/>
        <v>3.9073766049316117</v>
      </c>
      <c r="G97" s="39">
        <f t="shared" si="28"/>
        <v>9.8164934007697546</v>
      </c>
      <c r="H97" s="39">
        <f t="shared" si="22"/>
        <v>7.0944610462827962</v>
      </c>
      <c r="I97" s="61">
        <f t="shared" si="27"/>
        <v>10038859.413043479</v>
      </c>
      <c r="J97" s="39"/>
    </row>
    <row r="98" spans="1:10" ht="15" customHeight="1" x14ac:dyDescent="0.2">
      <c r="A98" s="47">
        <v>39387</v>
      </c>
      <c r="B98" s="49">
        <v>995268.97282608657</v>
      </c>
      <c r="C98" s="43">
        <f t="shared" si="21"/>
        <v>104.75605418921907</v>
      </c>
      <c r="D98" s="39">
        <f t="shared" si="20"/>
        <v>-4.484226376048273</v>
      </c>
      <c r="E98" s="39">
        <f t="shared" si="26"/>
        <v>0.31023063418302854</v>
      </c>
      <c r="F98" s="39">
        <f t="shared" si="25"/>
        <v>0.70969826431712679</v>
      </c>
      <c r="G98" s="39">
        <f t="shared" si="28"/>
        <v>4.4381084469238052</v>
      </c>
      <c r="H98" s="39">
        <f t="shared" si="22"/>
        <v>4.7622263035313583</v>
      </c>
      <c r="I98" s="61">
        <f t="shared" si="27"/>
        <v>11034128.385869564</v>
      </c>
      <c r="J98" s="39"/>
    </row>
    <row r="99" spans="1:10" ht="15" customHeight="1" x14ac:dyDescent="0.2">
      <c r="A99" s="47">
        <v>39417</v>
      </c>
      <c r="B99" s="49">
        <v>1000052.420289855</v>
      </c>
      <c r="C99" s="43">
        <f t="shared" si="21"/>
        <v>105.25953123452767</v>
      </c>
      <c r="D99" s="39">
        <f t="shared" si="20"/>
        <v>0.48061856587227059</v>
      </c>
      <c r="E99" s="39">
        <f t="shared" si="26"/>
        <v>0.7923402260802126</v>
      </c>
      <c r="F99" s="39">
        <f t="shared" si="25"/>
        <v>0.7923402260802126</v>
      </c>
      <c r="G99" s="39">
        <f t="shared" si="28"/>
        <v>-1.7929706397852962</v>
      </c>
      <c r="H99" s="39">
        <f t="shared" si="22"/>
        <v>-0.50826232505328806</v>
      </c>
      <c r="I99" s="42">
        <f t="shared" si="27"/>
        <v>12034180.80615942</v>
      </c>
      <c r="J99" s="52">
        <f>I99/I87-1</f>
        <v>2.1305870704556806E-2</v>
      </c>
    </row>
    <row r="100" spans="1:10" ht="15" customHeight="1" x14ac:dyDescent="0.2">
      <c r="A100" s="47">
        <v>39448</v>
      </c>
      <c r="B100" s="49">
        <v>955191.76086956565</v>
      </c>
      <c r="C100" s="43">
        <f t="shared" si="21"/>
        <v>100.53776676933812</v>
      </c>
      <c r="D100" s="39">
        <f t="shared" si="20"/>
        <v>-4.4858307934784847</v>
      </c>
      <c r="E100" s="39">
        <f t="shared" ref="E100:E105" si="29">(C100/$C$99-1)*100</f>
        <v>-4.4858307934784847</v>
      </c>
      <c r="F100" s="39">
        <f t="shared" si="25"/>
        <v>1.0382708240946004</v>
      </c>
      <c r="G100" s="39">
        <f t="shared" si="28"/>
        <v>6.3990592906685073</v>
      </c>
      <c r="H100" s="39">
        <f t="shared" si="22"/>
        <v>7.9697872951279614</v>
      </c>
      <c r="I100" s="61">
        <f>B100</f>
        <v>955191.76086956565</v>
      </c>
      <c r="J100" s="39"/>
    </row>
    <row r="101" spans="1:10" ht="15" customHeight="1" x14ac:dyDescent="0.2">
      <c r="A101" s="47">
        <v>39479</v>
      </c>
      <c r="B101" s="49">
        <v>933194.9528985509</v>
      </c>
      <c r="C101" s="43">
        <f t="shared" si="21"/>
        <v>98.222514439851366</v>
      </c>
      <c r="D101" s="39">
        <f>(C101/C100-1)*100</f>
        <v>-2.3028682691934033</v>
      </c>
      <c r="E101" s="39">
        <f t="shared" si="29"/>
        <v>-6.6853962887191702</v>
      </c>
      <c r="F101" s="39">
        <f t="shared" si="25"/>
        <v>4.0982263908149186</v>
      </c>
      <c r="G101" s="39">
        <f t="shared" si="28"/>
        <v>11.711102637990155</v>
      </c>
      <c r="H101" s="39">
        <f t="shared" si="22"/>
        <v>6.9112927785696776</v>
      </c>
      <c r="I101" s="61">
        <f>I100+B101</f>
        <v>1888386.7137681167</v>
      </c>
      <c r="J101" s="39"/>
    </row>
    <row r="102" spans="1:10" ht="15" customHeight="1" x14ac:dyDescent="0.2">
      <c r="A102" s="47">
        <v>39508</v>
      </c>
      <c r="B102" s="49">
        <v>977980.20289855066</v>
      </c>
      <c r="C102" s="43">
        <f t="shared" si="21"/>
        <v>102.93634176087798</v>
      </c>
      <c r="D102" s="39">
        <f>(C102/C101-1)*100</f>
        <v>4.7991311848499141</v>
      </c>
      <c r="E102" s="39">
        <f t="shared" si="29"/>
        <v>-2.2071060419919797</v>
      </c>
      <c r="F102" s="39">
        <f t="shared" si="25"/>
        <v>-2.0862479611748697</v>
      </c>
      <c r="G102" s="39">
        <f t="shared" si="28"/>
        <v>-2.4658272037100137</v>
      </c>
      <c r="H102" s="39">
        <f t="shared" si="22"/>
        <v>3.2382876189400056</v>
      </c>
      <c r="I102" s="61">
        <f t="shared" ref="I102:I116" si="30">I101+B102</f>
        <v>2866366.9166666674</v>
      </c>
      <c r="J102" s="39"/>
    </row>
    <row r="103" spans="1:10" ht="15" customHeight="1" x14ac:dyDescent="0.2">
      <c r="A103" s="47">
        <v>39539</v>
      </c>
      <c r="B103" s="49">
        <v>1010497.2916666666</v>
      </c>
      <c r="C103" s="43">
        <f t="shared" si="21"/>
        <v>106.35889587044294</v>
      </c>
      <c r="D103" s="39">
        <f>(C103/C102-1)*100</f>
        <v>3.3249230067992741</v>
      </c>
      <c r="E103" s="39">
        <f t="shared" si="29"/>
        <v>1.0444323882326412</v>
      </c>
      <c r="F103" s="39">
        <f t="shared" si="25"/>
        <v>6.9940983675988777</v>
      </c>
      <c r="G103" s="39">
        <f t="shared" si="28"/>
        <v>9.7828724355073291</v>
      </c>
      <c r="H103" s="39">
        <f t="shared" si="22"/>
        <v>7.4811658691308569</v>
      </c>
      <c r="I103" s="61">
        <f t="shared" si="30"/>
        <v>3876864.208333334</v>
      </c>
      <c r="J103" s="39"/>
    </row>
    <row r="104" spans="1:10" ht="15" customHeight="1" x14ac:dyDescent="0.2">
      <c r="A104" s="47">
        <v>39569</v>
      </c>
      <c r="B104" s="49">
        <v>1047140.1557971012</v>
      </c>
      <c r="C104" s="43">
        <f t="shared" si="21"/>
        <v>110.21570439688209</v>
      </c>
      <c r="D104" s="39">
        <f>(C104/C103-1)*100</f>
        <v>3.6262209144566349</v>
      </c>
      <c r="E104" s="39">
        <f t="shared" si="29"/>
        <v>4.7085267283887289</v>
      </c>
      <c r="F104" s="39">
        <f t="shared" si="25"/>
        <v>-0.72477748573394063</v>
      </c>
      <c r="G104" s="39">
        <f t="shared" si="28"/>
        <v>-4.776643610655551E-2</v>
      </c>
      <c r="H104" s="39">
        <f>(C104/C68-1)*100</f>
        <v>7.8907037546362302</v>
      </c>
      <c r="I104" s="61">
        <f t="shared" si="30"/>
        <v>4924004.3641304355</v>
      </c>
      <c r="J104" s="39"/>
    </row>
    <row r="105" spans="1:10" ht="15" customHeight="1" x14ac:dyDescent="0.2">
      <c r="A105" s="47">
        <v>39600</v>
      </c>
      <c r="B105" s="49">
        <v>1051651.1086956521</v>
      </c>
      <c r="C105" s="43">
        <f t="shared" si="21"/>
        <v>110.69050029546597</v>
      </c>
      <c r="D105" s="39">
        <f>(C105/C104-1)*100</f>
        <v>0.43078788198291917</v>
      </c>
      <c r="E105" s="39">
        <f t="shared" si="29"/>
        <v>5.1595983729374684</v>
      </c>
      <c r="F105" s="39">
        <f t="shared" si="25"/>
        <v>0.71470014211061361</v>
      </c>
      <c r="G105" s="39">
        <f t="shared" si="28"/>
        <v>3.4953392702338659</v>
      </c>
      <c r="H105" s="39">
        <f>(C105/C69-1)*100</f>
        <v>2.8581786514652707</v>
      </c>
      <c r="I105" s="61">
        <f t="shared" si="30"/>
        <v>5975655.4728260878</v>
      </c>
      <c r="J105" s="52"/>
    </row>
    <row r="106" spans="1:10" ht="15" customHeight="1" x14ac:dyDescent="0.2">
      <c r="A106" s="47">
        <v>39630</v>
      </c>
      <c r="B106" s="49">
        <v>1110607.9873188406</v>
      </c>
      <c r="C106" s="43">
        <f t="shared" si="21"/>
        <v>116.89594841100484</v>
      </c>
      <c r="D106" s="39">
        <f t="shared" ref="D106:D111" si="31">(C106/C105-1)*100</f>
        <v>5.6061252763106806</v>
      </c>
      <c r="E106" s="39">
        <f t="shared" ref="E106:E111" si="32">(C106/$C$99-1)*100</f>
        <v>11.054977197789517</v>
      </c>
      <c r="F106" s="39">
        <f t="shared" ref="F106:F111" si="33">(C106/C94-1)*100</f>
        <v>6.2913185623879153</v>
      </c>
      <c r="G106" s="39">
        <f t="shared" ref="G106:G111" si="34">(C106/C82-1)*100</f>
        <v>8.8343138308690996</v>
      </c>
      <c r="H106" s="39">
        <f t="shared" ref="H106:H111" si="35">(C106/C70-1)*100</f>
        <v>8.7330609353314372</v>
      </c>
      <c r="I106" s="61">
        <f t="shared" si="30"/>
        <v>7086263.4601449287</v>
      </c>
      <c r="J106" s="52"/>
    </row>
    <row r="107" spans="1:10" ht="15" customHeight="1" x14ac:dyDescent="0.2">
      <c r="A107" s="47">
        <v>39661</v>
      </c>
      <c r="B107" s="49">
        <v>1050950.5181159421</v>
      </c>
      <c r="C107" s="43">
        <f t="shared" si="21"/>
        <v>110.616760324929</v>
      </c>
      <c r="D107" s="39">
        <f t="shared" si="31"/>
        <v>-5.371604552108411</v>
      </c>
      <c r="E107" s="39">
        <f t="shared" si="32"/>
        <v>5.0895429872900966</v>
      </c>
      <c r="F107" s="39">
        <f t="shared" si="33"/>
        <v>-3.8999671476444897</v>
      </c>
      <c r="G107" s="39">
        <f t="shared" si="34"/>
        <v>-0.70072462099373123</v>
      </c>
      <c r="H107" s="39">
        <f t="shared" si="35"/>
        <v>-0.71453039457883838</v>
      </c>
      <c r="I107" s="61">
        <f t="shared" si="30"/>
        <v>8137213.978260871</v>
      </c>
      <c r="J107" s="52"/>
    </row>
    <row r="108" spans="1:10" ht="15" customHeight="1" x14ac:dyDescent="0.2">
      <c r="A108" s="47">
        <v>39692</v>
      </c>
      <c r="B108" s="49">
        <v>1069042.3894927537</v>
      </c>
      <c r="C108" s="43">
        <f t="shared" si="21"/>
        <v>112.5210024042858</v>
      </c>
      <c r="D108" s="39">
        <f t="shared" si="31"/>
        <v>1.721476992964921</v>
      </c>
      <c r="E108" s="39">
        <f t="shared" si="32"/>
        <v>6.898635291828259</v>
      </c>
      <c r="F108" s="39">
        <f t="shared" si="33"/>
        <v>9.7211144883278866</v>
      </c>
      <c r="G108" s="39">
        <f t="shared" si="34"/>
        <v>6.7963524972818767</v>
      </c>
      <c r="H108" s="39">
        <f t="shared" si="35"/>
        <v>6.8476132111044752</v>
      </c>
      <c r="I108" s="61">
        <f t="shared" si="30"/>
        <v>9206256.3677536249</v>
      </c>
      <c r="J108" s="52"/>
    </row>
    <row r="109" spans="1:10" ht="15" customHeight="1" x14ac:dyDescent="0.2">
      <c r="A109" s="47">
        <v>39722</v>
      </c>
      <c r="B109" s="49">
        <v>1057994.7862318843</v>
      </c>
      <c r="C109" s="43">
        <f t="shared" si="21"/>
        <v>111.35819781833509</v>
      </c>
      <c r="D109" s="39">
        <f t="shared" si="31"/>
        <v>-1.0334111509003208</v>
      </c>
      <c r="E109" s="39">
        <f t="shared" si="32"/>
        <v>5.7939328745622465</v>
      </c>
      <c r="F109" s="39">
        <f t="shared" si="33"/>
        <v>1.5355579809722908</v>
      </c>
      <c r="G109" s="39">
        <f t="shared" si="34"/>
        <v>5.502934619207589</v>
      </c>
      <c r="H109" s="39">
        <f t="shared" si="35"/>
        <v>11.502789329609197</v>
      </c>
      <c r="I109" s="61">
        <f t="shared" si="30"/>
        <v>10264251.15398551</v>
      </c>
      <c r="J109" s="52"/>
    </row>
    <row r="110" spans="1:10" ht="15" customHeight="1" x14ac:dyDescent="0.2">
      <c r="A110" s="47">
        <v>39753</v>
      </c>
      <c r="B110" s="49">
        <v>959720.76268115954</v>
      </c>
      <c r="C110" s="43">
        <f t="shared" si="21"/>
        <v>101.01446238846428</v>
      </c>
      <c r="D110" s="39">
        <f t="shared" si="31"/>
        <v>-9.2887058452087441</v>
      </c>
      <c r="E110" s="39">
        <f t="shared" si="32"/>
        <v>-4.032954352233431</v>
      </c>
      <c r="F110" s="39">
        <f t="shared" si="33"/>
        <v>-3.5717189137311478</v>
      </c>
      <c r="G110" s="39">
        <f t="shared" si="34"/>
        <v>-2.8873690765510496</v>
      </c>
      <c r="H110" s="39">
        <f t="shared" si="35"/>
        <v>0.70787277438197904</v>
      </c>
      <c r="I110" s="61">
        <f t="shared" si="30"/>
        <v>11223971.91666667</v>
      </c>
      <c r="J110" s="52"/>
    </row>
    <row r="111" spans="1:10" ht="15" customHeight="1" x14ac:dyDescent="0.2">
      <c r="A111" s="47">
        <v>39783</v>
      </c>
      <c r="B111" s="49">
        <v>1035233.7010869568</v>
      </c>
      <c r="C111" s="43">
        <f t="shared" si="21"/>
        <v>108.96250224864701</v>
      </c>
      <c r="D111" s="39">
        <f t="shared" si="31"/>
        <v>7.8682197303763468</v>
      </c>
      <c r="E111" s="39">
        <f t="shared" si="32"/>
        <v>3.5179436680834009</v>
      </c>
      <c r="F111" s="39">
        <f t="shared" si="33"/>
        <v>3.5179436680834009</v>
      </c>
      <c r="G111" s="39">
        <f t="shared" si="34"/>
        <v>4.3381579769766754</v>
      </c>
      <c r="H111" s="39">
        <f t="shared" si="35"/>
        <v>1.6618973312051866</v>
      </c>
      <c r="I111" s="42">
        <f t="shared" si="30"/>
        <v>12259205.617753627</v>
      </c>
      <c r="J111" s="52">
        <f>I111/I105-1</f>
        <v>1.0515248366478929</v>
      </c>
    </row>
    <row r="112" spans="1:10" ht="15" customHeight="1" x14ac:dyDescent="0.2">
      <c r="A112" s="47">
        <v>39814</v>
      </c>
      <c r="B112" s="49">
        <v>944221.19746376795</v>
      </c>
      <c r="C112" s="43">
        <f t="shared" si="21"/>
        <v>99.383070937355384</v>
      </c>
      <c r="D112" s="39">
        <f t="shared" ref="D112:D120" si="36">(C112/C111-1)*100</f>
        <v>-8.7914935079517971</v>
      </c>
      <c r="E112" s="39">
        <f t="shared" ref="E112:E120" si="37">(C112/$C$99-1)*100</f>
        <v>-5.5828296290613366</v>
      </c>
      <c r="F112" s="39">
        <f t="shared" ref="F112:F120" si="38">(C112/C100-1)*100</f>
        <v>-1.1485194759019546</v>
      </c>
      <c r="G112" s="39">
        <f t="shared" ref="G112:G120" si="39">(C112/C88-1)*100</f>
        <v>-0.12217339443469921</v>
      </c>
      <c r="H112" s="39">
        <f t="shared" ref="H112:H120" si="40">(C112/C76-1)*100</f>
        <v>5.1770453725387133</v>
      </c>
      <c r="I112" s="80">
        <f>B112</f>
        <v>944221.19746376795</v>
      </c>
      <c r="J112" s="52"/>
    </row>
    <row r="113" spans="1:10" ht="15" customHeight="1" x14ac:dyDescent="0.2">
      <c r="A113" s="47">
        <v>39845</v>
      </c>
      <c r="B113" s="49">
        <v>873537.95652173925</v>
      </c>
      <c r="C113" s="43">
        <f t="shared" si="21"/>
        <v>91.943376120619007</v>
      </c>
      <c r="D113" s="39">
        <f t="shared" si="36"/>
        <v>-7.4858773698247667</v>
      </c>
      <c r="E113" s="39">
        <f t="shared" si="37"/>
        <v>-12.650783219088325</v>
      </c>
      <c r="F113" s="39">
        <f t="shared" si="38"/>
        <v>-6.392768862659814</v>
      </c>
      <c r="G113" s="39">
        <f t="shared" si="39"/>
        <v>-2.5565326124782128</v>
      </c>
      <c r="H113" s="39">
        <f t="shared" si="40"/>
        <v>4.569670052414776</v>
      </c>
      <c r="I113" s="61">
        <f t="shared" si="30"/>
        <v>1817759.1539855073</v>
      </c>
      <c r="J113" s="52"/>
    </row>
    <row r="114" spans="1:10" ht="15" customHeight="1" x14ac:dyDescent="0.2">
      <c r="A114" s="47">
        <v>39873</v>
      </c>
      <c r="B114" s="49">
        <v>964532.94565217395</v>
      </c>
      <c r="C114" s="43">
        <f t="shared" si="21"/>
        <v>101.52096396124878</v>
      </c>
      <c r="D114" s="39">
        <f t="shared" si="36"/>
        <v>10.416832886433379</v>
      </c>
      <c r="E114" s="39">
        <f t="shared" si="37"/>
        <v>-3.5517612794123354</v>
      </c>
      <c r="F114" s="39">
        <f t="shared" si="38"/>
        <v>-1.3750030119752399</v>
      </c>
      <c r="G114" s="39">
        <f t="shared" si="39"/>
        <v>-3.4325650008466768</v>
      </c>
      <c r="H114" s="39">
        <f t="shared" si="40"/>
        <v>-3.8069250173641378</v>
      </c>
      <c r="I114" s="61">
        <f t="shared" si="30"/>
        <v>2782292.0996376812</v>
      </c>
      <c r="J114" s="52"/>
    </row>
    <row r="115" spans="1:10" ht="15" customHeight="1" x14ac:dyDescent="0.2">
      <c r="A115" s="47">
        <v>39904</v>
      </c>
      <c r="B115" s="49">
        <v>982741.32427536231</v>
      </c>
      <c r="C115" s="43">
        <f t="shared" si="21"/>
        <v>103.43746889592221</v>
      </c>
      <c r="D115" s="39">
        <f t="shared" si="36"/>
        <v>1.8877922942151848</v>
      </c>
      <c r="E115" s="39">
        <f t="shared" si="37"/>
        <v>-1.7310188609388155</v>
      </c>
      <c r="F115" s="39">
        <f t="shared" si="38"/>
        <v>-2.7467631650476609</v>
      </c>
      <c r="G115" s="39">
        <f t="shared" si="39"/>
        <v>4.0552238848627908</v>
      </c>
      <c r="H115" s="39">
        <f t="shared" si="40"/>
        <v>6.7673969339175466</v>
      </c>
      <c r="I115" s="61">
        <f t="shared" si="30"/>
        <v>3765033.4239130435</v>
      </c>
      <c r="J115" s="52"/>
    </row>
    <row r="116" spans="1:10" ht="15" customHeight="1" x14ac:dyDescent="0.2">
      <c r="A116" s="47">
        <v>39934</v>
      </c>
      <c r="B116" s="49">
        <v>994048.01992753602</v>
      </c>
      <c r="C116" s="43">
        <f t="shared" si="21"/>
        <v>104.62754399599979</v>
      </c>
      <c r="D116" s="39">
        <f t="shared" si="36"/>
        <v>1.1505261224779462</v>
      </c>
      <c r="E116" s="39">
        <f t="shared" si="37"/>
        <v>-0.60040856264099718</v>
      </c>
      <c r="F116" s="39">
        <f t="shared" si="38"/>
        <v>-5.0702034083632714</v>
      </c>
      <c r="G116" s="39">
        <f t="shared" si="39"/>
        <v>-5.7582332013124793</v>
      </c>
      <c r="H116" s="39">
        <f t="shared" si="40"/>
        <v>-5.1155479889983031</v>
      </c>
      <c r="I116" s="61">
        <f t="shared" si="30"/>
        <v>4759081.4438405791</v>
      </c>
      <c r="J116" s="52">
        <f>I116/I110-1</f>
        <v>-0.57598954459483842</v>
      </c>
    </row>
    <row r="117" spans="1:10" ht="15" customHeight="1" x14ac:dyDescent="0.2">
      <c r="A117" s="47">
        <v>39965</v>
      </c>
      <c r="B117" s="89">
        <v>1059247.0126811594</v>
      </c>
      <c r="C117" s="43">
        <f t="shared" si="21"/>
        <v>111.48999967829356</v>
      </c>
      <c r="D117" s="39">
        <f t="shared" si="36"/>
        <v>6.5589379432973605</v>
      </c>
      <c r="E117" s="39">
        <f t="shared" si="37"/>
        <v>5.9191489556264854</v>
      </c>
      <c r="F117" s="39">
        <f t="shared" si="38"/>
        <v>0.72228364737125794</v>
      </c>
      <c r="G117" s="39">
        <f t="shared" si="39"/>
        <v>1.4421459517360846</v>
      </c>
      <c r="H117" s="39">
        <f t="shared" si="40"/>
        <v>4.2428691815741715</v>
      </c>
      <c r="I117" s="61">
        <f>I116+B117</f>
        <v>5818328.4565217383</v>
      </c>
      <c r="J117" s="52"/>
    </row>
    <row r="118" spans="1:10" ht="15" customHeight="1" x14ac:dyDescent="0.2">
      <c r="A118" s="47">
        <v>39995</v>
      </c>
      <c r="B118" s="89">
        <v>1110400.0706521745</v>
      </c>
      <c r="C118" s="43">
        <f t="shared" si="21"/>
        <v>116.87406434730467</v>
      </c>
      <c r="D118" s="39">
        <f t="shared" si="36"/>
        <v>4.8291906758874514</v>
      </c>
      <c r="E118" s="39">
        <f t="shared" si="37"/>
        <v>11.034186620970953</v>
      </c>
      <c r="F118" s="39">
        <f t="shared" si="38"/>
        <v>-1.8720977072039791E-2</v>
      </c>
      <c r="G118" s="39">
        <f t="shared" si="39"/>
        <v>6.2714197890102685</v>
      </c>
      <c r="H118" s="39">
        <f t="shared" si="40"/>
        <v>8.8139389839303028</v>
      </c>
      <c r="I118" s="61">
        <f>I117+B118</f>
        <v>6928728.5271739131</v>
      </c>
      <c r="J118" s="52"/>
    </row>
    <row r="119" spans="1:10" ht="15" customHeight="1" x14ac:dyDescent="0.2">
      <c r="A119" s="91">
        <v>40026</v>
      </c>
      <c r="B119" s="89">
        <v>1067978.4746376814</v>
      </c>
      <c r="C119" s="43">
        <f t="shared" si="21"/>
        <v>112.40902109546012</v>
      </c>
      <c r="D119" s="39">
        <f t="shared" si="36"/>
        <v>-3.820388446983547</v>
      </c>
      <c r="E119" s="39">
        <f t="shared" si="37"/>
        <v>6.7922493831012343</v>
      </c>
      <c r="F119" s="39">
        <f t="shared" si="38"/>
        <v>1.6202434109139352</v>
      </c>
      <c r="G119" s="39">
        <f t="shared" si="39"/>
        <v>-2.3429126974680803</v>
      </c>
      <c r="H119" s="39">
        <f t="shared" si="40"/>
        <v>0.90816534541990901</v>
      </c>
      <c r="I119" s="61">
        <f>I118+B119</f>
        <v>7996707.0018115947</v>
      </c>
      <c r="J119" s="92"/>
    </row>
    <row r="120" spans="1:10" ht="15" customHeight="1" x14ac:dyDescent="0.2">
      <c r="A120" s="47">
        <v>40057</v>
      </c>
      <c r="B120" s="94">
        <v>1038326.3043478257</v>
      </c>
      <c r="C120" s="43">
        <f t="shared" si="21"/>
        <v>109.28801115490923</v>
      </c>
      <c r="D120" s="39">
        <f t="shared" si="36"/>
        <v>-2.7764763985449692</v>
      </c>
      <c r="E120" s="39">
        <f t="shared" si="37"/>
        <v>3.8271877835041268</v>
      </c>
      <c r="F120" s="39">
        <f t="shared" si="38"/>
        <v>-2.8732336011018544</v>
      </c>
      <c r="G120" s="39">
        <f t="shared" si="39"/>
        <v>6.5685705593458099</v>
      </c>
      <c r="H120" s="39">
        <f t="shared" si="40"/>
        <v>3.7278438125788016</v>
      </c>
      <c r="I120" s="42">
        <f>I119+B120</f>
        <v>9035033.3061594199</v>
      </c>
      <c r="J120" s="39"/>
    </row>
    <row r="121" spans="1:10" ht="15" customHeight="1" x14ac:dyDescent="0.2">
      <c r="D121" s="40"/>
    </row>
    <row r="122" spans="1:10" ht="20.25" customHeight="1" x14ac:dyDescent="0.2">
      <c r="A122" s="66" t="s">
        <v>74</v>
      </c>
      <c r="D122" s="40"/>
    </row>
    <row r="123" spans="1:10" ht="15" customHeight="1" x14ac:dyDescent="0.2">
      <c r="A123" s="66" t="s">
        <v>75</v>
      </c>
      <c r="D123" s="40"/>
    </row>
    <row r="124" spans="1:10" ht="15" customHeight="1" x14ac:dyDescent="0.2">
      <c r="A124" s="66" t="s">
        <v>43</v>
      </c>
      <c r="D124" s="40"/>
    </row>
    <row r="125" spans="1:10" ht="15" customHeight="1" x14ac:dyDescent="0.2">
      <c r="A125" s="66" t="s">
        <v>76</v>
      </c>
      <c r="D125" s="40"/>
    </row>
    <row r="126" spans="1:10" ht="15" customHeight="1" x14ac:dyDescent="0.2">
      <c r="A126" s="66" t="s">
        <v>41</v>
      </c>
      <c r="D126" s="40"/>
    </row>
    <row r="127" spans="1:10" ht="15" customHeight="1" x14ac:dyDescent="0.2">
      <c r="A127" s="66" t="s">
        <v>42</v>
      </c>
      <c r="D127" s="40"/>
    </row>
    <row r="128" spans="1:10" ht="15" customHeight="1" x14ac:dyDescent="0.2">
      <c r="A128" s="66" t="s">
        <v>77</v>
      </c>
      <c r="D128" s="40"/>
    </row>
    <row r="129" spans="1:1" x14ac:dyDescent="0.2">
      <c r="A129" s="66" t="s">
        <v>69</v>
      </c>
    </row>
    <row r="130" spans="1:1" x14ac:dyDescent="0.2">
      <c r="A130" s="66" t="s">
        <v>79</v>
      </c>
    </row>
    <row r="131" spans="1:1" x14ac:dyDescent="0.2">
      <c r="A131" s="66" t="s">
        <v>80</v>
      </c>
    </row>
  </sheetData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32"/>
  <sheetViews>
    <sheetView topLeftCell="A202" workbookViewId="0">
      <selection activeCell="C23" sqref="C23"/>
    </sheetView>
  </sheetViews>
  <sheetFormatPr defaultRowHeight="12.75" x14ac:dyDescent="0.2"/>
  <cols>
    <col min="1" max="1" width="9.140625" style="27"/>
    <col min="2" max="2" width="14" style="27" customWidth="1"/>
    <col min="3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90" t="s">
        <v>91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1:10" s="38" customFormat="1" ht="38.25" customHeight="1" x14ac:dyDescent="0.2">
      <c r="A3" s="26" t="s">
        <v>34</v>
      </c>
      <c r="B3" s="26" t="s">
        <v>44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36526</v>
      </c>
      <c r="B4" s="49">
        <v>857972.9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1">
        <f>B4</f>
        <v>857972.9</v>
      </c>
      <c r="J4" s="39"/>
    </row>
    <row r="5" spans="1:10" ht="15" customHeight="1" x14ac:dyDescent="0.2">
      <c r="A5" s="47">
        <v>36557</v>
      </c>
      <c r="B5" s="49">
        <v>833109.51734693872</v>
      </c>
      <c r="C5" s="43">
        <f>B5/$B$4*100</f>
        <v>97.102078322862965</v>
      </c>
      <c r="D5" s="39">
        <f t="shared" ref="D5:D68" si="0">(C5/C4-1)*100</f>
        <v>-2.8979216771370386</v>
      </c>
      <c r="E5" s="39">
        <f t="shared" ref="E5:E15" si="1">(C5/$C$4-1)*100</f>
        <v>-2.8979216771370386</v>
      </c>
      <c r="F5" s="41" t="s">
        <v>46</v>
      </c>
      <c r="G5" s="41" t="s">
        <v>46</v>
      </c>
      <c r="H5" s="41" t="s">
        <v>46</v>
      </c>
      <c r="I5" s="61">
        <f>I4+B5</f>
        <v>1691082.4173469387</v>
      </c>
      <c r="J5" s="39"/>
    </row>
    <row r="6" spans="1:10" ht="15" customHeight="1" x14ac:dyDescent="0.2">
      <c r="A6" s="47">
        <v>36586</v>
      </c>
      <c r="B6" s="49">
        <v>909600.18469387759</v>
      </c>
      <c r="C6" s="43">
        <f t="shared" ref="C6:C69" si="2">B6/$B$4*100</f>
        <v>106.01735610692104</v>
      </c>
      <c r="D6" s="39">
        <f t="shared" si="0"/>
        <v>9.1813460000463643</v>
      </c>
      <c r="E6" s="39">
        <f t="shared" si="1"/>
        <v>6.0173561069210457</v>
      </c>
      <c r="F6" s="41" t="s">
        <v>46</v>
      </c>
      <c r="G6" s="41" t="s">
        <v>46</v>
      </c>
      <c r="H6" s="41" t="s">
        <v>46</v>
      </c>
      <c r="I6" s="61">
        <f t="shared" ref="I6:I15" si="3">I5+B6</f>
        <v>2600682.6020408161</v>
      </c>
      <c r="J6" s="39"/>
    </row>
    <row r="7" spans="1:10" ht="15" customHeight="1" x14ac:dyDescent="0.2">
      <c r="A7" s="47">
        <v>36617</v>
      </c>
      <c r="B7" s="49">
        <v>770166.97244897974</v>
      </c>
      <c r="C7" s="43">
        <f t="shared" si="2"/>
        <v>89.765885664801274</v>
      </c>
      <c r="D7" s="39">
        <f t="shared" si="0"/>
        <v>-15.329065955700472</v>
      </c>
      <c r="E7" s="39">
        <f t="shared" si="1"/>
        <v>-10.234114335198729</v>
      </c>
      <c r="F7" s="41" t="s">
        <v>46</v>
      </c>
      <c r="G7" s="41" t="s">
        <v>46</v>
      </c>
      <c r="H7" s="41" t="s">
        <v>46</v>
      </c>
      <c r="I7" s="61">
        <f t="shared" si="3"/>
        <v>3370849.5744897956</v>
      </c>
      <c r="J7" s="39"/>
    </row>
    <row r="8" spans="1:10" ht="15" customHeight="1" x14ac:dyDescent="0.2">
      <c r="A8" s="47">
        <v>36647</v>
      </c>
      <c r="B8" s="49">
        <v>811013.45612244902</v>
      </c>
      <c r="C8" s="43">
        <f t="shared" si="2"/>
        <v>94.526698468267355</v>
      </c>
      <c r="D8" s="39">
        <f t="shared" si="0"/>
        <v>5.3035880704654703</v>
      </c>
      <c r="E8" s="39">
        <f t="shared" si="1"/>
        <v>-5.4733015317326439</v>
      </c>
      <c r="F8" s="41" t="s">
        <v>46</v>
      </c>
      <c r="G8" s="41" t="s">
        <v>46</v>
      </c>
      <c r="H8" s="41" t="s">
        <v>46</v>
      </c>
      <c r="I8" s="61">
        <f t="shared" si="3"/>
        <v>4181863.0306122447</v>
      </c>
      <c r="J8" s="39"/>
    </row>
    <row r="9" spans="1:10" ht="15" customHeight="1" x14ac:dyDescent="0.2">
      <c r="A9" s="47">
        <v>36678</v>
      </c>
      <c r="B9" s="49">
        <v>848225.62040816329</v>
      </c>
      <c r="C9" s="43">
        <f t="shared" si="2"/>
        <v>98.863917544267807</v>
      </c>
      <c r="D9" s="39">
        <f t="shared" si="0"/>
        <v>4.5883534983044649</v>
      </c>
      <c r="E9" s="39">
        <f t="shared" si="1"/>
        <v>-1.1360824557321902</v>
      </c>
      <c r="F9" s="41" t="s">
        <v>46</v>
      </c>
      <c r="G9" s="41" t="s">
        <v>46</v>
      </c>
      <c r="H9" s="41" t="s">
        <v>46</v>
      </c>
      <c r="I9" s="61">
        <f t="shared" si="3"/>
        <v>5030088.6510204077</v>
      </c>
      <c r="J9" s="39"/>
    </row>
    <row r="10" spans="1:10" ht="15" customHeight="1" x14ac:dyDescent="0.2">
      <c r="A10" s="47">
        <v>36708</v>
      </c>
      <c r="B10" s="49">
        <v>859642.20204081654</v>
      </c>
      <c r="C10" s="43">
        <f t="shared" si="2"/>
        <v>100.19456349271832</v>
      </c>
      <c r="D10" s="39">
        <f t="shared" si="0"/>
        <v>1.3459369014531486</v>
      </c>
      <c r="E10" s="39">
        <f t="shared" si="1"/>
        <v>0.19456349271831375</v>
      </c>
      <c r="F10" s="41" t="s">
        <v>46</v>
      </c>
      <c r="G10" s="41" t="s">
        <v>46</v>
      </c>
      <c r="H10" s="41" t="s">
        <v>46</v>
      </c>
      <c r="I10" s="61">
        <f t="shared" si="3"/>
        <v>5889730.8530612243</v>
      </c>
      <c r="J10" s="39"/>
    </row>
    <row r="11" spans="1:10" ht="15" customHeight="1" x14ac:dyDescent="0.2">
      <c r="A11" s="47">
        <v>36739</v>
      </c>
      <c r="B11" s="49">
        <v>968273.80918367335</v>
      </c>
      <c r="C11" s="43">
        <f t="shared" si="2"/>
        <v>112.85598987843011</v>
      </c>
      <c r="D11" s="39">
        <f t="shared" si="0"/>
        <v>12.636839709004732</v>
      </c>
      <c r="E11" s="39">
        <f t="shared" si="1"/>
        <v>12.855989878430108</v>
      </c>
      <c r="F11" s="41" t="s">
        <v>46</v>
      </c>
      <c r="G11" s="41" t="s">
        <v>46</v>
      </c>
      <c r="H11" s="41" t="s">
        <v>46</v>
      </c>
      <c r="I11" s="61">
        <f t="shared" si="3"/>
        <v>6858004.6622448973</v>
      </c>
      <c r="J11" s="39"/>
    </row>
    <row r="12" spans="1:10" ht="15" customHeight="1" x14ac:dyDescent="0.2">
      <c r="A12" s="47">
        <v>36770</v>
      </c>
      <c r="B12" s="49">
        <v>832249.64285714296</v>
      </c>
      <c r="C12" s="43">
        <f t="shared" si="2"/>
        <v>97.001856685350191</v>
      </c>
      <c r="D12" s="39">
        <f t="shared" si="0"/>
        <v>-14.048109639690542</v>
      </c>
      <c r="E12" s="39">
        <f t="shared" si="1"/>
        <v>-2.9981433146498038</v>
      </c>
      <c r="F12" s="41" t="s">
        <v>46</v>
      </c>
      <c r="G12" s="41" t="s">
        <v>46</v>
      </c>
      <c r="H12" s="41" t="s">
        <v>46</v>
      </c>
      <c r="I12" s="61">
        <f t="shared" si="3"/>
        <v>7690254.3051020401</v>
      </c>
      <c r="J12" s="39"/>
    </row>
    <row r="13" spans="1:10" ht="15" customHeight="1" x14ac:dyDescent="0.2">
      <c r="A13" s="47">
        <v>36800</v>
      </c>
      <c r="B13" s="49">
        <v>837954.05408163264</v>
      </c>
      <c r="C13" s="43">
        <f t="shared" si="2"/>
        <v>97.666727478412511</v>
      </c>
      <c r="D13" s="39">
        <f t="shared" si="0"/>
        <v>0.68542068758434826</v>
      </c>
      <c r="E13" s="39">
        <f t="shared" si="1"/>
        <v>-2.3332725215874928</v>
      </c>
      <c r="F13" s="41" t="s">
        <v>46</v>
      </c>
      <c r="G13" s="41" t="s">
        <v>46</v>
      </c>
      <c r="H13" s="41" t="s">
        <v>46</v>
      </c>
      <c r="I13" s="61">
        <f t="shared" si="3"/>
        <v>8528208.3591836728</v>
      </c>
      <c r="J13" s="39"/>
    </row>
    <row r="14" spans="1:10" ht="15" customHeight="1" x14ac:dyDescent="0.2">
      <c r="A14" s="47">
        <v>36831</v>
      </c>
      <c r="B14" s="49">
        <v>813952.09285714268</v>
      </c>
      <c r="C14" s="43">
        <f t="shared" si="2"/>
        <v>94.869207740377661</v>
      </c>
      <c r="D14" s="39">
        <f t="shared" si="0"/>
        <v>-2.8643528971042831</v>
      </c>
      <c r="E14" s="39">
        <f t="shared" si="1"/>
        <v>-5.130792259622341</v>
      </c>
      <c r="F14" s="41" t="s">
        <v>46</v>
      </c>
      <c r="G14" s="41" t="s">
        <v>46</v>
      </c>
      <c r="H14" s="41" t="s">
        <v>46</v>
      </c>
      <c r="I14" s="61">
        <f t="shared" si="3"/>
        <v>9342160.4520408157</v>
      </c>
      <c r="J14" s="39"/>
    </row>
    <row r="15" spans="1:10" ht="15" customHeight="1" x14ac:dyDescent="0.2">
      <c r="A15" s="47">
        <v>36861</v>
      </c>
      <c r="B15" s="49">
        <v>743939.2224489795</v>
      </c>
      <c r="C15" s="43">
        <f t="shared" si="2"/>
        <v>86.708941791632284</v>
      </c>
      <c r="D15" s="39">
        <f t="shared" si="0"/>
        <v>-8.6015959689228598</v>
      </c>
      <c r="E15" s="39">
        <f t="shared" si="1"/>
        <v>-13.291058208367712</v>
      </c>
      <c r="F15" s="41" t="s">
        <v>46</v>
      </c>
      <c r="G15" s="41" t="s">
        <v>46</v>
      </c>
      <c r="H15" s="41" t="s">
        <v>46</v>
      </c>
      <c r="I15" s="42">
        <f t="shared" si="3"/>
        <v>10086099.674489796</v>
      </c>
      <c r="J15" s="39">
        <v>0</v>
      </c>
    </row>
    <row r="16" spans="1:10" ht="15" customHeight="1" x14ac:dyDescent="0.2">
      <c r="A16" s="47">
        <v>36892</v>
      </c>
      <c r="B16" s="49">
        <v>802300.68367346958</v>
      </c>
      <c r="C16" s="43">
        <f t="shared" si="2"/>
        <v>93.511191749001583</v>
      </c>
      <c r="D16" s="39">
        <f t="shared" si="0"/>
        <v>7.8449232764431498</v>
      </c>
      <c r="E16" s="39">
        <f t="shared" ref="E16:E27" si="4">(C16/$C$15-1)*100</f>
        <v>7.8449232764431498</v>
      </c>
      <c r="F16" s="39">
        <f t="shared" ref="F16:F79" si="5">(C16/C4-1)*100</f>
        <v>-6.488808250998412</v>
      </c>
      <c r="G16" s="41" t="s">
        <v>46</v>
      </c>
      <c r="H16" s="41" t="s">
        <v>46</v>
      </c>
      <c r="I16" s="61">
        <f>B16</f>
        <v>802300.68367346958</v>
      </c>
      <c r="J16" s="39"/>
    </row>
    <row r="17" spans="1:10" ht="15" customHeight="1" x14ac:dyDescent="0.2">
      <c r="A17" s="47">
        <v>36923</v>
      </c>
      <c r="B17" s="49">
        <v>680377.21122448996</v>
      </c>
      <c r="C17" s="43">
        <f t="shared" si="2"/>
        <v>79.300547980535271</v>
      </c>
      <c r="D17" s="39">
        <f t="shared" si="0"/>
        <v>-15.196730469022214</v>
      </c>
      <c r="E17" s="39">
        <f t="shared" si="4"/>
        <v>-8.5439790384017282</v>
      </c>
      <c r="F17" s="39">
        <f t="shared" si="5"/>
        <v>-18.332800543298234</v>
      </c>
      <c r="G17" s="41" t="s">
        <v>46</v>
      </c>
      <c r="H17" s="41" t="s">
        <v>46</v>
      </c>
      <c r="I17" s="61">
        <f>I16+B17</f>
        <v>1482677.8948979597</v>
      </c>
      <c r="J17" s="39"/>
    </row>
    <row r="18" spans="1:10" ht="15" customHeight="1" x14ac:dyDescent="0.2">
      <c r="A18" s="47">
        <v>36951</v>
      </c>
      <c r="B18" s="49">
        <v>770004.55816326523</v>
      </c>
      <c r="C18" s="43">
        <f t="shared" si="2"/>
        <v>89.746955662966187</v>
      </c>
      <c r="D18" s="39">
        <f t="shared" si="0"/>
        <v>13.173184736371613</v>
      </c>
      <c r="E18" s="39">
        <f t="shared" si="4"/>
        <v>3.5036915554043535</v>
      </c>
      <c r="F18" s="39">
        <f t="shared" si="5"/>
        <v>-15.346921524383017</v>
      </c>
      <c r="G18" s="41" t="s">
        <v>46</v>
      </c>
      <c r="H18" s="41" t="s">
        <v>46</v>
      </c>
      <c r="I18" s="61">
        <f t="shared" ref="I18:I27" si="6">I17+B18</f>
        <v>2252682.4530612249</v>
      </c>
      <c r="J18" s="39"/>
    </row>
    <row r="19" spans="1:10" ht="15" customHeight="1" x14ac:dyDescent="0.2">
      <c r="A19" s="47">
        <v>36982</v>
      </c>
      <c r="B19" s="49">
        <v>724182.50102040835</v>
      </c>
      <c r="C19" s="43">
        <f t="shared" si="2"/>
        <v>84.406220874856103</v>
      </c>
      <c r="D19" s="39">
        <f t="shared" si="0"/>
        <v>-5.9508812846717269</v>
      </c>
      <c r="E19" s="39">
        <f t="shared" si="4"/>
        <v>-2.6556902543105387</v>
      </c>
      <c r="F19" s="39">
        <f t="shared" si="5"/>
        <v>-5.9707145428931963</v>
      </c>
      <c r="G19" s="41" t="s">
        <v>46</v>
      </c>
      <c r="H19" s="41" t="s">
        <v>46</v>
      </c>
      <c r="I19" s="61">
        <f t="shared" si="6"/>
        <v>2976864.9540816331</v>
      </c>
      <c r="J19" s="39"/>
    </row>
    <row r="20" spans="1:10" ht="15" customHeight="1" x14ac:dyDescent="0.2">
      <c r="A20" s="47">
        <v>37012</v>
      </c>
      <c r="B20" s="49">
        <v>780636.0530612244</v>
      </c>
      <c r="C20" s="43">
        <f t="shared" si="2"/>
        <v>90.986096770798284</v>
      </c>
      <c r="D20" s="39">
        <f t="shared" si="0"/>
        <v>7.7954869057551557</v>
      </c>
      <c r="E20" s="39">
        <f t="shared" si="4"/>
        <v>4.9327726654124104</v>
      </c>
      <c r="F20" s="39">
        <f t="shared" si="5"/>
        <v>-3.7456102401139613</v>
      </c>
      <c r="G20" s="41" t="s">
        <v>46</v>
      </c>
      <c r="H20" s="41" t="s">
        <v>46</v>
      </c>
      <c r="I20" s="61">
        <f t="shared" si="6"/>
        <v>3757501.0071428576</v>
      </c>
      <c r="J20" s="39"/>
    </row>
    <row r="21" spans="1:10" ht="15" customHeight="1" x14ac:dyDescent="0.2">
      <c r="A21" s="47">
        <v>37043</v>
      </c>
      <c r="B21" s="49">
        <v>791039.21122448973</v>
      </c>
      <c r="C21" s="43">
        <f t="shared" si="2"/>
        <v>92.198624364999134</v>
      </c>
      <c r="D21" s="39">
        <f t="shared" si="0"/>
        <v>1.332651511862637</v>
      </c>
      <c r="E21" s="39">
        <f t="shared" si="4"/>
        <v>6.3311608467774283</v>
      </c>
      <c r="F21" s="39">
        <f t="shared" si="5"/>
        <v>-6.7418865697732366</v>
      </c>
      <c r="G21" s="41" t="s">
        <v>46</v>
      </c>
      <c r="H21" s="41" t="s">
        <v>46</v>
      </c>
      <c r="I21" s="61">
        <f t="shared" si="6"/>
        <v>4548540.2183673475</v>
      </c>
      <c r="J21" s="39"/>
    </row>
    <row r="22" spans="1:10" ht="15" customHeight="1" x14ac:dyDescent="0.2">
      <c r="A22" s="47">
        <v>37073</v>
      </c>
      <c r="B22" s="49">
        <v>797457.21428571455</v>
      </c>
      <c r="C22" s="43">
        <f t="shared" si="2"/>
        <v>92.94666699679145</v>
      </c>
      <c r="D22" s="39">
        <f t="shared" si="0"/>
        <v>0.81133817011296294</v>
      </c>
      <c r="E22" s="39">
        <f t="shared" si="4"/>
        <v>7.1938661414515437</v>
      </c>
      <c r="F22" s="39">
        <f t="shared" si="5"/>
        <v>-7.2338221189552021</v>
      </c>
      <c r="G22" s="41" t="s">
        <v>46</v>
      </c>
      <c r="H22" s="41" t="s">
        <v>46</v>
      </c>
      <c r="I22" s="61">
        <f t="shared" si="6"/>
        <v>5345997.432653062</v>
      </c>
      <c r="J22" s="39"/>
    </row>
    <row r="23" spans="1:10" ht="15" customHeight="1" x14ac:dyDescent="0.2">
      <c r="A23" s="47">
        <v>37104</v>
      </c>
      <c r="B23" s="49">
        <v>785529.79591836722</v>
      </c>
      <c r="C23" s="43">
        <f t="shared" si="2"/>
        <v>91.556481086799735</v>
      </c>
      <c r="D23" s="39">
        <f t="shared" si="0"/>
        <v>-1.4956812921970708</v>
      </c>
      <c r="E23" s="39">
        <f t="shared" si="4"/>
        <v>5.5905875391910831</v>
      </c>
      <c r="F23" s="39">
        <f t="shared" si="5"/>
        <v>-18.873175286995814</v>
      </c>
      <c r="G23" s="41" t="s">
        <v>46</v>
      </c>
      <c r="H23" s="41" t="s">
        <v>46</v>
      </c>
      <c r="I23" s="61">
        <f t="shared" si="6"/>
        <v>6131527.2285714289</v>
      </c>
      <c r="J23" s="39"/>
    </row>
    <row r="24" spans="1:10" ht="15" customHeight="1" x14ac:dyDescent="0.2">
      <c r="A24" s="47">
        <v>37135</v>
      </c>
      <c r="B24" s="49">
        <v>781416.00408163259</v>
      </c>
      <c r="C24" s="43">
        <f t="shared" si="2"/>
        <v>91.077003024411667</v>
      </c>
      <c r="D24" s="39">
        <f t="shared" si="0"/>
        <v>-0.52369647314590706</v>
      </c>
      <c r="E24" s="39">
        <f t="shared" si="4"/>
        <v>5.0376133562743064</v>
      </c>
      <c r="F24" s="39">
        <f t="shared" si="5"/>
        <v>-6.1079796443044065</v>
      </c>
      <c r="G24" s="41" t="s">
        <v>46</v>
      </c>
      <c r="H24" s="41" t="s">
        <v>46</v>
      </c>
      <c r="I24" s="61">
        <f t="shared" si="6"/>
        <v>6912943.2326530619</v>
      </c>
      <c r="J24" s="39"/>
    </row>
    <row r="25" spans="1:10" ht="15" customHeight="1" x14ac:dyDescent="0.2">
      <c r="A25" s="47">
        <v>37165</v>
      </c>
      <c r="B25" s="49">
        <v>799747.41020408156</v>
      </c>
      <c r="C25" s="43">
        <f t="shared" si="2"/>
        <v>93.213598029038153</v>
      </c>
      <c r="D25" s="39">
        <f t="shared" si="0"/>
        <v>2.3459215100147812</v>
      </c>
      <c r="E25" s="39">
        <f t="shared" si="4"/>
        <v>7.5017133216052967</v>
      </c>
      <c r="F25" s="39">
        <f t="shared" si="5"/>
        <v>-4.5595153685871637</v>
      </c>
      <c r="G25" s="41" t="s">
        <v>46</v>
      </c>
      <c r="H25" s="41" t="s">
        <v>46</v>
      </c>
      <c r="I25" s="61">
        <f t="shared" si="6"/>
        <v>7712690.6428571437</v>
      </c>
      <c r="J25" s="39"/>
    </row>
    <row r="26" spans="1:10" ht="15" customHeight="1" x14ac:dyDescent="0.2">
      <c r="A26" s="47">
        <v>37196</v>
      </c>
      <c r="B26" s="49">
        <v>687841.7346938774</v>
      </c>
      <c r="C26" s="43">
        <f t="shared" si="2"/>
        <v>80.170566540490668</v>
      </c>
      <c r="D26" s="39">
        <f t="shared" si="0"/>
        <v>-13.992627432409899</v>
      </c>
      <c r="E26" s="39">
        <f t="shared" si="4"/>
        <v>-7.5406009069442836</v>
      </c>
      <c r="F26" s="39">
        <f t="shared" si="5"/>
        <v>-15.493584852222863</v>
      </c>
      <c r="G26" s="41" t="s">
        <v>46</v>
      </c>
      <c r="H26" s="41" t="s">
        <v>46</v>
      </c>
      <c r="I26" s="61">
        <f t="shared" si="6"/>
        <v>8400532.3775510211</v>
      </c>
      <c r="J26" s="39"/>
    </row>
    <row r="27" spans="1:10" ht="15" customHeight="1" x14ac:dyDescent="0.2">
      <c r="A27" s="47">
        <v>37226</v>
      </c>
      <c r="B27" s="49">
        <v>692357.9275510204</v>
      </c>
      <c r="C27" s="43">
        <f t="shared" si="2"/>
        <v>80.696945970090709</v>
      </c>
      <c r="D27" s="39">
        <f t="shared" si="0"/>
        <v>0.65657441666473471</v>
      </c>
      <c r="E27" s="39">
        <f t="shared" si="4"/>
        <v>-6.9335361466973389</v>
      </c>
      <c r="F27" s="39">
        <f t="shared" si="5"/>
        <v>-6.9335361466973389</v>
      </c>
      <c r="G27" s="41" t="s">
        <v>46</v>
      </c>
      <c r="H27" s="41" t="s">
        <v>46</v>
      </c>
      <c r="I27" s="42">
        <f t="shared" si="6"/>
        <v>9092890.305102041</v>
      </c>
      <c r="J27" s="52">
        <f>I27/I15-1</f>
        <v>-9.8473086866256554E-2</v>
      </c>
    </row>
    <row r="28" spans="1:10" ht="15" customHeight="1" x14ac:dyDescent="0.2">
      <c r="A28" s="47">
        <v>37257</v>
      </c>
      <c r="B28" s="49">
        <v>727274.17346938793</v>
      </c>
      <c r="C28" s="43">
        <f t="shared" si="2"/>
        <v>84.766567040682503</v>
      </c>
      <c r="D28" s="39">
        <f t="shared" si="0"/>
        <v>5.0430918068450126</v>
      </c>
      <c r="E28" s="39">
        <f t="shared" ref="E28:E39" si="7">(C28/$C$27-1)*100</f>
        <v>5.0430918068450126</v>
      </c>
      <c r="F28" s="39">
        <f t="shared" si="5"/>
        <v>-9.3514204500686926</v>
      </c>
      <c r="G28" s="39">
        <f t="shared" ref="G28:G91" si="8">(C28/C4-1)*100</f>
        <v>-15.233432959317494</v>
      </c>
      <c r="H28" s="41" t="s">
        <v>46</v>
      </c>
      <c r="I28" s="61">
        <f>B28</f>
        <v>727274.17346938793</v>
      </c>
      <c r="J28" s="39"/>
    </row>
    <row r="29" spans="1:10" ht="15" customHeight="1" x14ac:dyDescent="0.2">
      <c r="A29" s="47">
        <v>37288</v>
      </c>
      <c r="B29" s="49">
        <v>562933.70204081631</v>
      </c>
      <c r="C29" s="43">
        <f t="shared" si="2"/>
        <v>65.612060945143639</v>
      </c>
      <c r="D29" s="39">
        <f t="shared" si="0"/>
        <v>-22.596769887290503</v>
      </c>
      <c r="E29" s="39">
        <f t="shared" si="7"/>
        <v>-18.69325393124306</v>
      </c>
      <c r="F29" s="39">
        <f t="shared" si="5"/>
        <v>-17.261528935148775</v>
      </c>
      <c r="G29" s="39">
        <f t="shared" si="8"/>
        <v>-32.429807808042469</v>
      </c>
      <c r="H29" s="41" t="s">
        <v>46</v>
      </c>
      <c r="I29" s="61">
        <f>I28+B29</f>
        <v>1290207.8755102041</v>
      </c>
      <c r="J29" s="39"/>
    </row>
    <row r="30" spans="1:10" ht="15" customHeight="1" x14ac:dyDescent="0.2">
      <c r="A30" s="47">
        <v>37316</v>
      </c>
      <c r="B30" s="49">
        <v>607497.08061224478</v>
      </c>
      <c r="C30" s="43">
        <f t="shared" si="2"/>
        <v>70.806091965404121</v>
      </c>
      <c r="D30" s="39">
        <f t="shared" si="0"/>
        <v>7.9162747602198769</v>
      </c>
      <c r="E30" s="39">
        <f t="shared" si="7"/>
        <v>-12.256788513845995</v>
      </c>
      <c r="F30" s="39">
        <f t="shared" si="5"/>
        <v>-21.104742280832546</v>
      </c>
      <c r="G30" s="39">
        <f t="shared" si="8"/>
        <v>-33.21273556945291</v>
      </c>
      <c r="H30" s="41" t="s">
        <v>46</v>
      </c>
      <c r="I30" s="61">
        <f t="shared" ref="I30:I39" si="9">I29+B30</f>
        <v>1897704.9561224489</v>
      </c>
      <c r="J30" s="39"/>
    </row>
    <row r="31" spans="1:10" ht="15" customHeight="1" x14ac:dyDescent="0.2">
      <c r="A31" s="47">
        <v>37347</v>
      </c>
      <c r="B31" s="49">
        <v>676709.09591836727</v>
      </c>
      <c r="C31" s="43">
        <f t="shared" si="2"/>
        <v>78.873015210429983</v>
      </c>
      <c r="D31" s="39">
        <f t="shared" si="0"/>
        <v>11.392979080059051</v>
      </c>
      <c r="E31" s="39">
        <f t="shared" si="7"/>
        <v>-2.2602227850564982</v>
      </c>
      <c r="F31" s="39">
        <f t="shared" si="5"/>
        <v>-6.5554476993228583</v>
      </c>
      <c r="G31" s="39">
        <f t="shared" si="8"/>
        <v>-12.134755173080825</v>
      </c>
      <c r="H31" s="41" t="s">
        <v>46</v>
      </c>
      <c r="I31" s="61">
        <f t="shared" si="9"/>
        <v>2574414.0520408163</v>
      </c>
      <c r="J31" s="39"/>
    </row>
    <row r="32" spans="1:10" ht="15" customHeight="1" x14ac:dyDescent="0.2">
      <c r="A32" s="47">
        <v>37377</v>
      </c>
      <c r="B32" s="49">
        <v>658735.12244897988</v>
      </c>
      <c r="C32" s="43">
        <f t="shared" si="2"/>
        <v>76.778080339015347</v>
      </c>
      <c r="D32" s="39">
        <f t="shared" si="0"/>
        <v>-2.6560856914439435</v>
      </c>
      <c r="E32" s="39">
        <f t="shared" si="7"/>
        <v>-4.8562750225118023</v>
      </c>
      <c r="F32" s="39">
        <f t="shared" si="5"/>
        <v>-15.615590662795586</v>
      </c>
      <c r="G32" s="39">
        <f t="shared" si="8"/>
        <v>-18.776301739989599</v>
      </c>
      <c r="H32" s="41" t="s">
        <v>46</v>
      </c>
      <c r="I32" s="61">
        <f t="shared" si="9"/>
        <v>3233149.1744897962</v>
      </c>
      <c r="J32" s="39"/>
    </row>
    <row r="33" spans="1:10" ht="15" customHeight="1" x14ac:dyDescent="0.2">
      <c r="A33" s="47">
        <v>37408</v>
      </c>
      <c r="B33" s="49">
        <v>653581.45204081631</v>
      </c>
      <c r="C33" s="43">
        <f t="shared" si="2"/>
        <v>76.177400479760635</v>
      </c>
      <c r="D33" s="39">
        <f t="shared" si="0"/>
        <v>-0.78235852811426865</v>
      </c>
      <c r="E33" s="39">
        <f t="shared" si="7"/>
        <v>-5.6006400688387696</v>
      </c>
      <c r="F33" s="39">
        <f t="shared" si="5"/>
        <v>-17.376857838803662</v>
      </c>
      <c r="G33" s="39">
        <f t="shared" si="8"/>
        <v>-22.947216363694</v>
      </c>
      <c r="H33" s="41" t="s">
        <v>46</v>
      </c>
      <c r="I33" s="61">
        <f t="shared" si="9"/>
        <v>3886730.6265306124</v>
      </c>
      <c r="J33" s="39"/>
    </row>
    <row r="34" spans="1:10" ht="15" customHeight="1" x14ac:dyDescent="0.2">
      <c r="A34" s="47">
        <v>37438</v>
      </c>
      <c r="B34" s="49">
        <v>613987.97653061221</v>
      </c>
      <c r="C34" s="43">
        <f t="shared" si="2"/>
        <v>71.562630536537014</v>
      </c>
      <c r="D34" s="39">
        <f t="shared" si="0"/>
        <v>-6.0579252037481934</v>
      </c>
      <c r="E34" s="39">
        <f t="shared" si="7"/>
        <v>-11.31928268628557</v>
      </c>
      <c r="F34" s="39">
        <f t="shared" si="5"/>
        <v>-23.006781363115071</v>
      </c>
      <c r="G34" s="39">
        <f t="shared" si="8"/>
        <v>-28.576333842965585</v>
      </c>
      <c r="H34" s="41" t="s">
        <v>46</v>
      </c>
      <c r="I34" s="61">
        <f t="shared" si="9"/>
        <v>4500718.6030612243</v>
      </c>
      <c r="J34" s="39"/>
    </row>
    <row r="35" spans="1:10" ht="15" customHeight="1" x14ac:dyDescent="0.2">
      <c r="A35" s="47">
        <v>37469</v>
      </c>
      <c r="B35" s="49">
        <v>635661.51224489801</v>
      </c>
      <c r="C35" s="43">
        <f t="shared" si="2"/>
        <v>74.088763438203927</v>
      </c>
      <c r="D35" s="39">
        <f t="shared" si="0"/>
        <v>3.5299609345371463</v>
      </c>
      <c r="E35" s="39">
        <f t="shared" si="7"/>
        <v>-8.188888008644124</v>
      </c>
      <c r="F35" s="39">
        <f t="shared" si="5"/>
        <v>-19.078624955054369</v>
      </c>
      <c r="G35" s="39">
        <f t="shared" si="8"/>
        <v>-34.351057911934248</v>
      </c>
      <c r="H35" s="41" t="s">
        <v>46</v>
      </c>
      <c r="I35" s="61">
        <f t="shared" si="9"/>
        <v>5136380.1153061222</v>
      </c>
      <c r="J35" s="39"/>
    </row>
    <row r="36" spans="1:10" ht="15" customHeight="1" x14ac:dyDescent="0.2">
      <c r="A36" s="47">
        <v>37500</v>
      </c>
      <c r="B36" s="49">
        <v>610394.23877551022</v>
      </c>
      <c r="C36" s="43">
        <f t="shared" si="2"/>
        <v>71.143766752482534</v>
      </c>
      <c r="D36" s="39">
        <f t="shared" si="0"/>
        <v>-3.9749572661956445</v>
      </c>
      <c r="E36" s="39">
        <f t="shared" si="7"/>
        <v>-11.838340475919551</v>
      </c>
      <c r="F36" s="39">
        <f t="shared" si="5"/>
        <v>-21.886135478773237</v>
      </c>
      <c r="G36" s="39">
        <f t="shared" si="8"/>
        <v>-26.657314423109291</v>
      </c>
      <c r="H36" s="41" t="s">
        <v>46</v>
      </c>
      <c r="I36" s="61">
        <f t="shared" si="9"/>
        <v>5746774.3540816326</v>
      </c>
      <c r="J36" s="39"/>
    </row>
    <row r="37" spans="1:10" ht="15" customHeight="1" x14ac:dyDescent="0.2">
      <c r="A37" s="47">
        <v>37530</v>
      </c>
      <c r="B37" s="49">
        <v>622067.83775510197</v>
      </c>
      <c r="C37" s="43">
        <f t="shared" si="2"/>
        <v>72.504369048847806</v>
      </c>
      <c r="D37" s="39">
        <f t="shared" si="0"/>
        <v>1.9124687354536096</v>
      </c>
      <c r="E37" s="39">
        <f t="shared" si="7"/>
        <v>-10.152276300864438</v>
      </c>
      <c r="F37" s="39">
        <f t="shared" si="5"/>
        <v>-22.216961278266457</v>
      </c>
      <c r="G37" s="39">
        <f t="shared" si="8"/>
        <v>-25.763490882938001</v>
      </c>
      <c r="H37" s="41" t="s">
        <v>46</v>
      </c>
      <c r="I37" s="61">
        <f t="shared" si="9"/>
        <v>6368842.1918367343</v>
      </c>
      <c r="J37" s="39"/>
    </row>
    <row r="38" spans="1:10" ht="15" customHeight="1" x14ac:dyDescent="0.2">
      <c r="A38" s="47">
        <v>37561</v>
      </c>
      <c r="B38" s="49">
        <v>601614.98979591834</v>
      </c>
      <c r="C38" s="43">
        <f t="shared" si="2"/>
        <v>70.12051194110191</v>
      </c>
      <c r="D38" s="39">
        <f t="shared" si="0"/>
        <v>-3.2878806326000043</v>
      </c>
      <c r="E38" s="39">
        <f t="shared" si="7"/>
        <v>-13.106362207200284</v>
      </c>
      <c r="F38" s="39">
        <f t="shared" si="5"/>
        <v>-12.535840811743437</v>
      </c>
      <c r="G38" s="39">
        <f t="shared" si="8"/>
        <v>-26.087174530859247</v>
      </c>
      <c r="H38" s="41" t="s">
        <v>46</v>
      </c>
      <c r="I38" s="61">
        <f t="shared" si="9"/>
        <v>6970457.1816326529</v>
      </c>
      <c r="J38" s="39"/>
    </row>
    <row r="39" spans="1:10" ht="15" customHeight="1" x14ac:dyDescent="0.2">
      <c r="A39" s="47">
        <v>37591</v>
      </c>
      <c r="B39" s="49">
        <v>590538.81836734689</v>
      </c>
      <c r="C39" s="43">
        <f t="shared" si="2"/>
        <v>68.829542094784912</v>
      </c>
      <c r="D39" s="39">
        <f t="shared" si="0"/>
        <v>-1.841073047785724</v>
      </c>
      <c r="E39" s="39">
        <f t="shared" si="7"/>
        <v>-14.706137552844067</v>
      </c>
      <c r="F39" s="39">
        <f t="shared" si="5"/>
        <v>-14.706137552844067</v>
      </c>
      <c r="G39" s="39">
        <f t="shared" si="8"/>
        <v>-20.620018336531931</v>
      </c>
      <c r="H39" s="41" t="s">
        <v>46</v>
      </c>
      <c r="I39" s="42">
        <f t="shared" si="9"/>
        <v>7560996</v>
      </c>
      <c r="J39" s="52">
        <f>I39/I27-1</f>
        <v>-0.1684716579328458</v>
      </c>
    </row>
    <row r="40" spans="1:10" ht="15" customHeight="1" x14ac:dyDescent="0.2">
      <c r="A40" s="47">
        <v>37622</v>
      </c>
      <c r="B40" s="49">
        <v>553529.15204081638</v>
      </c>
      <c r="C40" s="43">
        <f t="shared" si="2"/>
        <v>64.515924924996625</v>
      </c>
      <c r="D40" s="39">
        <f t="shared" si="0"/>
        <v>-6.2671013615752669</v>
      </c>
      <c r="E40" s="39">
        <f t="shared" ref="E40:E51" si="10">(C40/$C$39-1)*100</f>
        <v>-6.2671013615752669</v>
      </c>
      <c r="F40" s="39">
        <f t="shared" si="5"/>
        <v>-23.889892940888913</v>
      </c>
      <c r="G40" s="39">
        <f t="shared" si="8"/>
        <v>-31.007269056983798</v>
      </c>
      <c r="H40" s="39">
        <f t="shared" ref="H40:H103" si="11">(C40/C4-1)*100</f>
        <v>-35.484075075003375</v>
      </c>
      <c r="I40" s="61">
        <f>B40</f>
        <v>553529.15204081638</v>
      </c>
      <c r="J40" s="39"/>
    </row>
    <row r="41" spans="1:10" ht="15" customHeight="1" x14ac:dyDescent="0.2">
      <c r="A41" s="47">
        <v>37653</v>
      </c>
      <c r="B41" s="49">
        <v>500183.30612244911</v>
      </c>
      <c r="C41" s="43">
        <f t="shared" si="2"/>
        <v>58.298263980418156</v>
      </c>
      <c r="D41" s="39">
        <f t="shared" si="0"/>
        <v>-9.6374049535937765</v>
      </c>
      <c r="E41" s="39">
        <f t="shared" si="10"/>
        <v>-15.300520378101846</v>
      </c>
      <c r="F41" s="39">
        <f t="shared" si="5"/>
        <v>-11.147031291762566</v>
      </c>
      <c r="G41" s="39">
        <f t="shared" si="8"/>
        <v>-26.484412195073649</v>
      </c>
      <c r="H41" s="39">
        <f t="shared" si="11"/>
        <v>-39.96187827558407</v>
      </c>
      <c r="I41" s="61">
        <f>I40+B41</f>
        <v>1053712.4581632656</v>
      </c>
      <c r="J41" s="39"/>
    </row>
    <row r="42" spans="1:10" ht="15" customHeight="1" x14ac:dyDescent="0.2">
      <c r="A42" s="47">
        <v>37681</v>
      </c>
      <c r="B42" s="49">
        <v>549701.10510204069</v>
      </c>
      <c r="C42" s="43">
        <f t="shared" si="2"/>
        <v>64.069751515699465</v>
      </c>
      <c r="D42" s="39">
        <f t="shared" si="0"/>
        <v>9.8999303602246069</v>
      </c>
      <c r="E42" s="39">
        <f t="shared" si="10"/>
        <v>-6.9153308800612878</v>
      </c>
      <c r="F42" s="39">
        <f t="shared" si="5"/>
        <v>-9.5137865439544829</v>
      </c>
      <c r="G42" s="39">
        <f t="shared" si="8"/>
        <v>-28.610668693536912</v>
      </c>
      <c r="H42" s="39">
        <f t="shared" si="11"/>
        <v>-39.566733345921598</v>
      </c>
      <c r="I42" s="61">
        <f t="shared" ref="I42:I51" si="12">I41+B42</f>
        <v>1603413.5632653064</v>
      </c>
      <c r="J42" s="39"/>
    </row>
    <row r="43" spans="1:10" ht="15" customHeight="1" x14ac:dyDescent="0.2">
      <c r="A43" s="47">
        <v>37712</v>
      </c>
      <c r="B43" s="49">
        <v>524956.29081632663</v>
      </c>
      <c r="C43" s="43">
        <f t="shared" si="2"/>
        <v>61.185649432088894</v>
      </c>
      <c r="D43" s="39">
        <f t="shared" si="0"/>
        <v>-4.5015034636178619</v>
      </c>
      <c r="E43" s="39">
        <f t="shared" si="10"/>
        <v>-11.105540484592558</v>
      </c>
      <c r="F43" s="39">
        <f t="shared" si="5"/>
        <v>-22.425116792038345</v>
      </c>
      <c r="G43" s="39">
        <f t="shared" si="8"/>
        <v>-27.510497688547055</v>
      </c>
      <c r="H43" s="39">
        <f t="shared" si="11"/>
        <v>-31.838638945127872</v>
      </c>
      <c r="I43" s="61">
        <f t="shared" si="12"/>
        <v>2128369.854081633</v>
      </c>
      <c r="J43" s="39"/>
    </row>
    <row r="44" spans="1:10" ht="15" customHeight="1" x14ac:dyDescent="0.2">
      <c r="A44" s="47">
        <v>37742</v>
      </c>
      <c r="B44" s="49">
        <v>522311.82142857136</v>
      </c>
      <c r="C44" s="43">
        <f t="shared" si="2"/>
        <v>60.877426481485763</v>
      </c>
      <c r="D44" s="39">
        <f t="shared" si="0"/>
        <v>-0.50375039484582551</v>
      </c>
      <c r="E44" s="39">
        <f t="shared" si="10"/>
        <v>-11.553346675397492</v>
      </c>
      <c r="F44" s="39">
        <f t="shared" si="5"/>
        <v>-20.709887232553726</v>
      </c>
      <c r="G44" s="39">
        <f t="shared" si="8"/>
        <v>-33.091506678387162</v>
      </c>
      <c r="H44" s="39">
        <f t="shared" si="11"/>
        <v>-35.59763805574746</v>
      </c>
      <c r="I44" s="61">
        <f t="shared" si="12"/>
        <v>2650681.6755102044</v>
      </c>
      <c r="J44" s="39"/>
    </row>
    <row r="45" spans="1:10" ht="15" customHeight="1" x14ac:dyDescent="0.2">
      <c r="A45" s="47">
        <v>37773</v>
      </c>
      <c r="B45" s="49">
        <v>473517.60102040815</v>
      </c>
      <c r="C45" s="43">
        <f t="shared" si="2"/>
        <v>55.190274776791682</v>
      </c>
      <c r="D45" s="39">
        <f t="shared" si="0"/>
        <v>-9.3419712911544934</v>
      </c>
      <c r="E45" s="39">
        <f t="shared" si="10"/>
        <v>-19.816007636968791</v>
      </c>
      <c r="F45" s="39">
        <f t="shared" si="5"/>
        <v>-27.550330637161824</v>
      </c>
      <c r="G45" s="39">
        <f t="shared" si="8"/>
        <v>-40.139806687025505</v>
      </c>
      <c r="H45" s="39">
        <f t="shared" si="11"/>
        <v>-44.175513020633225</v>
      </c>
      <c r="I45" s="61">
        <f t="shared" si="12"/>
        <v>3124199.2765306127</v>
      </c>
      <c r="J45" s="39"/>
    </row>
    <row r="46" spans="1:10" ht="15" customHeight="1" x14ac:dyDescent="0.2">
      <c r="A46" s="47">
        <v>37803</v>
      </c>
      <c r="B46" s="49">
        <v>550555.52551020402</v>
      </c>
      <c r="C46" s="43">
        <f t="shared" si="2"/>
        <v>64.169337459283867</v>
      </c>
      <c r="D46" s="39">
        <f t="shared" si="0"/>
        <v>16.269284251268147</v>
      </c>
      <c r="E46" s="39">
        <f t="shared" si="10"/>
        <v>-6.7706459954121057</v>
      </c>
      <c r="F46" s="39">
        <f t="shared" si="5"/>
        <v>-10.33122038949984</v>
      </c>
      <c r="G46" s="39">
        <f t="shared" si="8"/>
        <v>-30.961120465461111</v>
      </c>
      <c r="H46" s="39">
        <f t="shared" si="11"/>
        <v>-35.955270203909414</v>
      </c>
      <c r="I46" s="61">
        <f t="shared" si="12"/>
        <v>3674754.8020408168</v>
      </c>
      <c r="J46" s="39"/>
    </row>
    <row r="47" spans="1:10" ht="15" customHeight="1" x14ac:dyDescent="0.2">
      <c r="A47" s="47">
        <v>37834</v>
      </c>
      <c r="B47" s="49">
        <v>516986.4826530611</v>
      </c>
      <c r="C47" s="43">
        <f t="shared" si="2"/>
        <v>60.256738022035549</v>
      </c>
      <c r="D47" s="39">
        <f t="shared" si="0"/>
        <v>-6.0973037780402528</v>
      </c>
      <c r="E47" s="39">
        <f t="shared" si="10"/>
        <v>-12.455122919376372</v>
      </c>
      <c r="F47" s="39">
        <f t="shared" si="5"/>
        <v>-18.669532023847879</v>
      </c>
      <c r="G47" s="39">
        <f t="shared" si="8"/>
        <v>-34.186266983208533</v>
      </c>
      <c r="H47" s="39">
        <f t="shared" si="11"/>
        <v>-46.607408178383025</v>
      </c>
      <c r="I47" s="61">
        <f t="shared" si="12"/>
        <v>4191741.2846938777</v>
      </c>
      <c r="J47" s="39"/>
    </row>
    <row r="48" spans="1:10" ht="15" customHeight="1" x14ac:dyDescent="0.2">
      <c r="A48" s="47">
        <v>37865</v>
      </c>
      <c r="B48" s="49">
        <v>510612.74489795923</v>
      </c>
      <c r="C48" s="43">
        <f t="shared" si="2"/>
        <v>59.513854679787585</v>
      </c>
      <c r="D48" s="39">
        <f t="shared" si="0"/>
        <v>-1.2328635213812889</v>
      </c>
      <c r="E48" s="39">
        <f t="shared" si="10"/>
        <v>-13.534431773741462</v>
      </c>
      <c r="F48" s="39">
        <f t="shared" si="5"/>
        <v>-16.347056957437712</v>
      </c>
      <c r="G48" s="39">
        <f t="shared" si="8"/>
        <v>-34.655453403713899</v>
      </c>
      <c r="H48" s="39">
        <f t="shared" si="11"/>
        <v>-38.646685008478066</v>
      </c>
      <c r="I48" s="61">
        <f t="shared" si="12"/>
        <v>4702354.029591837</v>
      </c>
      <c r="J48" s="39"/>
    </row>
    <row r="49" spans="1:10" ht="15" customHeight="1" x14ac:dyDescent="0.2">
      <c r="A49" s="47">
        <v>37895</v>
      </c>
      <c r="B49" s="49">
        <v>502384.73571428575</v>
      </c>
      <c r="C49" s="43">
        <f t="shared" si="2"/>
        <v>58.554848960181118</v>
      </c>
      <c r="D49" s="39">
        <f t="shared" si="0"/>
        <v>-1.6113991015476392</v>
      </c>
      <c r="E49" s="39">
        <f t="shared" si="10"/>
        <v>-14.927737163287457</v>
      </c>
      <c r="F49" s="39">
        <f t="shared" si="5"/>
        <v>-19.239557935148135</v>
      </c>
      <c r="G49" s="39">
        <f t="shared" si="8"/>
        <v>-37.182074076853091</v>
      </c>
      <c r="H49" s="39">
        <f t="shared" si="11"/>
        <v>-40.046267063546672</v>
      </c>
      <c r="I49" s="61">
        <f t="shared" si="12"/>
        <v>5204738.7653061226</v>
      </c>
      <c r="J49" s="39"/>
    </row>
    <row r="50" spans="1:10" ht="15" customHeight="1" x14ac:dyDescent="0.2">
      <c r="A50" s="47">
        <v>37926</v>
      </c>
      <c r="B50" s="49">
        <v>493382.59387755091</v>
      </c>
      <c r="C50" s="43">
        <f t="shared" si="2"/>
        <v>57.50561513977317</v>
      </c>
      <c r="D50" s="39">
        <f t="shared" si="0"/>
        <v>-1.7918820371673361</v>
      </c>
      <c r="E50" s="39">
        <f t="shared" si="10"/>
        <v>-16.452131759670298</v>
      </c>
      <c r="F50" s="39">
        <f t="shared" si="5"/>
        <v>-17.990309043842533</v>
      </c>
      <c r="G50" s="39">
        <f t="shared" si="8"/>
        <v>-28.27091335230919</v>
      </c>
      <c r="H50" s="39">
        <f t="shared" si="11"/>
        <v>-39.384320255793625</v>
      </c>
      <c r="I50" s="61">
        <f t="shared" si="12"/>
        <v>5698121.3591836737</v>
      </c>
      <c r="J50" s="39"/>
    </row>
    <row r="51" spans="1:10" ht="15" customHeight="1" x14ac:dyDescent="0.2">
      <c r="A51" s="47">
        <v>37956</v>
      </c>
      <c r="B51" s="49">
        <v>502234.62448979594</v>
      </c>
      <c r="C51" s="43">
        <f t="shared" si="2"/>
        <v>58.5373529268577</v>
      </c>
      <c r="D51" s="39">
        <f t="shared" si="0"/>
        <v>1.7941513790901809</v>
      </c>
      <c r="E51" s="39">
        <f t="shared" si="10"/>
        <v>-14.953156529435974</v>
      </c>
      <c r="F51" s="39">
        <f t="shared" si="5"/>
        <v>-14.953156529435974</v>
      </c>
      <c r="G51" s="39">
        <f t="shared" si="8"/>
        <v>-27.460262314569107</v>
      </c>
      <c r="H51" s="39">
        <f t="shared" si="11"/>
        <v>-32.489831247707876</v>
      </c>
      <c r="I51" s="42">
        <f t="shared" si="12"/>
        <v>6200355.9836734701</v>
      </c>
      <c r="J51" s="52">
        <f>I51/I39-1</f>
        <v>-0.17995512976419115</v>
      </c>
    </row>
    <row r="52" spans="1:10" ht="15" customHeight="1" x14ac:dyDescent="0.2">
      <c r="A52" s="47">
        <v>37987</v>
      </c>
      <c r="B52" s="49">
        <v>450580.29285714292</v>
      </c>
      <c r="C52" s="43">
        <f t="shared" si="2"/>
        <v>52.516844396500503</v>
      </c>
      <c r="D52" s="39">
        <f t="shared" si="0"/>
        <v>-10.284900545263486</v>
      </c>
      <c r="E52" s="39">
        <f t="shared" ref="E52:E63" si="13">(C52/$C$51-1)*100</f>
        <v>-10.284900545263486</v>
      </c>
      <c r="F52" s="39">
        <f t="shared" si="5"/>
        <v>-18.59863365896982</v>
      </c>
      <c r="G52" s="39">
        <f t="shared" si="8"/>
        <v>-38.04533293026271</v>
      </c>
      <c r="H52" s="39">
        <f t="shared" si="11"/>
        <v>-43.838974336394102</v>
      </c>
      <c r="I52" s="61">
        <f>B52</f>
        <v>450580.29285714292</v>
      </c>
      <c r="J52" s="39"/>
    </row>
    <row r="53" spans="1:10" ht="15" customHeight="1" x14ac:dyDescent="0.2">
      <c r="A53" s="47">
        <v>38018</v>
      </c>
      <c r="B53" s="49">
        <v>414914.83367346943</v>
      </c>
      <c r="C53" s="43">
        <f t="shared" si="2"/>
        <v>48.359899674391748</v>
      </c>
      <c r="D53" s="39">
        <f t="shared" si="0"/>
        <v>-7.915450309093119</v>
      </c>
      <c r="E53" s="39">
        <f t="shared" si="13"/>
        <v>-17.386254662356627</v>
      </c>
      <c r="F53" s="39">
        <f t="shared" si="5"/>
        <v>-17.047444687829149</v>
      </c>
      <c r="G53" s="39">
        <f t="shared" si="8"/>
        <v>-26.294191985793482</v>
      </c>
      <c r="H53" s="39">
        <f t="shared" si="11"/>
        <v>-39.01694136305094</v>
      </c>
      <c r="I53" s="61">
        <f>I52+B53</f>
        <v>865495.12653061235</v>
      </c>
      <c r="J53" s="39"/>
    </row>
    <row r="54" spans="1:10" ht="15" customHeight="1" x14ac:dyDescent="0.2">
      <c r="A54" s="47">
        <v>38047</v>
      </c>
      <c r="B54" s="49">
        <v>495123.55</v>
      </c>
      <c r="C54" s="43">
        <f t="shared" si="2"/>
        <v>57.708530187841589</v>
      </c>
      <c r="D54" s="39">
        <f t="shared" si="0"/>
        <v>19.331368709187522</v>
      </c>
      <c r="E54" s="39">
        <f t="shared" si="13"/>
        <v>-1.4158869466675772</v>
      </c>
      <c r="F54" s="39">
        <f t="shared" si="5"/>
        <v>-9.9285874806290479</v>
      </c>
      <c r="G54" s="39">
        <f t="shared" si="8"/>
        <v>-18.497789404846699</v>
      </c>
      <c r="H54" s="39">
        <f t="shared" si="11"/>
        <v>-35.698620904135204</v>
      </c>
      <c r="I54" s="61">
        <f t="shared" ref="I54:I63" si="14">I53+B54</f>
        <v>1360618.6765306124</v>
      </c>
      <c r="J54" s="39"/>
    </row>
    <row r="55" spans="1:10" ht="15" customHeight="1" x14ac:dyDescent="0.2">
      <c r="A55" s="47">
        <v>38078</v>
      </c>
      <c r="B55" s="49">
        <v>456652.70102040813</v>
      </c>
      <c r="C55" s="43">
        <f t="shared" si="2"/>
        <v>53.224606630396856</v>
      </c>
      <c r="D55" s="39">
        <f t="shared" si="0"/>
        <v>-7.7699493347855757</v>
      </c>
      <c r="E55" s="39">
        <f t="shared" si="13"/>
        <v>-9.0758225830592458</v>
      </c>
      <c r="F55" s="39">
        <f t="shared" si="5"/>
        <v>-13.011290842844037</v>
      </c>
      <c r="G55" s="39">
        <f t="shared" si="8"/>
        <v>-32.518610467222821</v>
      </c>
      <c r="H55" s="39">
        <f t="shared" si="11"/>
        <v>-36.942317664820344</v>
      </c>
      <c r="I55" s="61">
        <f t="shared" si="14"/>
        <v>1817271.3775510206</v>
      </c>
      <c r="J55" s="39"/>
    </row>
    <row r="56" spans="1:10" ht="15" customHeight="1" x14ac:dyDescent="0.2">
      <c r="A56" s="47">
        <v>38108</v>
      </c>
      <c r="B56" s="49">
        <v>414258.45510204084</v>
      </c>
      <c r="C56" s="43">
        <f t="shared" si="2"/>
        <v>48.28339625902413</v>
      </c>
      <c r="D56" s="39">
        <f t="shared" si="0"/>
        <v>-9.2836954262256128</v>
      </c>
      <c r="E56" s="39">
        <f t="shared" si="13"/>
        <v>-17.516946283249034</v>
      </c>
      <c r="F56" s="39">
        <f t="shared" si="5"/>
        <v>-20.687520728708485</v>
      </c>
      <c r="G56" s="39">
        <f t="shared" si="8"/>
        <v>-37.113045747135509</v>
      </c>
      <c r="H56" s="39">
        <f t="shared" si="11"/>
        <v>-46.93321510356234</v>
      </c>
      <c r="I56" s="61">
        <f t="shared" si="14"/>
        <v>2231529.8326530615</v>
      </c>
      <c r="J56" s="39"/>
    </row>
    <row r="57" spans="1:10" ht="15" customHeight="1" x14ac:dyDescent="0.2">
      <c r="A57" s="47">
        <v>38139</v>
      </c>
      <c r="B57" s="49">
        <v>441654.84795918374</v>
      </c>
      <c r="C57" s="43">
        <f t="shared" si="2"/>
        <v>51.476549895595035</v>
      </c>
      <c r="D57" s="39">
        <f t="shared" si="0"/>
        <v>6.6133575596892813</v>
      </c>
      <c r="E57" s="39">
        <f t="shared" si="13"/>
        <v>-12.062047014809718</v>
      </c>
      <c r="F57" s="39">
        <f t="shared" si="5"/>
        <v>-6.7289479826223353</v>
      </c>
      <c r="G57" s="39">
        <f t="shared" si="8"/>
        <v>-32.425431202169072</v>
      </c>
      <c r="H57" s="39">
        <f t="shared" si="11"/>
        <v>-44.16776795735273</v>
      </c>
      <c r="I57" s="61">
        <f t="shared" si="14"/>
        <v>2673184.6806122451</v>
      </c>
      <c r="J57" s="39"/>
    </row>
    <row r="58" spans="1:10" ht="15" customHeight="1" x14ac:dyDescent="0.2">
      <c r="A58" s="47">
        <v>38169</v>
      </c>
      <c r="B58" s="49">
        <v>471754.33571428573</v>
      </c>
      <c r="C58" s="43">
        <f t="shared" si="2"/>
        <v>54.984759508637829</v>
      </c>
      <c r="D58" s="39">
        <f t="shared" si="0"/>
        <v>6.8151607288331473</v>
      </c>
      <c r="E58" s="39">
        <f t="shared" si="13"/>
        <v>-6.0689341772232623</v>
      </c>
      <c r="F58" s="39">
        <f t="shared" si="5"/>
        <v>-14.313032227383914</v>
      </c>
      <c r="G58" s="39">
        <f t="shared" si="8"/>
        <v>-23.165541713052583</v>
      </c>
      <c r="H58" s="39">
        <f t="shared" si="11"/>
        <v>-40.842677542664418</v>
      </c>
      <c r="I58" s="61">
        <f t="shared" si="14"/>
        <v>3144939.0163265308</v>
      </c>
      <c r="J58" s="39"/>
    </row>
    <row r="59" spans="1:10" ht="15" customHeight="1" x14ac:dyDescent="0.2">
      <c r="A59" s="47">
        <v>38200</v>
      </c>
      <c r="B59" s="49">
        <v>450988.11632653064</v>
      </c>
      <c r="C59" s="43">
        <f t="shared" si="2"/>
        <v>52.564377770735028</v>
      </c>
      <c r="D59" s="39">
        <f t="shared" si="0"/>
        <v>-4.4019138385475216</v>
      </c>
      <c r="E59" s="39">
        <f t="shared" si="13"/>
        <v>-10.20369876237125</v>
      </c>
      <c r="F59" s="39">
        <f t="shared" si="5"/>
        <v>-12.765975231662008</v>
      </c>
      <c r="G59" s="39">
        <f t="shared" si="8"/>
        <v>-29.052159421478251</v>
      </c>
      <c r="H59" s="39">
        <f t="shared" si="11"/>
        <v>-42.588031839164294</v>
      </c>
      <c r="I59" s="61">
        <f t="shared" si="14"/>
        <v>3595927.1326530613</v>
      </c>
      <c r="J59" s="39"/>
    </row>
    <row r="60" spans="1:10" ht="15" customHeight="1" x14ac:dyDescent="0.2">
      <c r="A60" s="47">
        <v>38231</v>
      </c>
      <c r="B60" s="49">
        <v>452885.42448979599</v>
      </c>
      <c r="C60" s="43">
        <f t="shared" si="2"/>
        <v>52.785516242971774</v>
      </c>
      <c r="D60" s="39">
        <f t="shared" si="0"/>
        <v>0.42070025674281197</v>
      </c>
      <c r="E60" s="39">
        <f t="shared" si="13"/>
        <v>-9.8259254925189943</v>
      </c>
      <c r="F60" s="39">
        <f t="shared" si="5"/>
        <v>-11.305499321153745</v>
      </c>
      <c r="G60" s="39">
        <f t="shared" si="8"/>
        <v>-25.804439865239715</v>
      </c>
      <c r="H60" s="39">
        <f t="shared" si="11"/>
        <v>-42.04298067556801</v>
      </c>
      <c r="I60" s="61">
        <f t="shared" si="14"/>
        <v>4048812.5571428575</v>
      </c>
      <c r="J60" s="39"/>
    </row>
    <row r="61" spans="1:10" ht="15" customHeight="1" x14ac:dyDescent="0.2">
      <c r="A61" s="47">
        <v>38261</v>
      </c>
      <c r="B61" s="49">
        <v>439427.37551020412</v>
      </c>
      <c r="C61" s="43">
        <f t="shared" si="2"/>
        <v>51.216929521923603</v>
      </c>
      <c r="D61" s="39">
        <f t="shared" si="0"/>
        <v>-2.9716233404405212</v>
      </c>
      <c r="E61" s="39">
        <f t="shared" si="13"/>
        <v>-12.50555933760953</v>
      </c>
      <c r="F61" s="39">
        <f t="shared" si="5"/>
        <v>-12.531702444058046</v>
      </c>
      <c r="G61" s="39">
        <f t="shared" si="8"/>
        <v>-29.360216227221258</v>
      </c>
      <c r="H61" s="39">
        <f t="shared" si="11"/>
        <v>-45.054229635070662</v>
      </c>
      <c r="I61" s="61">
        <f t="shared" si="14"/>
        <v>4488239.932653062</v>
      </c>
      <c r="J61" s="39"/>
    </row>
    <row r="62" spans="1:10" ht="15" customHeight="1" x14ac:dyDescent="0.2">
      <c r="A62" s="47">
        <v>38292</v>
      </c>
      <c r="B62" s="49">
        <v>455924.98979591834</v>
      </c>
      <c r="C62" s="43">
        <f t="shared" si="2"/>
        <v>53.139789123399858</v>
      </c>
      <c r="D62" s="39">
        <f t="shared" si="0"/>
        <v>3.7543437676269997</v>
      </c>
      <c r="E62" s="39">
        <f t="shared" si="13"/>
        <v>-9.2207172575809579</v>
      </c>
      <c r="F62" s="39">
        <f t="shared" si="5"/>
        <v>-7.5919995043296833</v>
      </c>
      <c r="G62" s="39">
        <f t="shared" si="8"/>
        <v>-24.216484374736314</v>
      </c>
      <c r="H62" s="39">
        <f t="shared" si="11"/>
        <v>-33.716585255062078</v>
      </c>
      <c r="I62" s="61">
        <f t="shared" si="14"/>
        <v>4944164.9224489806</v>
      </c>
      <c r="J62" s="39"/>
    </row>
    <row r="63" spans="1:10" ht="15" customHeight="1" x14ac:dyDescent="0.2">
      <c r="A63" s="47">
        <v>38322</v>
      </c>
      <c r="B63" s="49">
        <v>468166.81224489806</v>
      </c>
      <c r="C63" s="43">
        <f t="shared" si="2"/>
        <v>54.566620023184655</v>
      </c>
      <c r="D63" s="39">
        <f t="shared" si="0"/>
        <v>2.6850518666369672</v>
      </c>
      <c r="E63" s="39">
        <f t="shared" si="13"/>
        <v>-6.7832464317859831</v>
      </c>
      <c r="F63" s="39">
        <f t="shared" si="5"/>
        <v>-6.7832464317859831</v>
      </c>
      <c r="G63" s="39">
        <f t="shared" si="8"/>
        <v>-20.722093504499629</v>
      </c>
      <c r="H63" s="39">
        <f t="shared" si="11"/>
        <v>-32.380811482743013</v>
      </c>
      <c r="I63" s="42">
        <f t="shared" si="14"/>
        <v>5412331.7346938783</v>
      </c>
      <c r="J63" s="52">
        <f>I63/I51-1</f>
        <v>-0.12709338803362025</v>
      </c>
    </row>
    <row r="64" spans="1:10" ht="15" customHeight="1" x14ac:dyDescent="0.2">
      <c r="A64" s="47">
        <v>38353</v>
      </c>
      <c r="B64" s="49">
        <v>445726.61530612246</v>
      </c>
      <c r="C64" s="43">
        <f t="shared" si="2"/>
        <v>51.951129844092101</v>
      </c>
      <c r="D64" s="39">
        <f t="shared" si="0"/>
        <v>-4.7932054028291704</v>
      </c>
      <c r="E64" s="39">
        <f t="shared" ref="E64:E75" si="15">(C64/$C$63-1)*100</f>
        <v>-4.7932054028291704</v>
      </c>
      <c r="F64" s="39">
        <f t="shared" si="5"/>
        <v>-1.0772059115686239</v>
      </c>
      <c r="G64" s="39">
        <f t="shared" si="8"/>
        <v>-19.475493989293035</v>
      </c>
      <c r="H64" s="39">
        <f t="shared" si="11"/>
        <v>-38.712712266430586</v>
      </c>
      <c r="I64" s="61">
        <f>B64</f>
        <v>445726.61530612246</v>
      </c>
      <c r="J64" s="39"/>
    </row>
    <row r="65" spans="1:10" ht="15" customHeight="1" x14ac:dyDescent="0.2">
      <c r="A65" s="47">
        <v>38384</v>
      </c>
      <c r="B65" s="49">
        <v>388933.90612244897</v>
      </c>
      <c r="C65" s="43">
        <f t="shared" si="2"/>
        <v>45.331723895061131</v>
      </c>
      <c r="D65" s="39">
        <f t="shared" si="0"/>
        <v>-12.741601518381085</v>
      </c>
      <c r="E65" s="39">
        <f t="shared" si="15"/>
        <v>-16.924075788824254</v>
      </c>
      <c r="F65" s="39">
        <f t="shared" si="5"/>
        <v>-6.2617495067595064</v>
      </c>
      <c r="G65" s="39">
        <f t="shared" si="8"/>
        <v>-22.241725910933408</v>
      </c>
      <c r="H65" s="39">
        <f t="shared" si="11"/>
        <v>-30.909465055576156</v>
      </c>
      <c r="I65" s="61">
        <f>I64+B65</f>
        <v>834660.52142857143</v>
      </c>
      <c r="J65" s="39"/>
    </row>
    <row r="66" spans="1:10" ht="15" customHeight="1" x14ac:dyDescent="0.2">
      <c r="A66" s="47">
        <v>38412</v>
      </c>
      <c r="B66" s="49">
        <v>447190.5897959182</v>
      </c>
      <c r="C66" s="43">
        <f t="shared" si="2"/>
        <v>52.121761630923103</v>
      </c>
      <c r="D66" s="39">
        <f t="shared" si="0"/>
        <v>14.978556190760139</v>
      </c>
      <c r="E66" s="39">
        <f t="shared" si="15"/>
        <v>-4.4805017998599928</v>
      </c>
      <c r="F66" s="39">
        <f t="shared" si="5"/>
        <v>-9.6810099628833477</v>
      </c>
      <c r="G66" s="39">
        <f t="shared" si="8"/>
        <v>-18.648409900339104</v>
      </c>
      <c r="H66" s="39">
        <f t="shared" si="11"/>
        <v>-26.388026532533647</v>
      </c>
      <c r="I66" s="61">
        <f t="shared" ref="I66:I75" si="16">I65+B66</f>
        <v>1281851.1112244898</v>
      </c>
      <c r="J66" s="39"/>
    </row>
    <row r="67" spans="1:10" ht="15" customHeight="1" x14ac:dyDescent="0.2">
      <c r="A67" s="47">
        <v>38443</v>
      </c>
      <c r="B67" s="49">
        <v>414386.27857142867</v>
      </c>
      <c r="C67" s="43">
        <f t="shared" si="2"/>
        <v>48.298294569843485</v>
      </c>
      <c r="D67" s="39">
        <f t="shared" si="0"/>
        <v>-7.3356443478518329</v>
      </c>
      <c r="E67" s="39">
        <f t="shared" si="15"/>
        <v>-11.487472470674998</v>
      </c>
      <c r="F67" s="39">
        <f t="shared" si="5"/>
        <v>-9.2557040294590553</v>
      </c>
      <c r="G67" s="39">
        <f t="shared" si="8"/>
        <v>-21.06270830147734</v>
      </c>
      <c r="H67" s="39">
        <f t="shared" si="11"/>
        <v>-38.764488157343038</v>
      </c>
      <c r="I67" s="61">
        <f t="shared" si="16"/>
        <v>1696237.3897959185</v>
      </c>
      <c r="J67" s="39"/>
    </row>
    <row r="68" spans="1:10" ht="15" customHeight="1" x14ac:dyDescent="0.2">
      <c r="A68" s="47">
        <v>38473</v>
      </c>
      <c r="B68" s="49">
        <v>426049.32551020419</v>
      </c>
      <c r="C68" s="43">
        <f t="shared" si="2"/>
        <v>49.657666985775911</v>
      </c>
      <c r="D68" s="39">
        <f t="shared" si="0"/>
        <v>2.8145350224874965</v>
      </c>
      <c r="E68" s="39">
        <f t="shared" si="15"/>
        <v>-8.9962563840732539</v>
      </c>
      <c r="F68" s="39">
        <f t="shared" si="5"/>
        <v>2.8462594457508317</v>
      </c>
      <c r="G68" s="39">
        <f t="shared" si="8"/>
        <v>-18.430081795790166</v>
      </c>
      <c r="H68" s="39">
        <f t="shared" si="11"/>
        <v>-35.323119871568345</v>
      </c>
      <c r="I68" s="61">
        <f t="shared" si="16"/>
        <v>2122286.7153061228</v>
      </c>
      <c r="J68" s="39"/>
    </row>
    <row r="69" spans="1:10" ht="15" customHeight="1" x14ac:dyDescent="0.2">
      <c r="A69" s="47">
        <v>38504</v>
      </c>
      <c r="B69" s="49">
        <v>464896.08877551008</v>
      </c>
      <c r="C69" s="43">
        <f t="shared" si="2"/>
        <v>54.185404780909749</v>
      </c>
      <c r="D69" s="39">
        <f t="shared" ref="D69:D100" si="17">(C69/C68-1)*100</f>
        <v>9.1179027730617701</v>
      </c>
      <c r="E69" s="39">
        <f t="shared" si="15"/>
        <v>-0.69862352132664673</v>
      </c>
      <c r="F69" s="39">
        <f t="shared" si="5"/>
        <v>5.2623085478899156</v>
      </c>
      <c r="G69" s="39">
        <f t="shared" si="8"/>
        <v>-1.8207374396050247</v>
      </c>
      <c r="H69" s="39">
        <f t="shared" si="11"/>
        <v>-28.869448892121063</v>
      </c>
      <c r="I69" s="61">
        <f t="shared" si="16"/>
        <v>2587182.8040816328</v>
      </c>
      <c r="J69" s="39"/>
    </row>
    <row r="70" spans="1:10" ht="15" customHeight="1" x14ac:dyDescent="0.2">
      <c r="A70" s="47">
        <v>38534</v>
      </c>
      <c r="B70" s="49">
        <v>448079.03571428574</v>
      </c>
      <c r="C70" s="43">
        <f t="shared" ref="C70:C120" si="18">B70/$B$4*100</f>
        <v>52.225313376947661</v>
      </c>
      <c r="D70" s="39">
        <f t="shared" si="17"/>
        <v>-3.6173789083747021</v>
      </c>
      <c r="E70" s="39">
        <f t="shared" si="15"/>
        <v>-4.2907305697919451</v>
      </c>
      <c r="F70" s="39">
        <f t="shared" si="5"/>
        <v>-5.0185654285832992</v>
      </c>
      <c r="G70" s="39">
        <f t="shared" si="8"/>
        <v>-18.613288768821747</v>
      </c>
      <c r="H70" s="39">
        <f t="shared" si="11"/>
        <v>-27.021529273880585</v>
      </c>
      <c r="I70" s="61">
        <f t="shared" si="16"/>
        <v>3035261.8397959187</v>
      </c>
      <c r="J70" s="39"/>
    </row>
    <row r="71" spans="1:10" ht="15" customHeight="1" x14ac:dyDescent="0.2">
      <c r="A71" s="47">
        <v>38565</v>
      </c>
      <c r="B71" s="49">
        <v>478302.64591836743</v>
      </c>
      <c r="C71" s="43">
        <f t="shared" si="18"/>
        <v>55.747989932825078</v>
      </c>
      <c r="D71" s="39">
        <f t="shared" si="17"/>
        <v>6.7451515904782156</v>
      </c>
      <c r="E71" s="39">
        <f t="shared" si="15"/>
        <v>2.1650047394148109</v>
      </c>
      <c r="F71" s="39">
        <f t="shared" si="5"/>
        <v>6.0565963055354777</v>
      </c>
      <c r="G71" s="39">
        <f t="shared" si="8"/>
        <v>-7.4825625103729472</v>
      </c>
      <c r="H71" s="39">
        <f t="shared" si="11"/>
        <v>-24.755135130142303</v>
      </c>
      <c r="I71" s="61">
        <f t="shared" si="16"/>
        <v>3513564.4857142861</v>
      </c>
      <c r="J71" s="39"/>
    </row>
    <row r="72" spans="1:10" ht="15" customHeight="1" x14ac:dyDescent="0.2">
      <c r="A72" s="47">
        <v>38596</v>
      </c>
      <c r="B72" s="49">
        <v>455975.95102040819</v>
      </c>
      <c r="C72" s="43">
        <f t="shared" si="18"/>
        <v>53.145728847660358</v>
      </c>
      <c r="D72" s="39">
        <f t="shared" si="17"/>
        <v>-4.6679011894426692</v>
      </c>
      <c r="E72" s="39">
        <f t="shared" si="15"/>
        <v>-2.6039567320104817</v>
      </c>
      <c r="F72" s="39">
        <f t="shared" si="5"/>
        <v>0.68240803600465583</v>
      </c>
      <c r="G72" s="39">
        <f t="shared" si="8"/>
        <v>-10.700240921027094</v>
      </c>
      <c r="H72" s="39">
        <f t="shared" si="11"/>
        <v>-25.298123400521444</v>
      </c>
      <c r="I72" s="61">
        <f t="shared" si="16"/>
        <v>3969540.4367346941</v>
      </c>
      <c r="J72" s="39"/>
    </row>
    <row r="73" spans="1:10" ht="15" customHeight="1" x14ac:dyDescent="0.2">
      <c r="A73" s="47">
        <v>38626</v>
      </c>
      <c r="B73" s="49">
        <v>411339.68469387747</v>
      </c>
      <c r="C73" s="43">
        <f t="shared" si="18"/>
        <v>47.943202482721475</v>
      </c>
      <c r="D73" s="39">
        <f t="shared" si="17"/>
        <v>-9.7891711671725723</v>
      </c>
      <c r="E73" s="39">
        <f t="shared" si="15"/>
        <v>-12.138222117567432</v>
      </c>
      <c r="F73" s="39">
        <f t="shared" si="5"/>
        <v>-6.3918846165910814</v>
      </c>
      <c r="G73" s="39">
        <f t="shared" si="8"/>
        <v>-18.122575099930405</v>
      </c>
      <c r="H73" s="39">
        <f t="shared" si="11"/>
        <v>-33.875429699386707</v>
      </c>
      <c r="I73" s="61">
        <f t="shared" si="16"/>
        <v>4380880.1214285716</v>
      </c>
      <c r="J73" s="39"/>
    </row>
    <row r="74" spans="1:10" ht="15" customHeight="1" x14ac:dyDescent="0.2">
      <c r="A74" s="47">
        <v>38657</v>
      </c>
      <c r="B74" s="49">
        <v>425701.60102040821</v>
      </c>
      <c r="C74" s="43">
        <f t="shared" si="18"/>
        <v>49.617138375863412</v>
      </c>
      <c r="D74" s="39">
        <f t="shared" si="17"/>
        <v>3.4914978692656584</v>
      </c>
      <c r="E74" s="39">
        <f t="shared" si="15"/>
        <v>-9.0705300149033778</v>
      </c>
      <c r="F74" s="39">
        <f t="shared" si="5"/>
        <v>-6.6290265837454454</v>
      </c>
      <c r="G74" s="39">
        <f t="shared" si="8"/>
        <v>-13.717750422695286</v>
      </c>
      <c r="H74" s="39">
        <f t="shared" si="11"/>
        <v>-29.240193771631915</v>
      </c>
      <c r="I74" s="61">
        <f t="shared" si="16"/>
        <v>4806581.7224489795</v>
      </c>
      <c r="J74" s="39"/>
    </row>
    <row r="75" spans="1:10" ht="15" customHeight="1" x14ac:dyDescent="0.2">
      <c r="A75" s="47">
        <v>38687</v>
      </c>
      <c r="B75" s="49">
        <v>430643.01530612243</v>
      </c>
      <c r="C75" s="43">
        <f t="shared" si="18"/>
        <v>50.193078977916713</v>
      </c>
      <c r="D75" s="39">
        <f t="shared" si="17"/>
        <v>1.1607694859191442</v>
      </c>
      <c r="E75" s="39">
        <f t="shared" si="15"/>
        <v>-8.0150484736083776</v>
      </c>
      <c r="F75" s="39">
        <f t="shared" si="5"/>
        <v>-8.0150484736083776</v>
      </c>
      <c r="G75" s="39">
        <f t="shared" si="8"/>
        <v>-14.254614415802402</v>
      </c>
      <c r="H75" s="39">
        <f t="shared" si="11"/>
        <v>-27.076256138975896</v>
      </c>
      <c r="I75" s="42">
        <f t="shared" si="16"/>
        <v>5237224.7377551021</v>
      </c>
      <c r="J75" s="52">
        <f>I75/I63-1</f>
        <v>-3.2353337807494942E-2</v>
      </c>
    </row>
    <row r="76" spans="1:10" ht="15" customHeight="1" x14ac:dyDescent="0.2">
      <c r="A76" s="47">
        <v>38718</v>
      </c>
      <c r="B76" s="49">
        <v>385461.45816326537</v>
      </c>
      <c r="C76" s="43">
        <f t="shared" si="18"/>
        <v>44.926996897368824</v>
      </c>
      <c r="D76" s="39">
        <f t="shared" si="17"/>
        <v>-10.49164982061529</v>
      </c>
      <c r="E76" s="39">
        <f t="shared" ref="E76:E87" si="19">(C76/$C$75-1)*100</f>
        <v>-10.49164982061529</v>
      </c>
      <c r="F76" s="39">
        <f t="shared" si="5"/>
        <v>-13.52065483042052</v>
      </c>
      <c r="G76" s="39">
        <f t="shared" si="8"/>
        <v>-14.452215448873073</v>
      </c>
      <c r="H76" s="39">
        <f t="shared" si="11"/>
        <v>-30.36293450090195</v>
      </c>
      <c r="I76" s="61">
        <f>B76</f>
        <v>385461.45816326537</v>
      </c>
      <c r="J76" s="39"/>
    </row>
    <row r="77" spans="1:10" ht="15" customHeight="1" x14ac:dyDescent="0.2">
      <c r="A77" s="47">
        <v>38749</v>
      </c>
      <c r="B77" s="49">
        <v>373959.54183673469</v>
      </c>
      <c r="C77" s="43">
        <f t="shared" si="18"/>
        <v>43.586404866253318</v>
      </c>
      <c r="D77" s="39">
        <f t="shared" si="17"/>
        <v>-2.9839342126026236</v>
      </c>
      <c r="E77" s="39">
        <f t="shared" si="19"/>
        <v>-13.162520104754105</v>
      </c>
      <c r="F77" s="39">
        <f t="shared" si="5"/>
        <v>-3.8501051335441572</v>
      </c>
      <c r="G77" s="39">
        <f t="shared" si="8"/>
        <v>-9.8707707010942443</v>
      </c>
      <c r="H77" s="39">
        <f t="shared" si="11"/>
        <v>-25.235501213391899</v>
      </c>
      <c r="I77" s="61">
        <f>I76+B77</f>
        <v>759421</v>
      </c>
      <c r="J77" s="39"/>
    </row>
    <row r="78" spans="1:10" ht="15" customHeight="1" x14ac:dyDescent="0.2">
      <c r="A78" s="47">
        <v>38777</v>
      </c>
      <c r="B78" s="49">
        <v>408506.1397959186</v>
      </c>
      <c r="C78" s="43">
        <f t="shared" si="18"/>
        <v>47.61294206331209</v>
      </c>
      <c r="D78" s="39">
        <f t="shared" si="17"/>
        <v>9.2380576223580988</v>
      </c>
      <c r="E78" s="39">
        <f t="shared" si="19"/>
        <v>-5.1404236742276677</v>
      </c>
      <c r="F78" s="39">
        <f t="shared" si="5"/>
        <v>-8.6505509916149812</v>
      </c>
      <c r="G78" s="39">
        <f t="shared" si="8"/>
        <v>-17.494100251155775</v>
      </c>
      <c r="H78" s="39">
        <f t="shared" si="11"/>
        <v>-25.685770684399866</v>
      </c>
      <c r="I78" s="61">
        <f t="shared" ref="I78:I87" si="20">I77+B78</f>
        <v>1167927.1397959185</v>
      </c>
      <c r="J78" s="39"/>
    </row>
    <row r="79" spans="1:10" ht="15" customHeight="1" x14ac:dyDescent="0.2">
      <c r="A79" s="47">
        <v>38808</v>
      </c>
      <c r="B79" s="49">
        <v>409764.93469387759</v>
      </c>
      <c r="C79" s="43">
        <f t="shared" si="18"/>
        <v>47.759659389460616</v>
      </c>
      <c r="D79" s="39">
        <f t="shared" si="17"/>
        <v>0.30814589435248507</v>
      </c>
      <c r="E79" s="39">
        <f t="shared" si="19"/>
        <v>-4.8481177843796353</v>
      </c>
      <c r="F79" s="39">
        <f t="shared" si="5"/>
        <v>-1.1152260865111008</v>
      </c>
      <c r="G79" s="39">
        <f t="shared" si="8"/>
        <v>-10.267708090143369</v>
      </c>
      <c r="H79" s="39">
        <f t="shared" si="11"/>
        <v>-21.943037570484623</v>
      </c>
      <c r="I79" s="61">
        <f t="shared" si="20"/>
        <v>1577692.0744897961</v>
      </c>
      <c r="J79" s="39"/>
    </row>
    <row r="80" spans="1:10" ht="15" customHeight="1" x14ac:dyDescent="0.2">
      <c r="A80" s="47">
        <v>38838</v>
      </c>
      <c r="B80" s="49">
        <v>414353.92857142864</v>
      </c>
      <c r="C80" s="43">
        <f t="shared" si="18"/>
        <v>48.294524054481045</v>
      </c>
      <c r="D80" s="39">
        <f t="shared" si="17"/>
        <v>1.1199088767757326</v>
      </c>
      <c r="E80" s="39">
        <f t="shared" si="19"/>
        <v>-3.7825034090277043</v>
      </c>
      <c r="F80" s="39">
        <f t="shared" ref="F80:F116" si="21">(C80/C68-1)*100</f>
        <v>-2.7450804962007802</v>
      </c>
      <c r="G80" s="39">
        <f t="shared" si="8"/>
        <v>2.3046836633477952E-2</v>
      </c>
      <c r="H80" s="39">
        <f t="shared" si="11"/>
        <v>-20.669241711180863</v>
      </c>
      <c r="I80" s="61">
        <f t="shared" si="20"/>
        <v>1992046.0030612247</v>
      </c>
      <c r="J80" s="39"/>
    </row>
    <row r="81" spans="1:10" ht="15" customHeight="1" x14ac:dyDescent="0.2">
      <c r="A81" s="47">
        <v>38869</v>
      </c>
      <c r="B81" s="49">
        <v>431824.93673469394</v>
      </c>
      <c r="C81" s="43">
        <f t="shared" si="18"/>
        <v>50.330836409249514</v>
      </c>
      <c r="D81" s="39">
        <f t="shared" si="17"/>
        <v>4.2164456418936958</v>
      </c>
      <c r="E81" s="39">
        <f t="shared" si="19"/>
        <v>0.27445503272156557</v>
      </c>
      <c r="F81" s="39">
        <f t="shared" si="21"/>
        <v>-7.1136653629249142</v>
      </c>
      <c r="G81" s="39">
        <f t="shared" si="8"/>
        <v>-2.2256998354964752</v>
      </c>
      <c r="H81" s="39">
        <f t="shared" si="11"/>
        <v>-8.804881633938944</v>
      </c>
      <c r="I81" s="61">
        <f t="shared" si="20"/>
        <v>2423870.9397959188</v>
      </c>
      <c r="J81" s="39"/>
    </row>
    <row r="82" spans="1:10" ht="15" customHeight="1" x14ac:dyDescent="0.2">
      <c r="A82" s="47">
        <v>38899</v>
      </c>
      <c r="B82" s="49">
        <v>446534.88469387766</v>
      </c>
      <c r="C82" s="43">
        <f t="shared" si="18"/>
        <v>52.045336710970439</v>
      </c>
      <c r="D82" s="39">
        <f t="shared" si="17"/>
        <v>3.4064609770837029</v>
      </c>
      <c r="E82" s="39">
        <f t="shared" si="19"/>
        <v>3.6902652133945724</v>
      </c>
      <c r="F82" s="39">
        <f t="shared" si="21"/>
        <v>-0.34461577028404022</v>
      </c>
      <c r="G82" s="39">
        <f t="shared" si="8"/>
        <v>-5.3458864309584246</v>
      </c>
      <c r="H82" s="39">
        <f t="shared" si="11"/>
        <v>-18.893760210639911</v>
      </c>
      <c r="I82" s="61">
        <f t="shared" si="20"/>
        <v>2870405.8244897965</v>
      </c>
      <c r="J82" s="39"/>
    </row>
    <row r="83" spans="1:10" ht="15" customHeight="1" x14ac:dyDescent="0.2">
      <c r="A83" s="47">
        <v>38930</v>
      </c>
      <c r="B83" s="49">
        <v>466673.62244897959</v>
      </c>
      <c r="C83" s="43">
        <f t="shared" si="18"/>
        <v>54.392583081467905</v>
      </c>
      <c r="D83" s="39">
        <f t="shared" si="17"/>
        <v>4.5100032372404675</v>
      </c>
      <c r="E83" s="39">
        <f t="shared" si="19"/>
        <v>8.3666995312218884</v>
      </c>
      <c r="F83" s="39">
        <f t="shared" si="21"/>
        <v>-2.4313107127098332</v>
      </c>
      <c r="G83" s="39">
        <f t="shared" si="8"/>
        <v>3.4780309180235669</v>
      </c>
      <c r="H83" s="39">
        <f t="shared" si="11"/>
        <v>-9.7319488791828608</v>
      </c>
      <c r="I83" s="61">
        <f t="shared" si="20"/>
        <v>3337079.4469387759</v>
      </c>
      <c r="J83" s="39"/>
    </row>
    <row r="84" spans="1:10" ht="15" customHeight="1" x14ac:dyDescent="0.2">
      <c r="A84" s="47">
        <v>38961</v>
      </c>
      <c r="B84" s="49">
        <v>448711.94897959183</v>
      </c>
      <c r="C84" s="43">
        <f t="shared" si="18"/>
        <v>52.299081821767544</v>
      </c>
      <c r="D84" s="39">
        <f t="shared" si="17"/>
        <v>-3.8488726607536994</v>
      </c>
      <c r="E84" s="39">
        <f t="shared" si="19"/>
        <v>4.195803259603581</v>
      </c>
      <c r="F84" s="39">
        <f t="shared" si="21"/>
        <v>-1.5930669204287096</v>
      </c>
      <c r="G84" s="39">
        <f t="shared" si="8"/>
        <v>-0.92153010110798128</v>
      </c>
      <c r="H84" s="39">
        <f t="shared" si="11"/>
        <v>-12.122845842936735</v>
      </c>
      <c r="I84" s="61">
        <f t="shared" si="20"/>
        <v>3785791.3959183679</v>
      </c>
      <c r="J84" s="39"/>
    </row>
    <row r="85" spans="1:10" ht="15" customHeight="1" x14ac:dyDescent="0.2">
      <c r="A85" s="47">
        <v>38991</v>
      </c>
      <c r="B85" s="49">
        <v>464536.34183673462</v>
      </c>
      <c r="C85" s="43">
        <f t="shared" si="18"/>
        <v>54.143474908908495</v>
      </c>
      <c r="D85" s="39">
        <f t="shared" si="17"/>
        <v>3.5266261335649141</v>
      </c>
      <c r="E85" s="39">
        <f t="shared" si="19"/>
        <v>7.8703996874346371</v>
      </c>
      <c r="F85" s="39">
        <f t="shared" si="21"/>
        <v>12.932537054489778</v>
      </c>
      <c r="G85" s="39">
        <f t="shared" si="8"/>
        <v>5.714019591377828</v>
      </c>
      <c r="H85" s="39">
        <f t="shared" si="11"/>
        <v>-7.5337467854668656</v>
      </c>
      <c r="I85" s="61">
        <f t="shared" si="20"/>
        <v>4250327.7377551021</v>
      </c>
      <c r="J85" s="39"/>
    </row>
    <row r="86" spans="1:10" ht="15" customHeight="1" x14ac:dyDescent="0.2">
      <c r="A86" s="47">
        <v>39022</v>
      </c>
      <c r="B86" s="49">
        <v>458934.25408163271</v>
      </c>
      <c r="C86" s="43">
        <f t="shared" si="18"/>
        <v>53.490530304818797</v>
      </c>
      <c r="D86" s="39">
        <f t="shared" si="17"/>
        <v>-1.2059525274065175</v>
      </c>
      <c r="E86" s="39">
        <f t="shared" si="19"/>
        <v>6.5695338760805022</v>
      </c>
      <c r="F86" s="39">
        <f t="shared" si="21"/>
        <v>7.806560506600313</v>
      </c>
      <c r="G86" s="39">
        <f t="shared" si="8"/>
        <v>0.66003495159616676</v>
      </c>
      <c r="H86" s="39">
        <f t="shared" si="11"/>
        <v>-6.9820744029870934</v>
      </c>
      <c r="I86" s="61">
        <f t="shared" si="20"/>
        <v>4709261.991836735</v>
      </c>
      <c r="J86" s="39"/>
    </row>
    <row r="87" spans="1:10" ht="15" customHeight="1" x14ac:dyDescent="0.2">
      <c r="A87" s="47">
        <v>39052</v>
      </c>
      <c r="B87" s="49">
        <v>417356.80510204087</v>
      </c>
      <c r="C87" s="43">
        <f t="shared" si="18"/>
        <v>48.644520718782708</v>
      </c>
      <c r="D87" s="39">
        <f t="shared" si="17"/>
        <v>-9.0595654191888428</v>
      </c>
      <c r="E87" s="39">
        <f t="shared" si="19"/>
        <v>-3.0852027623476164</v>
      </c>
      <c r="F87" s="39">
        <f t="shared" si="21"/>
        <v>-3.0852027623476164</v>
      </c>
      <c r="G87" s="39">
        <f t="shared" si="8"/>
        <v>-10.852970739044721</v>
      </c>
      <c r="H87" s="39">
        <f t="shared" si="11"/>
        <v>-16.900033420431683</v>
      </c>
      <c r="I87" s="42">
        <f t="shared" si="20"/>
        <v>5126618.796938776</v>
      </c>
      <c r="J87" s="52">
        <f>I87/I75-1</f>
        <v>-2.1119189333039134E-2</v>
      </c>
    </row>
    <row r="88" spans="1:10" ht="15" customHeight="1" x14ac:dyDescent="0.2">
      <c r="A88" s="47">
        <v>39083</v>
      </c>
      <c r="B88" s="49">
        <v>450923.64900000003</v>
      </c>
      <c r="C88" s="43">
        <f t="shared" si="18"/>
        <v>52.556863858986688</v>
      </c>
      <c r="D88" s="39">
        <f t="shared" si="17"/>
        <v>8.0427211171870674</v>
      </c>
      <c r="E88" s="39">
        <f t="shared" ref="E88:E99" si="22">(C88/$C$87-1)*100</f>
        <v>8.0427211171870674</v>
      </c>
      <c r="F88" s="39">
        <f t="shared" si="21"/>
        <v>16.982810978992259</v>
      </c>
      <c r="G88" s="39">
        <f t="shared" si="8"/>
        <v>1.1659688955994341</v>
      </c>
      <c r="H88" s="39">
        <f t="shared" si="11"/>
        <v>7.620309816034343E-2</v>
      </c>
      <c r="I88" s="61">
        <f>B88</f>
        <v>450923.64900000003</v>
      </c>
      <c r="J88" s="39"/>
    </row>
    <row r="89" spans="1:10" ht="15" customHeight="1" x14ac:dyDescent="0.2">
      <c r="A89" s="47">
        <v>39114</v>
      </c>
      <c r="B89" s="49">
        <v>399003.29800000001</v>
      </c>
      <c r="C89" s="43">
        <f t="shared" si="18"/>
        <v>46.505349761047235</v>
      </c>
      <c r="D89" s="39">
        <f t="shared" si="17"/>
        <v>-11.514222222574089</v>
      </c>
      <c r="E89" s="39">
        <f t="shared" si="22"/>
        <v>-4.3975578875618204</v>
      </c>
      <c r="F89" s="39">
        <f t="shared" si="21"/>
        <v>6.6969159391576882</v>
      </c>
      <c r="G89" s="39">
        <f t="shared" si="8"/>
        <v>2.5889725012508746</v>
      </c>
      <c r="H89" s="39">
        <f t="shared" si="11"/>
        <v>-3.8348919783358526</v>
      </c>
      <c r="I89" s="61">
        <f>I88+B89</f>
        <v>849926.94700000004</v>
      </c>
      <c r="J89" s="39"/>
    </row>
    <row r="90" spans="1:10" ht="15" customHeight="1" x14ac:dyDescent="0.2">
      <c r="A90" s="47">
        <v>39142</v>
      </c>
      <c r="B90" s="49">
        <v>464416.67300000001</v>
      </c>
      <c r="C90" s="43">
        <f t="shared" si="18"/>
        <v>54.129527051495451</v>
      </c>
      <c r="D90" s="39">
        <f t="shared" si="17"/>
        <v>16.394194065032508</v>
      </c>
      <c r="E90" s="39">
        <f t="shared" si="22"/>
        <v>11.275692003261661</v>
      </c>
      <c r="F90" s="39">
        <f t="shared" si="21"/>
        <v>13.686583323328549</v>
      </c>
      <c r="G90" s="39">
        <f t="shared" si="8"/>
        <v>3.8520674623191642</v>
      </c>
      <c r="H90" s="39">
        <f t="shared" si="11"/>
        <v>-6.2018615353682804</v>
      </c>
      <c r="I90" s="61">
        <f t="shared" ref="I90:I99" si="23">I89+B90</f>
        <v>1314343.6200000001</v>
      </c>
      <c r="J90" s="39"/>
    </row>
    <row r="91" spans="1:10" ht="15" customHeight="1" x14ac:dyDescent="0.2">
      <c r="A91" s="47">
        <v>39173</v>
      </c>
      <c r="B91" s="49">
        <v>408524.65</v>
      </c>
      <c r="C91" s="43">
        <f t="shared" si="18"/>
        <v>47.615099497897894</v>
      </c>
      <c r="D91" s="39">
        <f t="shared" si="17"/>
        <v>-12.034887257374594</v>
      </c>
      <c r="E91" s="39">
        <f t="shared" si="22"/>
        <v>-2.116212074194268</v>
      </c>
      <c r="F91" s="39">
        <f t="shared" si="21"/>
        <v>-0.30268199859612155</v>
      </c>
      <c r="G91" s="39">
        <f t="shared" si="8"/>
        <v>-1.4145324964997097</v>
      </c>
      <c r="H91" s="39">
        <f t="shared" si="11"/>
        <v>-10.539311584682231</v>
      </c>
      <c r="I91" s="61">
        <f t="shared" si="23"/>
        <v>1722868.27</v>
      </c>
      <c r="J91" s="39"/>
    </row>
    <row r="92" spans="1:10" ht="15" customHeight="1" x14ac:dyDescent="0.2">
      <c r="A92" s="47">
        <v>39203</v>
      </c>
      <c r="B92" s="49">
        <v>429964.05599999992</v>
      </c>
      <c r="C92" s="43">
        <f t="shared" si="18"/>
        <v>50.113943692160902</v>
      </c>
      <c r="D92" s="39">
        <f t="shared" si="17"/>
        <v>5.2480079231449039</v>
      </c>
      <c r="E92" s="39">
        <f t="shared" si="22"/>
        <v>3.0207368716263616</v>
      </c>
      <c r="F92" s="39">
        <f t="shared" si="21"/>
        <v>3.7673414808423678</v>
      </c>
      <c r="G92" s="39">
        <f t="shared" ref="G92:G116" si="24">(C92/C68-1)*100</f>
        <v>0.91884442842569136</v>
      </c>
      <c r="H92" s="39">
        <f t="shared" si="11"/>
        <v>3.791256570512358</v>
      </c>
      <c r="I92" s="61">
        <f t="shared" si="23"/>
        <v>2152832.3259999999</v>
      </c>
      <c r="J92" s="39"/>
    </row>
    <row r="93" spans="1:10" ht="15" customHeight="1" x14ac:dyDescent="0.2">
      <c r="A93" s="47">
        <v>39234</v>
      </c>
      <c r="B93" s="49">
        <v>456407.36099999992</v>
      </c>
      <c r="C93" s="43">
        <f t="shared" si="18"/>
        <v>53.196011319238622</v>
      </c>
      <c r="D93" s="39">
        <f t="shared" si="17"/>
        <v>6.1501199067672596</v>
      </c>
      <c r="E93" s="39">
        <f t="shared" si="22"/>
        <v>9.356635718066574</v>
      </c>
      <c r="F93" s="39">
        <f t="shared" si="21"/>
        <v>5.6926828846868949</v>
      </c>
      <c r="G93" s="39">
        <f t="shared" si="24"/>
        <v>-1.8259408888271378</v>
      </c>
      <c r="H93" s="39">
        <f t="shared" si="11"/>
        <v>3.3402810155906071</v>
      </c>
      <c r="I93" s="61">
        <f t="shared" si="23"/>
        <v>2609239.6869999999</v>
      </c>
      <c r="J93" s="39"/>
    </row>
    <row r="94" spans="1:10" ht="15" customHeight="1" x14ac:dyDescent="0.2">
      <c r="A94" s="47">
        <v>39264</v>
      </c>
      <c r="B94" s="49">
        <v>484460.217</v>
      </c>
      <c r="C94" s="43">
        <f t="shared" si="18"/>
        <v>56.465678228298358</v>
      </c>
      <c r="D94" s="39">
        <f t="shared" si="17"/>
        <v>6.1464512619900935</v>
      </c>
      <c r="E94" s="39">
        <f t="shared" si="22"/>
        <v>16.07818803422958</v>
      </c>
      <c r="F94" s="39">
        <f t="shared" si="21"/>
        <v>8.4932518390185905</v>
      </c>
      <c r="G94" s="39">
        <f t="shared" si="24"/>
        <v>8.1193669834873639</v>
      </c>
      <c r="H94" s="39">
        <f t="shared" si="11"/>
        <v>2.6933258104509639</v>
      </c>
      <c r="I94" s="61">
        <f t="shared" si="23"/>
        <v>3093699.9040000001</v>
      </c>
      <c r="J94" s="39"/>
    </row>
    <row r="95" spans="1:10" ht="15" customHeight="1" x14ac:dyDescent="0.2">
      <c r="A95" s="47">
        <v>39295</v>
      </c>
      <c r="B95" s="49">
        <v>500085.96300000005</v>
      </c>
      <c r="C95" s="43">
        <f t="shared" si="18"/>
        <v>58.286918269796175</v>
      </c>
      <c r="D95" s="39">
        <f t="shared" si="17"/>
        <v>3.2253930150883736</v>
      </c>
      <c r="E95" s="39">
        <f t="shared" si="22"/>
        <v>19.82216580312679</v>
      </c>
      <c r="F95" s="39">
        <f t="shared" si="21"/>
        <v>7.1596805441201949</v>
      </c>
      <c r="G95" s="39">
        <f t="shared" si="24"/>
        <v>4.5542957513453608</v>
      </c>
      <c r="H95" s="39">
        <f t="shared" si="11"/>
        <v>10.88672736509999</v>
      </c>
      <c r="I95" s="61">
        <f t="shared" si="23"/>
        <v>3593785.8670000001</v>
      </c>
      <c r="J95" s="39"/>
    </row>
    <row r="96" spans="1:10" ht="15" customHeight="1" x14ac:dyDescent="0.2">
      <c r="A96" s="47">
        <v>39326</v>
      </c>
      <c r="B96" s="49">
        <v>483574.48400000017</v>
      </c>
      <c r="C96" s="43">
        <f t="shared" si="18"/>
        <v>56.362442683212976</v>
      </c>
      <c r="D96" s="39">
        <f t="shared" si="17"/>
        <v>-3.3017281470865578</v>
      </c>
      <c r="E96" s="39">
        <f t="shared" si="22"/>
        <v>15.865963628356216</v>
      </c>
      <c r="F96" s="39">
        <f t="shared" si="21"/>
        <v>7.7694688317725191</v>
      </c>
      <c r="G96" s="39">
        <f t="shared" si="24"/>
        <v>6.052629073491822</v>
      </c>
      <c r="H96" s="39">
        <f t="shared" si="11"/>
        <v>6.7763407366835393</v>
      </c>
      <c r="I96" s="61">
        <f t="shared" si="23"/>
        <v>4077360.3510000003</v>
      </c>
      <c r="J96" s="39"/>
    </row>
    <row r="97" spans="1:10" ht="15" customHeight="1" x14ac:dyDescent="0.2">
      <c r="A97" s="47">
        <v>39356</v>
      </c>
      <c r="B97" s="49">
        <v>524167.29799999995</v>
      </c>
      <c r="C97" s="43">
        <f t="shared" si="18"/>
        <v>61.093689322821263</v>
      </c>
      <c r="D97" s="39">
        <f t="shared" si="17"/>
        <v>8.3943250405246204</v>
      </c>
      <c r="E97" s="39">
        <f t="shared" si="22"/>
        <v>25.592129226656478</v>
      </c>
      <c r="F97" s="39">
        <f t="shared" si="21"/>
        <v>12.836661159273355</v>
      </c>
      <c r="G97" s="39">
        <f t="shared" si="24"/>
        <v>27.42930417474545</v>
      </c>
      <c r="H97" s="39">
        <f t="shared" si="11"/>
        <v>19.284170084170849</v>
      </c>
      <c r="I97" s="61">
        <f t="shared" si="23"/>
        <v>4601527.6490000002</v>
      </c>
      <c r="J97" s="39"/>
    </row>
    <row r="98" spans="1:10" ht="15" customHeight="1" x14ac:dyDescent="0.2">
      <c r="A98" s="47">
        <v>39387</v>
      </c>
      <c r="B98" s="49">
        <v>487904.63299999997</v>
      </c>
      <c r="C98" s="43">
        <f t="shared" si="18"/>
        <v>56.86713799468491</v>
      </c>
      <c r="D98" s="39">
        <f t="shared" si="17"/>
        <v>-6.918147152323872</v>
      </c>
      <c r="E98" s="39">
        <f t="shared" si="22"/>
        <v>16.903480915019632</v>
      </c>
      <c r="F98" s="39">
        <f t="shared" si="21"/>
        <v>6.3125335842144858</v>
      </c>
      <c r="G98" s="39">
        <f t="shared" si="24"/>
        <v>14.611885844565965</v>
      </c>
      <c r="H98" s="39">
        <f t="shared" si="11"/>
        <v>7.0142334637977255</v>
      </c>
      <c r="I98" s="61">
        <f t="shared" si="23"/>
        <v>5089432.2820000006</v>
      </c>
      <c r="J98" s="39"/>
    </row>
    <row r="99" spans="1:10" ht="15" customHeight="1" x14ac:dyDescent="0.2">
      <c r="A99" s="47">
        <v>39417</v>
      </c>
      <c r="B99" s="49">
        <v>435625.79499999998</v>
      </c>
      <c r="C99" s="43">
        <f t="shared" si="18"/>
        <v>50.773840875393617</v>
      </c>
      <c r="D99" s="39">
        <f t="shared" si="17"/>
        <v>-10.71497060369172</v>
      </c>
      <c r="E99" s="39">
        <f t="shared" si="22"/>
        <v>4.3773073002829177</v>
      </c>
      <c r="F99" s="39">
        <f t="shared" si="21"/>
        <v>4.3773073002829177</v>
      </c>
      <c r="G99" s="39">
        <f t="shared" si="24"/>
        <v>1.1570557321905373</v>
      </c>
      <c r="H99" s="39">
        <f t="shared" si="11"/>
        <v>-6.9507313192195834</v>
      </c>
      <c r="I99" s="42">
        <f t="shared" si="23"/>
        <v>5525058.0770000005</v>
      </c>
      <c r="J99" s="52">
        <f>I99/I87-1</f>
        <v>7.7719701004323127E-2</v>
      </c>
    </row>
    <row r="100" spans="1:10" ht="15" customHeight="1" x14ac:dyDescent="0.2">
      <c r="A100" s="47">
        <v>39448</v>
      </c>
      <c r="B100" s="49">
        <v>472679.84099999996</v>
      </c>
      <c r="C100" s="43">
        <f t="shared" si="18"/>
        <v>55.092630664674836</v>
      </c>
      <c r="D100" s="39">
        <f t="shared" si="17"/>
        <v>8.505934778265356</v>
      </c>
      <c r="E100" s="39">
        <f t="shared" ref="E100:E116" si="25">(C100/$C$99-1)*100</f>
        <v>8.505934778265356</v>
      </c>
      <c r="F100" s="39">
        <f t="shared" si="21"/>
        <v>4.8248061613641369</v>
      </c>
      <c r="G100" s="39">
        <f t="shared" si="24"/>
        <v>22.627004850843633</v>
      </c>
      <c r="H100" s="39">
        <f t="shared" si="11"/>
        <v>6.0470307960780234</v>
      </c>
      <c r="I100" s="61">
        <f>B100</f>
        <v>472679.84099999996</v>
      </c>
      <c r="J100" s="39"/>
    </row>
    <row r="101" spans="1:10" ht="15" customHeight="1" x14ac:dyDescent="0.2">
      <c r="A101" s="47">
        <v>39479</v>
      </c>
      <c r="B101" s="49">
        <v>419450.16499999998</v>
      </c>
      <c r="C101" s="43">
        <f t="shared" si="18"/>
        <v>48.888509765285121</v>
      </c>
      <c r="D101" s="39">
        <f>(C101/C100-1)*100</f>
        <v>-11.26125368227836</v>
      </c>
      <c r="E101" s="39">
        <f t="shared" si="25"/>
        <v>-3.7131937974426044</v>
      </c>
      <c r="F101" s="39">
        <f t="shared" si="21"/>
        <v>5.1244857128975196</v>
      </c>
      <c r="G101" s="39">
        <f t="shared" si="24"/>
        <v>12.164584152562096</v>
      </c>
      <c r="H101" s="39">
        <f t="shared" si="11"/>
        <v>7.8461297400858498</v>
      </c>
      <c r="I101" s="61">
        <f>I100+B101</f>
        <v>892130.00599999994</v>
      </c>
      <c r="J101" s="39"/>
    </row>
    <row r="102" spans="1:10" ht="15" customHeight="1" x14ac:dyDescent="0.2">
      <c r="A102" s="47">
        <v>39508</v>
      </c>
      <c r="B102" s="49">
        <v>441126.48</v>
      </c>
      <c r="C102" s="43">
        <f t="shared" si="18"/>
        <v>51.414966603257518</v>
      </c>
      <c r="D102" s="39">
        <f>(C102/C101-1)*100</f>
        <v>5.1677926983292766</v>
      </c>
      <c r="E102" s="39">
        <f t="shared" si="25"/>
        <v>1.2627087429476047</v>
      </c>
      <c r="F102" s="39">
        <f t="shared" si="21"/>
        <v>-5.014934724361197</v>
      </c>
      <c r="G102" s="39">
        <f t="shared" si="24"/>
        <v>7.9852753793071329</v>
      </c>
      <c r="H102" s="39">
        <f t="shared" si="11"/>
        <v>-1.3560459308156858</v>
      </c>
      <c r="I102" s="61">
        <f t="shared" ref="I102:I116" si="26">I101+B102</f>
        <v>1333256.486</v>
      </c>
      <c r="J102" s="39"/>
    </row>
    <row r="103" spans="1:10" ht="15" customHeight="1" x14ac:dyDescent="0.2">
      <c r="A103" s="47">
        <v>39539</v>
      </c>
      <c r="B103" s="49">
        <v>426909.12599999987</v>
      </c>
      <c r="C103" s="43">
        <f t="shared" si="18"/>
        <v>49.757879998307622</v>
      </c>
      <c r="D103" s="39">
        <f>(C103/C102-1)*100</f>
        <v>-3.2229654406600527</v>
      </c>
      <c r="E103" s="39">
        <f t="shared" si="25"/>
        <v>-2.0009533641138333</v>
      </c>
      <c r="F103" s="39">
        <f t="shared" si="21"/>
        <v>4.5002121658998639</v>
      </c>
      <c r="G103" s="39">
        <f t="shared" si="24"/>
        <v>4.18390883517894</v>
      </c>
      <c r="H103" s="39">
        <f t="shared" si="11"/>
        <v>3.0220227059020832</v>
      </c>
      <c r="I103" s="61">
        <f t="shared" si="26"/>
        <v>1760165.612</v>
      </c>
      <c r="J103" s="39"/>
    </row>
    <row r="104" spans="1:10" ht="15" customHeight="1" x14ac:dyDescent="0.2">
      <c r="A104" s="47">
        <v>39569</v>
      </c>
      <c r="B104" s="49">
        <v>419992.72899999999</v>
      </c>
      <c r="C104" s="43">
        <f t="shared" si="18"/>
        <v>48.951747660095094</v>
      </c>
      <c r="D104" s="39">
        <f>(C104/C103-1)*100</f>
        <v>-1.6201098966433958</v>
      </c>
      <c r="E104" s="39">
        <f t="shared" si="25"/>
        <v>-3.5886456172780079</v>
      </c>
      <c r="F104" s="39">
        <f t="shared" si="21"/>
        <v>-2.3191071115953754</v>
      </c>
      <c r="G104" s="39">
        <f t="shared" si="24"/>
        <v>1.3608656850466749</v>
      </c>
      <c r="H104" s="39">
        <f>(C104/C68-1)*100</f>
        <v>-1.4215716696537983</v>
      </c>
      <c r="I104" s="61">
        <f t="shared" si="26"/>
        <v>2180158.341</v>
      </c>
      <c r="J104" s="39"/>
    </row>
    <row r="105" spans="1:10" ht="15" customHeight="1" x14ac:dyDescent="0.2">
      <c r="A105" s="47">
        <v>39600</v>
      </c>
      <c r="B105" s="49">
        <v>437250.75199999986</v>
      </c>
      <c r="C105" s="43">
        <f t="shared" si="18"/>
        <v>50.9632357851862</v>
      </c>
      <c r="D105" s="39">
        <f>(C105/C104-1)*100</f>
        <v>4.1091242320054011</v>
      </c>
      <c r="E105" s="39">
        <f t="shared" si="25"/>
        <v>0.37301670806701992</v>
      </c>
      <c r="F105" s="39">
        <f t="shared" si="21"/>
        <v>-4.1972611830859758</v>
      </c>
      <c r="G105" s="39">
        <f t="shared" si="24"/>
        <v>1.2564849326057725</v>
      </c>
      <c r="H105" s="39">
        <f>(C105/C69-1)*100</f>
        <v>-5.9465625637602715</v>
      </c>
      <c r="I105" s="61">
        <f t="shared" si="26"/>
        <v>2617409.0929999999</v>
      </c>
      <c r="J105" s="52"/>
    </row>
    <row r="106" spans="1:10" ht="15" customHeight="1" x14ac:dyDescent="0.2">
      <c r="A106" s="47">
        <v>39630</v>
      </c>
      <c r="B106" s="49">
        <v>455639.91599999997</v>
      </c>
      <c r="C106" s="43">
        <f t="shared" si="18"/>
        <v>53.106562689800576</v>
      </c>
      <c r="D106" s="39">
        <f t="shared" ref="D106:D116" si="27">(C106/C105-1)*100</f>
        <v>4.205633475960302</v>
      </c>
      <c r="E106" s="39">
        <f t="shared" si="25"/>
        <v>4.5943378995727313</v>
      </c>
      <c r="F106" s="39">
        <f t="shared" si="21"/>
        <v>-5.9489510157239689</v>
      </c>
      <c r="G106" s="39">
        <f t="shared" si="24"/>
        <v>2.0390414317493333</v>
      </c>
      <c r="H106" s="39">
        <f t="shared" ref="H106:H116" si="28">(C106/C70-1)*100</f>
        <v>1.68739880312887</v>
      </c>
      <c r="I106" s="61">
        <f t="shared" si="26"/>
        <v>3073049.0089999996</v>
      </c>
      <c r="J106" s="52"/>
    </row>
    <row r="107" spans="1:10" ht="15" customHeight="1" x14ac:dyDescent="0.2">
      <c r="A107" s="47">
        <v>39661</v>
      </c>
      <c r="B107" s="49">
        <v>447724.78299999994</v>
      </c>
      <c r="C107" s="43">
        <f t="shared" si="18"/>
        <v>52.184023877677241</v>
      </c>
      <c r="D107" s="39">
        <f t="shared" si="27"/>
        <v>-1.7371465321752266</v>
      </c>
      <c r="E107" s="39">
        <f t="shared" si="25"/>
        <v>2.7773809858986587</v>
      </c>
      <c r="F107" s="39">
        <f t="shared" si="21"/>
        <v>-10.470435859844397</v>
      </c>
      <c r="G107" s="39">
        <f t="shared" si="24"/>
        <v>-4.0604050748660692</v>
      </c>
      <c r="H107" s="39">
        <f t="shared" si="28"/>
        <v>-6.3929947240112579</v>
      </c>
      <c r="I107" s="61">
        <f t="shared" si="26"/>
        <v>3520773.7919999994</v>
      </c>
      <c r="J107" s="52"/>
    </row>
    <row r="108" spans="1:10" ht="15" customHeight="1" x14ac:dyDescent="0.2">
      <c r="A108" s="47">
        <v>39692</v>
      </c>
      <c r="B108" s="49">
        <v>433769.75599999999</v>
      </c>
      <c r="C108" s="43">
        <f t="shared" si="18"/>
        <v>50.557512480872056</v>
      </c>
      <c r="D108" s="39">
        <f t="shared" si="27"/>
        <v>-3.1168761546979118</v>
      </c>
      <c r="E108" s="39">
        <f t="shared" si="25"/>
        <v>-0.42606269447383882</v>
      </c>
      <c r="F108" s="39">
        <f t="shared" si="21"/>
        <v>-10.299287834219195</v>
      </c>
      <c r="G108" s="39">
        <f t="shared" si="24"/>
        <v>-3.3300189606208841</v>
      </c>
      <c r="H108" s="39">
        <f t="shared" si="28"/>
        <v>-4.8700364505439353</v>
      </c>
      <c r="I108" s="61">
        <f t="shared" si="26"/>
        <v>3954543.5479999995</v>
      </c>
      <c r="J108" s="52"/>
    </row>
    <row r="109" spans="1:10" ht="15" customHeight="1" x14ac:dyDescent="0.2">
      <c r="A109" s="47">
        <v>39722</v>
      </c>
      <c r="B109" s="49">
        <v>445020.86400000006</v>
      </c>
      <c r="C109" s="43">
        <f t="shared" si="18"/>
        <v>51.868871848982643</v>
      </c>
      <c r="D109" s="39">
        <f t="shared" si="27"/>
        <v>2.5937972494329609</v>
      </c>
      <c r="E109" s="39">
        <f t="shared" si="25"/>
        <v>2.1566833525090034</v>
      </c>
      <c r="F109" s="39">
        <f t="shared" si="21"/>
        <v>-15.09946047797891</v>
      </c>
      <c r="G109" s="39">
        <f t="shared" si="24"/>
        <v>-4.2010658971421089</v>
      </c>
      <c r="H109" s="39">
        <f t="shared" si="28"/>
        <v>8.188166753516235</v>
      </c>
      <c r="I109" s="61">
        <f t="shared" si="26"/>
        <v>4399564.4119999995</v>
      </c>
      <c r="J109" s="52"/>
    </row>
    <row r="110" spans="1:10" ht="15" customHeight="1" x14ac:dyDescent="0.2">
      <c r="A110" s="47">
        <v>39753</v>
      </c>
      <c r="B110" s="49">
        <v>389772.48300000001</v>
      </c>
      <c r="C110" s="43">
        <f t="shared" si="18"/>
        <v>45.429463214980331</v>
      </c>
      <c r="D110" s="39">
        <f t="shared" si="27"/>
        <v>-12.414784444803029</v>
      </c>
      <c r="E110" s="39">
        <f t="shared" si="25"/>
        <v>-10.525848681664963</v>
      </c>
      <c r="F110" s="39">
        <f t="shared" si="21"/>
        <v>-20.112977693327217</v>
      </c>
      <c r="G110" s="39">
        <f t="shared" si="24"/>
        <v>-15.070082580789579</v>
      </c>
      <c r="H110" s="39">
        <f t="shared" si="28"/>
        <v>-8.4399771892532236</v>
      </c>
      <c r="I110" s="61">
        <f t="shared" si="26"/>
        <v>4789336.8949999996</v>
      </c>
      <c r="J110" s="52"/>
    </row>
    <row r="111" spans="1:10" ht="15" customHeight="1" x14ac:dyDescent="0.2">
      <c r="A111" s="47">
        <v>39783</v>
      </c>
      <c r="B111" s="49">
        <v>382348.81199999998</v>
      </c>
      <c r="C111" s="43">
        <f t="shared" si="18"/>
        <v>44.564206165486112</v>
      </c>
      <c r="D111" s="39">
        <f t="shared" si="27"/>
        <v>-1.9046164939252486</v>
      </c>
      <c r="E111" s="39">
        <f t="shared" si="25"/>
        <v>-12.229988125473612</v>
      </c>
      <c r="F111" s="39">
        <f t="shared" si="21"/>
        <v>-12.229988125473612</v>
      </c>
      <c r="G111" s="39">
        <f t="shared" si="24"/>
        <v>-8.3880249882307911</v>
      </c>
      <c r="H111" s="39">
        <f t="shared" si="28"/>
        <v>-11.214440171935092</v>
      </c>
      <c r="I111" s="42">
        <f t="shared" si="26"/>
        <v>5171685.7069999995</v>
      </c>
      <c r="J111" s="52">
        <f>I111/I105-1</f>
        <v>0.97587978158674482</v>
      </c>
    </row>
    <row r="112" spans="1:10" ht="15" customHeight="1" x14ac:dyDescent="0.2">
      <c r="A112" s="47">
        <v>39814</v>
      </c>
      <c r="B112" s="49">
        <v>351721.82800000004</v>
      </c>
      <c r="C112" s="43">
        <f t="shared" si="18"/>
        <v>40.994514861716496</v>
      </c>
      <c r="D112" s="39">
        <f t="shared" si="27"/>
        <v>-8.0102207823781519</v>
      </c>
      <c r="E112" s="39">
        <f t="shared" si="25"/>
        <v>-19.260559857342695</v>
      </c>
      <c r="F112" s="39">
        <f t="shared" si="21"/>
        <v>-25.589839571770522</v>
      </c>
      <c r="G112" s="39">
        <f t="shared" si="24"/>
        <v>-21.99969356674837</v>
      </c>
      <c r="H112" s="39">
        <f t="shared" si="28"/>
        <v>-8.7530489621545087</v>
      </c>
      <c r="I112" s="80">
        <f>B112</f>
        <v>351721.82800000004</v>
      </c>
      <c r="J112" s="52"/>
    </row>
    <row r="113" spans="1:10" ht="15" customHeight="1" x14ac:dyDescent="0.2">
      <c r="A113" s="47">
        <v>39845</v>
      </c>
      <c r="B113" s="49">
        <v>371508.054</v>
      </c>
      <c r="C113" s="43">
        <f t="shared" si="18"/>
        <v>43.300674648348448</v>
      </c>
      <c r="D113" s="39">
        <f t="shared" si="27"/>
        <v>5.6255325728603811</v>
      </c>
      <c r="E113" s="39">
        <f t="shared" si="25"/>
        <v>-14.7185363529724</v>
      </c>
      <c r="F113" s="39">
        <f t="shared" si="21"/>
        <v>-11.429751374635877</v>
      </c>
      <c r="G113" s="39">
        <f t="shared" si="24"/>
        <v>-6.8909816379512883</v>
      </c>
      <c r="H113" s="39">
        <f t="shared" si="28"/>
        <v>-0.65554894646999706</v>
      </c>
      <c r="I113" s="61">
        <f t="shared" si="26"/>
        <v>723229.88199999998</v>
      </c>
      <c r="J113" s="52"/>
    </row>
    <row r="114" spans="1:10" ht="15" customHeight="1" x14ac:dyDescent="0.2">
      <c r="A114" s="47">
        <v>39873</v>
      </c>
      <c r="B114" s="49">
        <v>431882.946</v>
      </c>
      <c r="C114" s="43">
        <f t="shared" si="18"/>
        <v>50.33759760943498</v>
      </c>
      <c r="D114" s="39">
        <f t="shared" si="27"/>
        <v>16.25130097448708</v>
      </c>
      <c r="E114" s="39">
        <f t="shared" si="25"/>
        <v>-0.85918902024615385</v>
      </c>
      <c r="F114" s="39">
        <f t="shared" si="21"/>
        <v>-2.0954384783248736</v>
      </c>
      <c r="G114" s="39">
        <f t="shared" si="24"/>
        <v>-7.0052883308089235</v>
      </c>
      <c r="H114" s="39">
        <f t="shared" si="28"/>
        <v>5.7225103680840661</v>
      </c>
      <c r="I114" s="61">
        <f t="shared" si="26"/>
        <v>1155112.828</v>
      </c>
      <c r="J114" s="52"/>
    </row>
    <row r="115" spans="1:10" ht="15" customHeight="1" x14ac:dyDescent="0.2">
      <c r="A115" s="47">
        <v>39904</v>
      </c>
      <c r="B115" s="49">
        <v>447545.75699999993</v>
      </c>
      <c r="C115" s="43">
        <f t="shared" si="18"/>
        <v>52.163157717452371</v>
      </c>
      <c r="D115" s="39">
        <f t="shared" si="27"/>
        <v>3.6266333609755286</v>
      </c>
      <c r="E115" s="39">
        <f t="shared" si="25"/>
        <v>2.7362847050872885</v>
      </c>
      <c r="F115" s="39">
        <f t="shared" si="21"/>
        <v>4.8339634229323192</v>
      </c>
      <c r="G115" s="39">
        <f t="shared" si="24"/>
        <v>9.5517141988861418</v>
      </c>
      <c r="H115" s="39">
        <f t="shared" si="28"/>
        <v>9.2201208808526438</v>
      </c>
      <c r="I115" s="61">
        <f t="shared" si="26"/>
        <v>1602658.585</v>
      </c>
      <c r="J115" s="52"/>
    </row>
    <row r="116" spans="1:10" ht="15" customHeight="1" x14ac:dyDescent="0.2">
      <c r="A116" s="47">
        <v>39934</v>
      </c>
      <c r="B116" s="49">
        <v>390132.61900000006</v>
      </c>
      <c r="C116" s="43">
        <f t="shared" si="18"/>
        <v>45.47143843354494</v>
      </c>
      <c r="D116" s="39">
        <f t="shared" si="27"/>
        <v>-12.828439796827261</v>
      </c>
      <c r="E116" s="39">
        <f t="shared" si="25"/>
        <v>-10.443177727801888</v>
      </c>
      <c r="F116" s="39">
        <f t="shared" si="21"/>
        <v>-7.1096730819832699</v>
      </c>
      <c r="G116" s="39">
        <f t="shared" si="24"/>
        <v>-9.263899259523189</v>
      </c>
      <c r="H116" s="39">
        <f t="shared" si="28"/>
        <v>-5.8455604982282967</v>
      </c>
      <c r="I116" s="61">
        <f t="shared" si="26"/>
        <v>1992791.2039999999</v>
      </c>
      <c r="J116" s="52">
        <f>I116/I110-1</f>
        <v>-0.5839108319816787</v>
      </c>
    </row>
    <row r="117" spans="1:10" ht="15" customHeight="1" x14ac:dyDescent="0.2">
      <c r="A117" s="47">
        <v>39965</v>
      </c>
      <c r="B117" s="94">
        <v>400008.24100000004</v>
      </c>
      <c r="C117" s="43">
        <f t="shared" si="18"/>
        <v>46.622479684381638</v>
      </c>
      <c r="D117" s="39">
        <f>(C117/C116-1)*100</f>
        <v>2.5313499869130229</v>
      </c>
      <c r="E117" s="39">
        <f>(C117/$C$99-1)*100</f>
        <v>-8.1761811189348883</v>
      </c>
      <c r="F117" s="39">
        <f>(C117/C105-1)*100</f>
        <v>-8.5174264034198472</v>
      </c>
      <c r="G117" s="39">
        <f>(C117/C93-1)*100</f>
        <v>-12.357188954277165</v>
      </c>
      <c r="H117" s="39">
        <f>(C117/C81-1)*100</f>
        <v>-7.3679616502188239</v>
      </c>
      <c r="I117" s="61">
        <f>I116+B117</f>
        <v>2392799.4449999998</v>
      </c>
      <c r="J117" s="52"/>
    </row>
    <row r="118" spans="1:10" ht="15" customHeight="1" x14ac:dyDescent="0.2">
      <c r="A118" s="47">
        <v>39995</v>
      </c>
      <c r="B118" s="94">
        <v>442645.05099999992</v>
      </c>
      <c r="C118" s="43">
        <f t="shared" si="18"/>
        <v>51.591961820705514</v>
      </c>
      <c r="D118" s="39">
        <f>(C118/C117-1)*100</f>
        <v>10.658982898304824</v>
      </c>
      <c r="E118" s="39">
        <f>(C118/$C$99-1)*100</f>
        <v>1.6113040321682259</v>
      </c>
      <c r="F118" s="39">
        <f>(C118/C106-1)*100</f>
        <v>-2.8520032033365839</v>
      </c>
      <c r="G118" s="39">
        <f>(C118/C94-1)*100</f>
        <v>-8.6312899455271754</v>
      </c>
      <c r="H118" s="39">
        <f>(C118/C82-1)*100</f>
        <v>-0.87111529853809433</v>
      </c>
      <c r="I118" s="61">
        <f>I117+B118</f>
        <v>2835444.4959999998</v>
      </c>
      <c r="J118" s="52"/>
    </row>
    <row r="119" spans="1:10" ht="15" customHeight="1" x14ac:dyDescent="0.2">
      <c r="A119" s="47">
        <v>40026</v>
      </c>
      <c r="B119" s="94">
        <v>441204.44299999997</v>
      </c>
      <c r="C119" s="43">
        <f t="shared" si="18"/>
        <v>51.424053487004073</v>
      </c>
      <c r="D119" s="39">
        <f>(C119/C118-1)*100</f>
        <v>-0.32545444634372034</v>
      </c>
      <c r="E119" s="39">
        <f>(C119/$C$99-1)*100</f>
        <v>1.2806055252077009</v>
      </c>
      <c r="F119" s="39">
        <f>(C119/C107-1)*100</f>
        <v>-1.4563276922733848</v>
      </c>
      <c r="G119" s="39">
        <f>(C119/C95-1)*100</f>
        <v>-11.774279695189138</v>
      </c>
      <c r="H119" s="39">
        <f>(C119/C83-1)*100</f>
        <v>-5.4575999636157002</v>
      </c>
      <c r="I119" s="61">
        <f>I118+B119</f>
        <v>3276648.9389999998</v>
      </c>
      <c r="J119" s="52"/>
    </row>
    <row r="120" spans="1:10" ht="15" customHeight="1" x14ac:dyDescent="0.2">
      <c r="A120" s="47">
        <v>40057</v>
      </c>
      <c r="B120" s="94">
        <v>449620.34499999991</v>
      </c>
      <c r="C120" s="43">
        <f t="shared" si="18"/>
        <v>52.404958827953642</v>
      </c>
      <c r="D120" s="39">
        <f>(C120/C119-1)*100</f>
        <v>1.9074835109944566</v>
      </c>
      <c r="E120" s="39">
        <f>(C120/$C$99-1)*100</f>
        <v>3.2125163754363806</v>
      </c>
      <c r="F120" s="39">
        <f>(C120/C108-1)*100</f>
        <v>3.65414803147317</v>
      </c>
      <c r="G120" s="39">
        <f>(C120/C96-1)*100</f>
        <v>-7.0214910263958981</v>
      </c>
      <c r="H120" s="39">
        <f>(C120/C84-1)*100</f>
        <v>0.20244524855508317</v>
      </c>
      <c r="I120" s="61">
        <f>I119+B120</f>
        <v>3726269.2839999995</v>
      </c>
      <c r="J120" s="52"/>
    </row>
    <row r="121" spans="1:10" ht="15" customHeight="1" x14ac:dyDescent="0.2">
      <c r="A121" s="86"/>
      <c r="B121" s="90"/>
      <c r="C121" s="93"/>
      <c r="D121" s="90"/>
      <c r="E121" s="93"/>
      <c r="F121" s="93"/>
      <c r="G121" s="93"/>
      <c r="H121" s="93"/>
      <c r="I121" s="93"/>
      <c r="J121" s="39"/>
    </row>
    <row r="122" spans="1:10" ht="15" customHeight="1" x14ac:dyDescent="0.2">
      <c r="D122" s="40"/>
    </row>
    <row r="123" spans="1:10" ht="15" customHeight="1" x14ac:dyDescent="0.2">
      <c r="A123" s="66" t="s">
        <v>74</v>
      </c>
      <c r="D123" s="40"/>
    </row>
    <row r="124" spans="1:10" ht="15" customHeight="1" x14ac:dyDescent="0.2">
      <c r="A124" s="66" t="s">
        <v>75</v>
      </c>
      <c r="D124" s="40"/>
    </row>
    <row r="125" spans="1:10" ht="15" customHeight="1" x14ac:dyDescent="0.2">
      <c r="A125" s="66" t="s">
        <v>43</v>
      </c>
      <c r="D125" s="40"/>
    </row>
    <row r="126" spans="1:10" ht="15" customHeight="1" x14ac:dyDescent="0.2">
      <c r="A126" s="66" t="s">
        <v>76</v>
      </c>
      <c r="D126" s="40"/>
    </row>
    <row r="127" spans="1:10" ht="15" customHeight="1" x14ac:dyDescent="0.2">
      <c r="A127" s="66" t="s">
        <v>41</v>
      </c>
      <c r="D127" s="40"/>
    </row>
    <row r="128" spans="1:10" ht="15" customHeight="1" x14ac:dyDescent="0.2">
      <c r="A128" s="66" t="s">
        <v>42</v>
      </c>
      <c r="D128" s="40"/>
    </row>
    <row r="129" spans="1:1" ht="15" customHeight="1" x14ac:dyDescent="0.2">
      <c r="A129" s="66" t="s">
        <v>77</v>
      </c>
    </row>
    <row r="130" spans="1:1" x14ac:dyDescent="0.2">
      <c r="A130" s="66" t="s">
        <v>69</v>
      </c>
    </row>
    <row r="131" spans="1:1" x14ac:dyDescent="0.2">
      <c r="A131" s="66" t="s">
        <v>79</v>
      </c>
    </row>
    <row r="132" spans="1:1" x14ac:dyDescent="0.2">
      <c r="A132" s="66" t="s">
        <v>80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C23" sqref="C23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4"/>
  <sheetViews>
    <sheetView showGridLines="0" zoomScaleNormal="100" workbookViewId="0">
      <pane ySplit="2970" topLeftCell="A325" activePane="bottomLeft"/>
      <selection pane="bottomLeft" activeCell="I334" sqref="I334"/>
    </sheetView>
  </sheetViews>
  <sheetFormatPr defaultRowHeight="12.75" x14ac:dyDescent="0.2"/>
  <cols>
    <col min="1" max="1" width="11.7109375" style="68" customWidth="1"/>
    <col min="2" max="2" width="12" style="68" bestFit="1" customWidth="1"/>
    <col min="3" max="5" width="11.7109375" style="68" customWidth="1"/>
    <col min="6" max="6" width="10.140625" style="68" customWidth="1"/>
    <col min="7" max="7" width="10" style="68" customWidth="1"/>
    <col min="8" max="8" width="11.85546875" style="68" customWidth="1"/>
    <col min="9" max="9" width="9.5703125" style="68" bestFit="1" customWidth="1"/>
    <col min="10" max="16384" width="9.140625" style="68"/>
  </cols>
  <sheetData>
    <row r="1" spans="1:10" s="100" customFormat="1" ht="21" customHeight="1" x14ac:dyDescent="0.25">
      <c r="A1" s="101"/>
      <c r="C1" s="268" t="s">
        <v>106</v>
      </c>
      <c r="D1" s="268"/>
      <c r="E1" s="268"/>
      <c r="F1" s="268"/>
      <c r="G1" s="268"/>
      <c r="H1" s="268"/>
    </row>
    <row r="2" spans="1:10" s="100" customFormat="1" ht="15" customHeight="1" x14ac:dyDescent="0.25">
      <c r="A2" s="101"/>
      <c r="B2" s="106"/>
      <c r="C2" s="268"/>
      <c r="D2" s="268"/>
      <c r="E2" s="268"/>
      <c r="F2" s="268"/>
      <c r="G2" s="268"/>
      <c r="H2" s="268"/>
    </row>
    <row r="3" spans="1:10" s="100" customFormat="1" ht="17.25" customHeight="1" thickBot="1" x14ac:dyDescent="0.3">
      <c r="A3" s="101"/>
      <c r="B3" s="106"/>
      <c r="C3" s="268"/>
      <c r="D3" s="268"/>
      <c r="E3" s="268"/>
      <c r="F3" s="268"/>
      <c r="G3" s="268"/>
      <c r="H3" s="268"/>
    </row>
    <row r="4" spans="1:10" s="100" customFormat="1" ht="17.25" customHeight="1" thickBot="1" x14ac:dyDescent="0.3">
      <c r="A4" s="265" t="s">
        <v>98</v>
      </c>
      <c r="B4" s="266"/>
      <c r="C4" s="266"/>
      <c r="D4" s="266"/>
      <c r="E4" s="266"/>
      <c r="F4" s="266"/>
      <c r="G4" s="266"/>
      <c r="H4" s="267"/>
    </row>
    <row r="5" spans="1:10" s="102" customFormat="1" ht="18.75" customHeight="1" thickBot="1" x14ac:dyDescent="0.25">
      <c r="A5" s="270" t="s">
        <v>95</v>
      </c>
      <c r="B5" s="271"/>
      <c r="C5" s="271"/>
      <c r="D5" s="271"/>
      <c r="E5" s="271" t="s">
        <v>96</v>
      </c>
      <c r="F5" s="271"/>
      <c r="G5" s="271"/>
      <c r="H5" s="275"/>
    </row>
    <row r="6" spans="1:10" s="102" customFormat="1" ht="15.75" thickBot="1" x14ac:dyDescent="0.3">
      <c r="A6" s="270"/>
      <c r="B6" s="271"/>
      <c r="C6" s="271"/>
      <c r="D6" s="271"/>
      <c r="E6" s="276" t="s">
        <v>6</v>
      </c>
      <c r="F6" s="277"/>
      <c r="G6" s="277"/>
      <c r="H6" s="278"/>
    </row>
    <row r="7" spans="1:10" s="69" customFormat="1" ht="30.75" thickBot="1" x14ac:dyDescent="0.25">
      <c r="A7" s="120" t="s">
        <v>103</v>
      </c>
      <c r="B7" s="121" t="s">
        <v>8</v>
      </c>
      <c r="C7" s="121" t="s">
        <v>17</v>
      </c>
      <c r="D7" s="121" t="s">
        <v>18</v>
      </c>
      <c r="E7" s="121" t="s">
        <v>9</v>
      </c>
      <c r="F7" s="135" t="s">
        <v>83</v>
      </c>
      <c r="G7" s="135" t="s">
        <v>84</v>
      </c>
      <c r="H7" s="136" t="s">
        <v>85</v>
      </c>
    </row>
    <row r="8" spans="1:10" ht="15.75" thickBot="1" x14ac:dyDescent="0.3">
      <c r="A8" s="108">
        <v>35400</v>
      </c>
      <c r="B8" s="128">
        <v>23.9</v>
      </c>
      <c r="C8" s="129">
        <f>[1]Dolar!$C$14</f>
        <v>1.0389999999999999</v>
      </c>
      <c r="D8" s="128">
        <f>+B8*C8</f>
        <v>24.832099999999997</v>
      </c>
      <c r="E8" s="128">
        <v>100</v>
      </c>
      <c r="F8" s="128"/>
      <c r="G8" s="128"/>
      <c r="H8" s="137"/>
    </row>
    <row r="9" spans="1:10" ht="15.75" thickBot="1" x14ac:dyDescent="0.3">
      <c r="A9" s="108">
        <v>35582</v>
      </c>
      <c r="B9" s="128">
        <v>17.600000000000001</v>
      </c>
      <c r="C9" s="129"/>
      <c r="D9" s="128"/>
      <c r="E9" s="128"/>
      <c r="F9" s="130"/>
      <c r="G9" s="130"/>
      <c r="H9" s="131"/>
    </row>
    <row r="10" spans="1:10" ht="15.75" thickBot="1" x14ac:dyDescent="0.3">
      <c r="A10" s="108">
        <v>35765</v>
      </c>
      <c r="B10" s="128">
        <v>17.100000000000001</v>
      </c>
      <c r="C10" s="129">
        <f>[1]Dolar!$C$16</f>
        <v>1.1599999999999999</v>
      </c>
      <c r="D10" s="128">
        <f t="shared" ref="D10:D72" si="0">+B10*C10</f>
        <v>19.835999999999999</v>
      </c>
      <c r="E10" s="128">
        <f>100*D10/$D$8</f>
        <v>79.880477285449089</v>
      </c>
      <c r="F10" s="130"/>
      <c r="G10" s="130"/>
      <c r="H10" s="131"/>
    </row>
    <row r="11" spans="1:10" ht="15.75" thickBot="1" x14ac:dyDescent="0.3">
      <c r="A11" s="114"/>
      <c r="B11" s="128"/>
      <c r="C11" s="129"/>
      <c r="D11" s="128"/>
      <c r="E11" s="128"/>
      <c r="F11" s="130"/>
      <c r="G11" s="130"/>
      <c r="H11" s="131"/>
    </row>
    <row r="12" spans="1:10" ht="15.75" thickBot="1" x14ac:dyDescent="0.3">
      <c r="A12" s="108">
        <v>35796</v>
      </c>
      <c r="B12" s="128">
        <v>15.2</v>
      </c>
      <c r="C12" s="129">
        <f>[1]Dolar!C18</f>
        <v>1.1240000000000001</v>
      </c>
      <c r="D12" s="128">
        <f t="shared" si="0"/>
        <v>17.084800000000001</v>
      </c>
      <c r="E12" s="128">
        <f t="shared" ref="E12:E23" si="1">100*D12/$D$8</f>
        <v>68.801269324785267</v>
      </c>
      <c r="F12" s="130">
        <f>100*(E12/E10)-100</f>
        <v>-13.869731800766289</v>
      </c>
      <c r="G12" s="130">
        <f>100*(E12/$E$10)-100</f>
        <v>-13.869731800766289</v>
      </c>
      <c r="H12" s="131"/>
    </row>
    <row r="13" spans="1:10" ht="15.75" thickBot="1" x14ac:dyDescent="0.3">
      <c r="A13" s="108">
        <v>35827</v>
      </c>
      <c r="B13" s="128">
        <v>14</v>
      </c>
      <c r="C13" s="129">
        <f>[1]Dolar!C19</f>
        <v>1.1299999999999999</v>
      </c>
      <c r="D13" s="128">
        <f t="shared" si="0"/>
        <v>15.819999999999999</v>
      </c>
      <c r="E13" s="128">
        <f t="shared" si="1"/>
        <v>63.707862001200056</v>
      </c>
      <c r="F13" s="130">
        <f>100*(E13/E12)-100</f>
        <v>-7.403071736280225</v>
      </c>
      <c r="G13" s="130">
        <f t="shared" ref="G13:G23" si="2">100*(E13/$E$10)-100</f>
        <v>-20.246017342206116</v>
      </c>
      <c r="H13" s="131"/>
    </row>
    <row r="14" spans="1:10" ht="15.75" thickBot="1" x14ac:dyDescent="0.3">
      <c r="A14" s="108">
        <v>35855</v>
      </c>
      <c r="B14" s="128">
        <v>13.1</v>
      </c>
      <c r="C14" s="129">
        <f>[1]Dolar!C20</f>
        <v>1.137</v>
      </c>
      <c r="D14" s="128">
        <f t="shared" si="0"/>
        <v>14.8947</v>
      </c>
      <c r="E14" s="128">
        <f t="shared" si="1"/>
        <v>59.98163667188841</v>
      </c>
      <c r="F14" s="130">
        <f t="shared" ref="F14:F23" si="3">100*(E14/E13)-100</f>
        <v>-5.8489254108722974</v>
      </c>
      <c r="G14" s="130">
        <f t="shared" si="2"/>
        <v>-24.910768300060511</v>
      </c>
      <c r="H14" s="131"/>
    </row>
    <row r="15" spans="1:10" ht="15.75" thickBot="1" x14ac:dyDescent="0.3">
      <c r="A15" s="108">
        <v>35886</v>
      </c>
      <c r="B15" s="128">
        <v>13.4</v>
      </c>
      <c r="C15" s="129">
        <f>[1]Dolar!C21</f>
        <v>1.1439999999999999</v>
      </c>
      <c r="D15" s="128">
        <f t="shared" si="0"/>
        <v>15.329599999999999</v>
      </c>
      <c r="E15" s="128">
        <f t="shared" si="1"/>
        <v>61.732998820075636</v>
      </c>
      <c r="F15" s="130">
        <f t="shared" si="3"/>
        <v>2.9198305437504644</v>
      </c>
      <c r="G15" s="130">
        <f t="shared" si="2"/>
        <v>-22.718289977818102</v>
      </c>
      <c r="H15" s="131"/>
      <c r="J15" s="68" t="s">
        <v>19</v>
      </c>
    </row>
    <row r="16" spans="1:10" ht="15.75" thickBot="1" x14ac:dyDescent="0.3">
      <c r="A16" s="108">
        <v>35916</v>
      </c>
      <c r="B16" s="128">
        <v>14.4</v>
      </c>
      <c r="C16" s="129">
        <f>[1]Dolar!C22</f>
        <v>1.1499999999999999</v>
      </c>
      <c r="D16" s="128">
        <f t="shared" si="0"/>
        <v>16.559999999999999</v>
      </c>
      <c r="E16" s="128">
        <f t="shared" si="1"/>
        <v>66.687875773696149</v>
      </c>
      <c r="F16" s="130">
        <f t="shared" si="3"/>
        <v>8.0263020561528009</v>
      </c>
      <c r="G16" s="130">
        <f t="shared" si="2"/>
        <v>-16.515426497277687</v>
      </c>
      <c r="H16" s="131"/>
    </row>
    <row r="17" spans="1:8" ht="15.75" thickBot="1" x14ac:dyDescent="0.3">
      <c r="A17" s="108">
        <v>35947</v>
      </c>
      <c r="B17" s="128">
        <v>12.1</v>
      </c>
      <c r="C17" s="129">
        <f>[1]Dolar!C23</f>
        <v>1.157</v>
      </c>
      <c r="D17" s="128">
        <f t="shared" si="0"/>
        <v>13.999700000000001</v>
      </c>
      <c r="E17" s="128">
        <f t="shared" si="1"/>
        <v>56.377430825423552</v>
      </c>
      <c r="F17" s="130">
        <f t="shared" si="3"/>
        <v>-15.460748792270522</v>
      </c>
      <c r="G17" s="130">
        <f t="shared" si="2"/>
        <v>-29.42276668683202</v>
      </c>
      <c r="H17" s="131"/>
    </row>
    <row r="18" spans="1:8" ht="15.75" thickBot="1" x14ac:dyDescent="0.3">
      <c r="A18" s="108">
        <v>35977</v>
      </c>
      <c r="B18" s="128">
        <v>12</v>
      </c>
      <c r="C18" s="129">
        <f>[1]Dolar!C24</f>
        <v>1.163</v>
      </c>
      <c r="D18" s="128">
        <f t="shared" si="0"/>
        <v>13.956</v>
      </c>
      <c r="E18" s="128">
        <f t="shared" si="1"/>
        <v>56.201448931020735</v>
      </c>
      <c r="F18" s="130">
        <f t="shared" si="3"/>
        <v>-0.3121495460617183</v>
      </c>
      <c r="G18" s="130">
        <f t="shared" si="2"/>
        <v>-29.643073200242</v>
      </c>
      <c r="H18" s="131"/>
    </row>
    <row r="19" spans="1:8" ht="15.75" thickBot="1" x14ac:dyDescent="0.3">
      <c r="A19" s="108">
        <v>36008</v>
      </c>
      <c r="B19" s="128">
        <v>12</v>
      </c>
      <c r="C19" s="129">
        <f>[1]Dolar!C25</f>
        <v>1.177</v>
      </c>
      <c r="D19" s="128">
        <f t="shared" si="0"/>
        <v>14.124000000000001</v>
      </c>
      <c r="E19" s="128">
        <f t="shared" si="1"/>
        <v>56.877992598290128</v>
      </c>
      <c r="F19" s="130">
        <f t="shared" si="3"/>
        <v>1.2037833190025964</v>
      </c>
      <c r="G19" s="130">
        <f t="shared" si="2"/>
        <v>-28.796128251663646</v>
      </c>
      <c r="H19" s="131"/>
    </row>
    <row r="20" spans="1:8" ht="15.75" thickBot="1" x14ac:dyDescent="0.3">
      <c r="A20" s="108">
        <v>36039</v>
      </c>
      <c r="B20" s="128">
        <v>13.4</v>
      </c>
      <c r="C20" s="129">
        <f>[1]Dolar!C26</f>
        <v>1.1859999999999999</v>
      </c>
      <c r="D20" s="128">
        <f t="shared" si="0"/>
        <v>15.8924</v>
      </c>
      <c r="E20" s="128">
        <f t="shared" si="1"/>
        <v>63.999420105428065</v>
      </c>
      <c r="F20" s="130">
        <f t="shared" si="3"/>
        <v>12.520532427074471</v>
      </c>
      <c r="G20" s="130">
        <f t="shared" si="2"/>
        <v>-19.881024400080662</v>
      </c>
      <c r="H20" s="131"/>
    </row>
    <row r="21" spans="1:8" ht="15.75" thickBot="1" x14ac:dyDescent="0.3">
      <c r="A21" s="108">
        <v>36069</v>
      </c>
      <c r="B21" s="128">
        <v>12.6</v>
      </c>
      <c r="C21" s="129">
        <f>[1]Dolar!C27</f>
        <v>1.1930000000000001</v>
      </c>
      <c r="D21" s="128">
        <f t="shared" si="0"/>
        <v>15.0318</v>
      </c>
      <c r="E21" s="128">
        <f t="shared" si="1"/>
        <v>60.533744628927892</v>
      </c>
      <c r="F21" s="130">
        <f t="shared" si="3"/>
        <v>-5.415166998061963</v>
      </c>
      <c r="G21" s="130">
        <f t="shared" si="2"/>
        <v>-24.219600725952802</v>
      </c>
      <c r="H21" s="131"/>
    </row>
    <row r="22" spans="1:8" ht="15.75" thickBot="1" x14ac:dyDescent="0.3">
      <c r="A22" s="108">
        <v>36100</v>
      </c>
      <c r="B22" s="128">
        <v>11</v>
      </c>
      <c r="C22" s="129">
        <f>[1]Dolar!C28</f>
        <v>1.2010000000000001</v>
      </c>
      <c r="D22" s="128">
        <f t="shared" si="0"/>
        <v>13.211</v>
      </c>
      <c r="E22" s="128">
        <f t="shared" si="1"/>
        <v>53.201299930332119</v>
      </c>
      <c r="F22" s="130">
        <f t="shared" si="3"/>
        <v>-12.11298713394271</v>
      </c>
      <c r="G22" s="130">
        <f t="shared" si="2"/>
        <v>-33.39887074006856</v>
      </c>
      <c r="H22" s="131"/>
    </row>
    <row r="23" spans="1:8" ht="15.75" thickBot="1" x14ac:dyDescent="0.3">
      <c r="A23" s="108">
        <v>36130</v>
      </c>
      <c r="B23" s="128">
        <v>9.9</v>
      </c>
      <c r="C23" s="129">
        <f>[1]Dolar!C29</f>
        <v>1.2090000000000001</v>
      </c>
      <c r="D23" s="128">
        <f t="shared" si="0"/>
        <v>11.969100000000001</v>
      </c>
      <c r="E23" s="128">
        <f t="shared" si="1"/>
        <v>48.200111951868763</v>
      </c>
      <c r="F23" s="130">
        <f t="shared" si="3"/>
        <v>-9.4004995836802578</v>
      </c>
      <c r="G23" s="130">
        <f t="shared" si="2"/>
        <v>-39.659709618874771</v>
      </c>
      <c r="H23" s="131">
        <f>100*(E23/E10)-100</f>
        <v>-39.659709618874771</v>
      </c>
    </row>
    <row r="24" spans="1:8" ht="15.75" thickBot="1" x14ac:dyDescent="0.3">
      <c r="A24" s="114"/>
      <c r="B24" s="128"/>
      <c r="C24" s="129"/>
      <c r="D24" s="128"/>
      <c r="E24" s="128"/>
      <c r="F24" s="130"/>
      <c r="G24" s="130"/>
      <c r="H24" s="131"/>
    </row>
    <row r="25" spans="1:8" ht="15.75" thickBot="1" x14ac:dyDescent="0.3">
      <c r="A25" s="108">
        <v>36161</v>
      </c>
      <c r="B25" s="128">
        <v>11.1</v>
      </c>
      <c r="C25" s="129">
        <f>[1]Dolar!C31</f>
        <v>1.9893000000000001</v>
      </c>
      <c r="D25" s="128">
        <f t="shared" si="0"/>
        <v>22.081230000000001</v>
      </c>
      <c r="E25" s="128">
        <f t="shared" ref="E25:E36" si="4">100*D25/$D$8</f>
        <v>88.922120964396896</v>
      </c>
      <c r="F25" s="130">
        <f>100*(E25/E23)-100</f>
        <v>84.485299646589937</v>
      </c>
      <c r="G25" s="130">
        <f>100*(E25/$E$23)-100</f>
        <v>84.485299646589937</v>
      </c>
      <c r="H25" s="131">
        <f>100*(E25/E12)-100</f>
        <v>29.244884341637004</v>
      </c>
    </row>
    <row r="26" spans="1:8" ht="15.75" thickBot="1" x14ac:dyDescent="0.3">
      <c r="A26" s="108">
        <v>36192</v>
      </c>
      <c r="B26" s="128">
        <v>10.199999999999999</v>
      </c>
      <c r="C26" s="129">
        <f>[1]Dolar!C32</f>
        <v>2.0649999999999999</v>
      </c>
      <c r="D26" s="128">
        <f t="shared" si="0"/>
        <v>21.062999999999999</v>
      </c>
      <c r="E26" s="128">
        <f t="shared" si="4"/>
        <v>84.821662283898661</v>
      </c>
      <c r="F26" s="130">
        <f>100*(E26/E25)-100</f>
        <v>-4.6112920340035544</v>
      </c>
      <c r="G26" s="130">
        <f>100*(E26/$E$23)-100</f>
        <v>75.978143720079174</v>
      </c>
      <c r="H26" s="131">
        <f t="shared" ref="H26:H36" si="5">100*(E26/E13)-100</f>
        <v>33.141592920353986</v>
      </c>
    </row>
    <row r="27" spans="1:8" ht="15.75" thickBot="1" x14ac:dyDescent="0.3">
      <c r="A27" s="108">
        <v>36220</v>
      </c>
      <c r="B27" s="132">
        <v>12.5</v>
      </c>
      <c r="C27" s="129">
        <f>[1]Dolar!C33</f>
        <v>1.722</v>
      </c>
      <c r="D27" s="128">
        <f t="shared" si="0"/>
        <v>21.524999999999999</v>
      </c>
      <c r="E27" s="128">
        <f t="shared" si="4"/>
        <v>86.682157368889477</v>
      </c>
      <c r="F27" s="130">
        <f t="shared" ref="F27:F36" si="6">100*(E27/E26)-100</f>
        <v>2.193419740777685</v>
      </c>
      <c r="G27" s="130">
        <f t="shared" ref="G27:G36" si="7">100*(E27/$E$23)-100</f>
        <v>79.838083063889513</v>
      </c>
      <c r="H27" s="131">
        <f t="shared" si="5"/>
        <v>44.514491731958373</v>
      </c>
    </row>
    <row r="28" spans="1:8" ht="15.75" thickBot="1" x14ac:dyDescent="0.3">
      <c r="A28" s="108">
        <v>36251</v>
      </c>
      <c r="B28" s="128">
        <v>15.3</v>
      </c>
      <c r="C28" s="129">
        <f>[1]Dolar!C34</f>
        <v>1.661</v>
      </c>
      <c r="D28" s="128">
        <f t="shared" si="0"/>
        <v>25.413300000000003</v>
      </c>
      <c r="E28" s="128">
        <f t="shared" si="4"/>
        <v>102.34051892510101</v>
      </c>
      <c r="F28" s="130">
        <f t="shared" si="6"/>
        <v>18.064111498257859</v>
      </c>
      <c r="G28" s="130">
        <f t="shared" si="7"/>
        <v>112.32423490488009</v>
      </c>
      <c r="H28" s="131">
        <f t="shared" si="5"/>
        <v>65.779276693455813</v>
      </c>
    </row>
    <row r="29" spans="1:8" ht="15.75" thickBot="1" x14ac:dyDescent="0.3">
      <c r="A29" s="108">
        <v>36281</v>
      </c>
      <c r="B29" s="128">
        <v>15.3</v>
      </c>
      <c r="C29" s="129">
        <f>[1]Dolar!C35</f>
        <v>1.724</v>
      </c>
      <c r="D29" s="128">
        <f t="shared" si="0"/>
        <v>26.377200000000002</v>
      </c>
      <c r="E29" s="128">
        <f t="shared" si="4"/>
        <v>106.22218821605908</v>
      </c>
      <c r="F29" s="130">
        <f t="shared" si="6"/>
        <v>3.792895845875961</v>
      </c>
      <c r="G29" s="130">
        <f t="shared" si="7"/>
        <v>120.37747199037523</v>
      </c>
      <c r="H29" s="131">
        <f t="shared" si="5"/>
        <v>59.282608695652215</v>
      </c>
    </row>
    <row r="30" spans="1:8" ht="15.75" thickBot="1" x14ac:dyDescent="0.3">
      <c r="A30" s="108">
        <v>36312</v>
      </c>
      <c r="B30" s="128">
        <v>15.8</v>
      </c>
      <c r="C30" s="129">
        <f>[1]Dolar!C36</f>
        <v>1.7689999999999999</v>
      </c>
      <c r="D30" s="128">
        <f t="shared" si="0"/>
        <v>27.950199999999999</v>
      </c>
      <c r="E30" s="128">
        <f t="shared" si="4"/>
        <v>112.5567310054325</v>
      </c>
      <c r="F30" s="130">
        <f t="shared" si="6"/>
        <v>5.9634836146368571</v>
      </c>
      <c r="G30" s="130">
        <f t="shared" si="7"/>
        <v>133.5196464228722</v>
      </c>
      <c r="H30" s="131">
        <f t="shared" si="5"/>
        <v>99.648563897797828</v>
      </c>
    </row>
    <row r="31" spans="1:8" ht="15.75" thickBot="1" x14ac:dyDescent="0.3">
      <c r="A31" s="108">
        <v>36342</v>
      </c>
      <c r="B31" s="128">
        <v>19</v>
      </c>
      <c r="C31" s="129">
        <f>[1]Dolar!C37</f>
        <v>1.7889999999999999</v>
      </c>
      <c r="D31" s="128">
        <f t="shared" si="0"/>
        <v>33.991</v>
      </c>
      <c r="E31" s="128">
        <f t="shared" si="4"/>
        <v>136.88330829853297</v>
      </c>
      <c r="F31" s="130">
        <f t="shared" si="6"/>
        <v>21.612725490336388</v>
      </c>
      <c r="G31" s="130">
        <f t="shared" si="7"/>
        <v>183.98960657025174</v>
      </c>
      <c r="H31" s="131">
        <f t="shared" si="5"/>
        <v>143.55832616795647</v>
      </c>
    </row>
    <row r="32" spans="1:8" ht="15.75" thickBot="1" x14ac:dyDescent="0.3">
      <c r="A32" s="108">
        <v>36373</v>
      </c>
      <c r="B32" s="128">
        <v>20.3</v>
      </c>
      <c r="C32" s="129">
        <f>[1]Dolar!C38</f>
        <v>1.9159999999999999</v>
      </c>
      <c r="D32" s="128">
        <f t="shared" si="0"/>
        <v>38.894799999999996</v>
      </c>
      <c r="E32" s="128">
        <f t="shared" si="4"/>
        <v>156.63113470064957</v>
      </c>
      <c r="F32" s="130">
        <f t="shared" si="6"/>
        <v>14.426760024712422</v>
      </c>
      <c r="G32" s="130">
        <f t="shared" si="7"/>
        <v>224.96010560526679</v>
      </c>
      <c r="H32" s="131">
        <f t="shared" si="5"/>
        <v>175.38091192296793</v>
      </c>
    </row>
    <row r="33" spans="1:8" ht="15.75" thickBot="1" x14ac:dyDescent="0.3">
      <c r="A33" s="108">
        <v>36404</v>
      </c>
      <c r="B33" s="128">
        <v>23.58</v>
      </c>
      <c r="C33" s="129">
        <f>[1]Dolar!C39</f>
        <v>1.9370000000000001</v>
      </c>
      <c r="D33" s="128">
        <f t="shared" si="0"/>
        <v>45.674459999999996</v>
      </c>
      <c r="E33" s="128">
        <f t="shared" si="4"/>
        <v>183.93313493421823</v>
      </c>
      <c r="F33" s="130">
        <f t="shared" si="6"/>
        <v>17.430761952754608</v>
      </c>
      <c r="G33" s="130">
        <f t="shared" si="7"/>
        <v>281.60312805474092</v>
      </c>
      <c r="H33" s="131">
        <f t="shared" si="5"/>
        <v>187.39812740681077</v>
      </c>
    </row>
    <row r="34" spans="1:8" ht="15.75" thickBot="1" x14ac:dyDescent="0.3">
      <c r="A34" s="108">
        <v>36434</v>
      </c>
      <c r="B34" s="128">
        <v>21.87</v>
      </c>
      <c r="C34" s="129">
        <f>[1]Dolar!C40</f>
        <v>1.9490000000000001</v>
      </c>
      <c r="D34" s="128">
        <f t="shared" si="0"/>
        <v>42.624630000000003</v>
      </c>
      <c r="E34" s="128">
        <f t="shared" si="4"/>
        <v>171.65133033452673</v>
      </c>
      <c r="F34" s="130">
        <f t="shared" si="6"/>
        <v>-6.6773203229988667</v>
      </c>
      <c r="G34" s="130">
        <f t="shared" si="7"/>
        <v>256.12226483194223</v>
      </c>
      <c r="H34" s="131">
        <f t="shared" si="5"/>
        <v>183.56304634175552</v>
      </c>
    </row>
    <row r="35" spans="1:8" ht="15.75" thickBot="1" x14ac:dyDescent="0.3">
      <c r="A35" s="108">
        <v>36465</v>
      </c>
      <c r="B35" s="128">
        <v>25</v>
      </c>
      <c r="C35" s="129">
        <f>[1]Dolar!C41</f>
        <v>1.9339999999999999</v>
      </c>
      <c r="D35" s="128">
        <f t="shared" si="0"/>
        <v>48.35</v>
      </c>
      <c r="E35" s="128">
        <f t="shared" si="4"/>
        <v>194.70765662187253</v>
      </c>
      <c r="F35" s="130">
        <f t="shared" si="6"/>
        <v>13.432069674270465</v>
      </c>
      <c r="G35" s="130">
        <f t="shared" si="7"/>
        <v>303.95685556975877</v>
      </c>
      <c r="H35" s="131">
        <f t="shared" si="5"/>
        <v>265.98289304367574</v>
      </c>
    </row>
    <row r="36" spans="1:8" ht="15.75" thickBot="1" x14ac:dyDescent="0.3">
      <c r="A36" s="108">
        <v>36495</v>
      </c>
      <c r="B36" s="128">
        <v>25.05</v>
      </c>
      <c r="C36" s="129">
        <f>[1]Dolar!C42</f>
        <v>1.7889999999999999</v>
      </c>
      <c r="D36" s="128">
        <f t="shared" si="0"/>
        <v>44.814450000000001</v>
      </c>
      <c r="E36" s="128">
        <f t="shared" si="4"/>
        <v>180.46983541464476</v>
      </c>
      <c r="F36" s="130">
        <f t="shared" si="6"/>
        <v>-7.3124095139607164</v>
      </c>
      <c r="G36" s="130">
        <f t="shared" si="7"/>
        <v>274.41787603077915</v>
      </c>
      <c r="H36" s="131">
        <f t="shared" si="5"/>
        <v>274.41787603077915</v>
      </c>
    </row>
    <row r="37" spans="1:8" ht="15.75" thickBot="1" x14ac:dyDescent="0.3">
      <c r="A37" s="116"/>
      <c r="B37" s="128"/>
      <c r="C37" s="129"/>
      <c r="D37" s="128"/>
      <c r="E37" s="128"/>
      <c r="F37" s="130"/>
      <c r="G37" s="130"/>
      <c r="H37" s="131"/>
    </row>
    <row r="38" spans="1:8" ht="15.75" thickBot="1" x14ac:dyDescent="0.3">
      <c r="A38" s="108">
        <v>36526</v>
      </c>
      <c r="B38" s="128">
        <v>25.97</v>
      </c>
      <c r="C38" s="129">
        <f>[1]Dolar!C44</f>
        <v>1.784</v>
      </c>
      <c r="D38" s="128">
        <f t="shared" si="0"/>
        <v>46.330480000000001</v>
      </c>
      <c r="E38" s="128">
        <f t="shared" ref="E38:E49" si="8">100*D38/$D$8</f>
        <v>186.57495741399239</v>
      </c>
      <c r="F38" s="130">
        <f>100*(E38/E36)-100</f>
        <v>3.3829043980234275</v>
      </c>
      <c r="G38" s="130">
        <f>100*(E38/$E$36)-100</f>
        <v>3.3829043980234275</v>
      </c>
      <c r="H38" s="131">
        <f>100*(E38/E25)-100</f>
        <v>109.81838421138676</v>
      </c>
    </row>
    <row r="39" spans="1:8" ht="15.75" thickBot="1" x14ac:dyDescent="0.3">
      <c r="A39" s="108">
        <v>36557</v>
      </c>
      <c r="B39" s="128">
        <v>28.09</v>
      </c>
      <c r="C39" s="129">
        <f>[1]Dolar!C45</f>
        <v>1.7689999999999999</v>
      </c>
      <c r="D39" s="128">
        <f t="shared" si="0"/>
        <v>49.691209999999998</v>
      </c>
      <c r="E39" s="128">
        <f t="shared" si="8"/>
        <v>200.10877050269613</v>
      </c>
      <c r="F39" s="130">
        <f>100*(E39/E38)-100</f>
        <v>7.2538208108355491</v>
      </c>
      <c r="G39" s="130">
        <f t="shared" ref="G39:G49" si="9">100*(E39/$E$36)-100</f>
        <v>10.882115032093438</v>
      </c>
      <c r="H39" s="131">
        <f t="shared" ref="H39:H49" si="10">100*(E39/E26)-100</f>
        <v>135.91705834876328</v>
      </c>
    </row>
    <row r="40" spans="1:8" ht="15.75" thickBot="1" x14ac:dyDescent="0.3">
      <c r="A40" s="108">
        <v>36586</v>
      </c>
      <c r="B40" s="128">
        <v>24.8</v>
      </c>
      <c r="C40" s="129">
        <f>[1]Dolar!C46</f>
        <v>1.7473000000000001</v>
      </c>
      <c r="D40" s="128">
        <f t="shared" si="0"/>
        <v>43.333040000000004</v>
      </c>
      <c r="E40" s="128">
        <f t="shared" si="8"/>
        <v>174.50412973530231</v>
      </c>
      <c r="F40" s="130">
        <f t="shared" ref="F40:F49" si="11">100*(E40/E39)-100</f>
        <v>-12.795361594133041</v>
      </c>
      <c r="G40" s="130">
        <f t="shared" si="9"/>
        <v>-3.3056525294854566</v>
      </c>
      <c r="H40" s="131">
        <f t="shared" si="10"/>
        <v>101.31493612078975</v>
      </c>
    </row>
    <row r="41" spans="1:8" ht="15.75" thickBot="1" x14ac:dyDescent="0.3">
      <c r="A41" s="108">
        <v>36617</v>
      </c>
      <c r="B41" s="128">
        <v>27.4</v>
      </c>
      <c r="C41" s="129">
        <f>[1]Dolar!C47</f>
        <v>1.782</v>
      </c>
      <c r="D41" s="128">
        <f t="shared" si="0"/>
        <v>48.826799999999999</v>
      </c>
      <c r="E41" s="128">
        <f t="shared" si="8"/>
        <v>196.62775198231324</v>
      </c>
      <c r="F41" s="130">
        <f t="shared" si="11"/>
        <v>12.677993512571462</v>
      </c>
      <c r="G41" s="130">
        <f t="shared" si="9"/>
        <v>8.9532505698496863</v>
      </c>
      <c r="H41" s="131">
        <f t="shared" si="10"/>
        <v>92.13089209193609</v>
      </c>
    </row>
    <row r="42" spans="1:8" ht="15.75" thickBot="1" x14ac:dyDescent="0.3">
      <c r="A42" s="108">
        <v>36647</v>
      </c>
      <c r="B42" s="128">
        <v>29.22</v>
      </c>
      <c r="C42" s="129">
        <f>[1]Dolar!C48</f>
        <v>1.827</v>
      </c>
      <c r="D42" s="128">
        <f t="shared" si="0"/>
        <v>53.384939999999993</v>
      </c>
      <c r="E42" s="128">
        <f t="shared" si="8"/>
        <v>214.98358978902309</v>
      </c>
      <c r="F42" s="130">
        <f t="shared" si="11"/>
        <v>9.335324043353225</v>
      </c>
      <c r="G42" s="130">
        <f t="shared" si="9"/>
        <v>19.124389566311748</v>
      </c>
      <c r="H42" s="131">
        <f t="shared" si="10"/>
        <v>102.39047359082841</v>
      </c>
    </row>
    <row r="43" spans="1:8" ht="15.75" thickBot="1" x14ac:dyDescent="0.3">
      <c r="A43" s="108">
        <v>36678</v>
      </c>
      <c r="B43" s="128">
        <v>28.96</v>
      </c>
      <c r="C43" s="129">
        <f>[1]Dolar!C49</f>
        <v>1.7991999999999999</v>
      </c>
      <c r="D43" s="128">
        <f t="shared" si="0"/>
        <v>52.104832000000002</v>
      </c>
      <c r="E43" s="128">
        <f t="shared" si="8"/>
        <v>209.82853645080365</v>
      </c>
      <c r="F43" s="130">
        <f t="shared" si="11"/>
        <v>-2.397882249188612</v>
      </c>
      <c r="G43" s="130">
        <f t="shared" si="9"/>
        <v>16.26792697444688</v>
      </c>
      <c r="H43" s="131">
        <f t="shared" si="10"/>
        <v>86.420247440089923</v>
      </c>
    </row>
    <row r="44" spans="1:8" ht="15.75" thickBot="1" x14ac:dyDescent="0.3">
      <c r="A44" s="108">
        <v>36708</v>
      </c>
      <c r="B44" s="128">
        <v>26.9</v>
      </c>
      <c r="C44" s="129">
        <f>[1]Dolar!C50</f>
        <v>1.7849999999999999</v>
      </c>
      <c r="D44" s="128">
        <f t="shared" si="0"/>
        <v>48.016499999999994</v>
      </c>
      <c r="E44" s="128">
        <f t="shared" si="8"/>
        <v>193.36463690143</v>
      </c>
      <c r="F44" s="130">
        <f t="shared" si="11"/>
        <v>-7.846358664010296</v>
      </c>
      <c r="G44" s="130">
        <f t="shared" si="9"/>
        <v>7.1451284128222028</v>
      </c>
      <c r="H44" s="131">
        <f t="shared" si="10"/>
        <v>41.262392986378728</v>
      </c>
    </row>
    <row r="45" spans="1:8" ht="15.75" thickBot="1" x14ac:dyDescent="0.3">
      <c r="A45" s="108">
        <v>36739</v>
      </c>
      <c r="B45" s="128">
        <v>32.35</v>
      </c>
      <c r="C45" s="129">
        <f>[1]Dolar!C51</f>
        <v>1.8240000000000001</v>
      </c>
      <c r="D45" s="128">
        <f t="shared" si="0"/>
        <v>59.006400000000006</v>
      </c>
      <c r="E45" s="128">
        <f t="shared" si="8"/>
        <v>237.62146576407156</v>
      </c>
      <c r="F45" s="130">
        <f t="shared" si="11"/>
        <v>22.887757333416658</v>
      </c>
      <c r="G45" s="130">
        <f t="shared" si="9"/>
        <v>31.668245398526608</v>
      </c>
      <c r="H45" s="131">
        <f t="shared" si="10"/>
        <v>51.707683289282926</v>
      </c>
    </row>
    <row r="46" spans="1:8" ht="15.75" thickBot="1" x14ac:dyDescent="0.3">
      <c r="A46" s="108">
        <v>36770</v>
      </c>
      <c r="B46" s="128">
        <v>29.85</v>
      </c>
      <c r="C46" s="129">
        <f>[1]Dolar!C52</f>
        <v>1.845</v>
      </c>
      <c r="D46" s="128">
        <f t="shared" si="0"/>
        <v>55.073250000000002</v>
      </c>
      <c r="E46" s="128">
        <f t="shared" si="8"/>
        <v>221.78249121097292</v>
      </c>
      <c r="F46" s="130">
        <f t="shared" si="11"/>
        <v>-6.6656328805011071</v>
      </c>
      <c r="G46" s="130">
        <f t="shared" si="9"/>
        <v>22.891723540063552</v>
      </c>
      <c r="H46" s="131">
        <f t="shared" si="10"/>
        <v>20.577780229914055</v>
      </c>
    </row>
    <row r="47" spans="1:8" ht="15.75" thickBot="1" x14ac:dyDescent="0.3">
      <c r="A47" s="108">
        <v>36800</v>
      </c>
      <c r="B47" s="128">
        <v>30.75</v>
      </c>
      <c r="C47" s="129">
        <f>[1]Dolar!C53</f>
        <v>1.9</v>
      </c>
      <c r="D47" s="128">
        <f t="shared" si="0"/>
        <v>58.424999999999997</v>
      </c>
      <c r="E47" s="128">
        <f t="shared" si="8"/>
        <v>235.28014142984284</v>
      </c>
      <c r="F47" s="130">
        <f t="shared" si="11"/>
        <v>6.0859854829704148</v>
      </c>
      <c r="G47" s="130">
        <f t="shared" si="9"/>
        <v>30.370895994483931</v>
      </c>
      <c r="H47" s="131">
        <f t="shared" si="10"/>
        <v>37.068638484369217</v>
      </c>
    </row>
    <row r="48" spans="1:8" ht="15.75" thickBot="1" x14ac:dyDescent="0.3">
      <c r="A48" s="108">
        <v>36831</v>
      </c>
      <c r="B48" s="128">
        <v>32.6</v>
      </c>
      <c r="C48" s="129">
        <f>[1]Dolar!C54</f>
        <v>1.9810000000000001</v>
      </c>
      <c r="D48" s="128">
        <f t="shared" si="0"/>
        <v>64.580600000000004</v>
      </c>
      <c r="E48" s="128">
        <f t="shared" si="8"/>
        <v>260.06902356224407</v>
      </c>
      <c r="F48" s="130">
        <f t="shared" si="11"/>
        <v>10.535900727428341</v>
      </c>
      <c r="G48" s="130">
        <f t="shared" si="9"/>
        <v>44.106644173921609</v>
      </c>
      <c r="H48" s="131">
        <f t="shared" si="10"/>
        <v>33.568976215098246</v>
      </c>
    </row>
    <row r="49" spans="1:8" ht="15.75" thickBot="1" x14ac:dyDescent="0.3">
      <c r="A49" s="108">
        <v>36861</v>
      </c>
      <c r="B49" s="128">
        <v>23.93</v>
      </c>
      <c r="C49" s="129">
        <f>[1]Dolar!C55</f>
        <v>1.9554</v>
      </c>
      <c r="D49" s="128">
        <f t="shared" si="0"/>
        <v>46.792721999999998</v>
      </c>
      <c r="E49" s="128">
        <f t="shared" si="8"/>
        <v>188.43642704402768</v>
      </c>
      <c r="F49" s="130">
        <f t="shared" si="11"/>
        <v>-27.543686494086472</v>
      </c>
      <c r="G49" s="130">
        <f t="shared" si="9"/>
        <v>4.4143618855079012</v>
      </c>
      <c r="H49" s="131">
        <f t="shared" si="10"/>
        <v>4.4143618855079012</v>
      </c>
    </row>
    <row r="50" spans="1:8" ht="15.75" thickBot="1" x14ac:dyDescent="0.3">
      <c r="A50" s="116"/>
      <c r="B50" s="133"/>
      <c r="C50" s="129"/>
      <c r="D50" s="128"/>
      <c r="E50" s="128"/>
      <c r="F50" s="130"/>
      <c r="G50" s="130"/>
      <c r="H50" s="131"/>
    </row>
    <row r="51" spans="1:8" ht="15.75" thickBot="1" x14ac:dyDescent="0.3">
      <c r="A51" s="108">
        <v>36892</v>
      </c>
      <c r="B51" s="128">
        <v>23.93</v>
      </c>
      <c r="C51" s="129">
        <f>[1]Dolar!C57</f>
        <v>1.97</v>
      </c>
      <c r="D51" s="128">
        <f t="shared" si="0"/>
        <v>47.142099999999999</v>
      </c>
      <c r="E51" s="128">
        <f t="shared" ref="E51:E62" si="12">100*D51/$D$8</f>
        <v>189.84338819511845</v>
      </c>
      <c r="F51" s="130">
        <f>100*(E51/E49)-100</f>
        <v>0.74665030172857882</v>
      </c>
      <c r="G51" s="130">
        <f>100*(E51/$E$49)-100</f>
        <v>0.74665030172857882</v>
      </c>
      <c r="H51" s="131">
        <f>100*(E51/E38)-100</f>
        <v>1.7518057227121346</v>
      </c>
    </row>
    <row r="52" spans="1:8" ht="15.75" thickBot="1" x14ac:dyDescent="0.3">
      <c r="A52" s="108">
        <v>36923</v>
      </c>
      <c r="B52" s="128">
        <v>26.02</v>
      </c>
      <c r="C52" s="129">
        <f>[1]Dolar!C58</f>
        <v>2.0350000000000001</v>
      </c>
      <c r="D52" s="128">
        <f t="shared" si="0"/>
        <v>52.950700000000005</v>
      </c>
      <c r="E52" s="128">
        <f t="shared" si="12"/>
        <v>213.23488549095731</v>
      </c>
      <c r="F52" s="130">
        <f>100*(E52/E51)-100</f>
        <v>12.32147061755839</v>
      </c>
      <c r="G52" s="130">
        <f t="shared" ref="G52:G62" si="13">100*(E52/$E$49)-100</f>
        <v>13.160119216830381</v>
      </c>
      <c r="H52" s="131">
        <f t="shared" ref="H52:H62" si="14">100*(E52/E39)-100</f>
        <v>6.5594900989531197</v>
      </c>
    </row>
    <row r="53" spans="1:8" ht="15.75" thickBot="1" x14ac:dyDescent="0.3">
      <c r="A53" s="108">
        <v>36951</v>
      </c>
      <c r="B53" s="128">
        <v>24.74</v>
      </c>
      <c r="C53" s="129">
        <f>[1]Dolar!C59</f>
        <v>2.1520000000000001</v>
      </c>
      <c r="D53" s="128">
        <f t="shared" si="0"/>
        <v>53.240479999999998</v>
      </c>
      <c r="E53" s="128">
        <f t="shared" si="12"/>
        <v>214.40184277608421</v>
      </c>
      <c r="F53" s="130">
        <f t="shared" ref="F53:F62" si="15">100*(E53/E52)-100</f>
        <v>0.54726377554969474</v>
      </c>
      <c r="G53" s="130">
        <f t="shared" si="13"/>
        <v>13.779403557672936</v>
      </c>
      <c r="H53" s="131">
        <f t="shared" si="14"/>
        <v>22.863477845080808</v>
      </c>
    </row>
    <row r="54" spans="1:8" ht="15.75" thickBot="1" x14ac:dyDescent="0.3">
      <c r="A54" s="108">
        <v>36982</v>
      </c>
      <c r="B54" s="128">
        <v>28.43</v>
      </c>
      <c r="C54" s="129">
        <f>[1]Dolar!C60</f>
        <v>2.2000000000000002</v>
      </c>
      <c r="D54" s="128">
        <f t="shared" si="0"/>
        <v>62.546000000000006</v>
      </c>
      <c r="E54" s="128">
        <f t="shared" si="12"/>
        <v>251.87559650613525</v>
      </c>
      <c r="F54" s="130">
        <f t="shared" si="15"/>
        <v>17.478279684931479</v>
      </c>
      <c r="G54" s="130">
        <f t="shared" si="13"/>
        <v>33.666085935329903</v>
      </c>
      <c r="H54" s="131">
        <f t="shared" si="14"/>
        <v>28.097684058754623</v>
      </c>
    </row>
    <row r="55" spans="1:8" ht="15.75" thickBot="1" x14ac:dyDescent="0.3">
      <c r="A55" s="108">
        <v>37012</v>
      </c>
      <c r="B55" s="128">
        <v>29.11</v>
      </c>
      <c r="C55" s="129">
        <f>[1]Dolar!C61</f>
        <v>2.371</v>
      </c>
      <c r="D55" s="128">
        <f t="shared" si="0"/>
        <v>69.019809999999993</v>
      </c>
      <c r="E55" s="128">
        <f t="shared" si="12"/>
        <v>277.94592483116611</v>
      </c>
      <c r="F55" s="130">
        <f t="shared" si="15"/>
        <v>10.350478048156546</v>
      </c>
      <c r="G55" s="130">
        <f t="shared" si="13"/>
        <v>47.501164817896267</v>
      </c>
      <c r="H55" s="131">
        <f t="shared" si="14"/>
        <v>29.287042375621269</v>
      </c>
    </row>
    <row r="56" spans="1:8" ht="15.75" thickBot="1" x14ac:dyDescent="0.3">
      <c r="A56" s="108">
        <v>37043</v>
      </c>
      <c r="B56" s="133">
        <v>26.09</v>
      </c>
      <c r="C56" s="129">
        <f>[1]Dolar!C62</f>
        <v>2.3130000000000002</v>
      </c>
      <c r="D56" s="128">
        <f t="shared" si="0"/>
        <v>60.346170000000001</v>
      </c>
      <c r="E56" s="128">
        <f t="shared" si="12"/>
        <v>243.01678069917571</v>
      </c>
      <c r="F56" s="130">
        <f t="shared" si="15"/>
        <v>-12.56688478278916</v>
      </c>
      <c r="G56" s="130">
        <f t="shared" si="13"/>
        <v>28.964863381959304</v>
      </c>
      <c r="H56" s="131">
        <f t="shared" si="14"/>
        <v>15.816840173287574</v>
      </c>
    </row>
    <row r="57" spans="1:8" ht="15.75" thickBot="1" x14ac:dyDescent="0.3">
      <c r="A57" s="108">
        <v>37073</v>
      </c>
      <c r="B57" s="133">
        <v>24.69</v>
      </c>
      <c r="C57" s="129">
        <f>[1]Dolar!C63</f>
        <v>2.4660000000000002</v>
      </c>
      <c r="D57" s="128">
        <f t="shared" si="0"/>
        <v>60.885540000000006</v>
      </c>
      <c r="E57" s="128">
        <f t="shared" si="12"/>
        <v>245.1888483052179</v>
      </c>
      <c r="F57" s="130">
        <f t="shared" si="15"/>
        <v>0.89379325978767099</v>
      </c>
      <c r="G57" s="130">
        <f t="shared" si="13"/>
        <v>30.117542638361613</v>
      </c>
      <c r="H57" s="131">
        <f t="shared" si="14"/>
        <v>26.801287057573987</v>
      </c>
    </row>
    <row r="58" spans="1:8" ht="15.75" thickBot="1" x14ac:dyDescent="0.3">
      <c r="A58" s="108">
        <v>37104</v>
      </c>
      <c r="B58" s="133">
        <v>26.47</v>
      </c>
      <c r="C58" s="129">
        <f>[1]Dolar!C64</f>
        <v>2.5299999999999998</v>
      </c>
      <c r="D58" s="128">
        <f t="shared" si="0"/>
        <v>66.969099999999997</v>
      </c>
      <c r="E58" s="128">
        <f t="shared" si="12"/>
        <v>269.68762206982092</v>
      </c>
      <c r="F58" s="130">
        <f t="shared" si="15"/>
        <v>9.9917977240572782</v>
      </c>
      <c r="G58" s="130">
        <f t="shared" si="13"/>
        <v>43.118624302300702</v>
      </c>
      <c r="H58" s="131">
        <f t="shared" si="14"/>
        <v>13.494637869790367</v>
      </c>
    </row>
    <row r="59" spans="1:8" ht="15.75" thickBot="1" x14ac:dyDescent="0.3">
      <c r="A59" s="108">
        <v>37135</v>
      </c>
      <c r="B59" s="133">
        <v>23.26</v>
      </c>
      <c r="C59" s="129">
        <f>[1]Dolar!C65</f>
        <v>2.665</v>
      </c>
      <c r="D59" s="128">
        <f t="shared" si="0"/>
        <v>61.987900000000003</v>
      </c>
      <c r="E59" s="128">
        <f t="shared" si="12"/>
        <v>249.62810233528378</v>
      </c>
      <c r="F59" s="130">
        <f t="shared" si="15"/>
        <v>-7.4380572532705287</v>
      </c>
      <c r="G59" s="130">
        <f t="shared" si="13"/>
        <v>32.473379086602421</v>
      </c>
      <c r="H59" s="131">
        <f t="shared" si="14"/>
        <v>12.555369439791548</v>
      </c>
    </row>
    <row r="60" spans="1:8" ht="15.75" thickBot="1" x14ac:dyDescent="0.3">
      <c r="A60" s="108">
        <v>37165</v>
      </c>
      <c r="B60" s="133">
        <v>20.95</v>
      </c>
      <c r="C60" s="129">
        <f>[1]Dolar!C66</f>
        <v>2.6960000000000002</v>
      </c>
      <c r="D60" s="128">
        <f t="shared" si="0"/>
        <v>56.481200000000001</v>
      </c>
      <c r="E60" s="128">
        <f t="shared" si="12"/>
        <v>227.45237011771056</v>
      </c>
      <c r="F60" s="130">
        <f t="shared" si="15"/>
        <v>-8.8835079104147781</v>
      </c>
      <c r="G60" s="130">
        <f t="shared" si="13"/>
        <v>20.705095976250348</v>
      </c>
      <c r="H60" s="131">
        <f t="shared" si="14"/>
        <v>-3.3270004278990228</v>
      </c>
    </row>
    <row r="61" spans="1:8" ht="15.75" thickBot="1" x14ac:dyDescent="0.3">
      <c r="A61" s="108">
        <v>37196</v>
      </c>
      <c r="B61" s="133">
        <v>19.14</v>
      </c>
      <c r="C61" s="129">
        <f>[1]Dolar!C67</f>
        <v>2.5</v>
      </c>
      <c r="D61" s="128">
        <f t="shared" si="0"/>
        <v>47.85</v>
      </c>
      <c r="E61" s="128">
        <f t="shared" si="12"/>
        <v>192.69413380261841</v>
      </c>
      <c r="F61" s="130">
        <f t="shared" si="15"/>
        <v>-15.281545009666928</v>
      </c>
      <c r="G61" s="130">
        <f t="shared" si="13"/>
        <v>2.2594924056779746</v>
      </c>
      <c r="H61" s="131">
        <f t="shared" si="14"/>
        <v>-25.90654159298613</v>
      </c>
    </row>
    <row r="62" spans="1:8" ht="15.75" thickBot="1" x14ac:dyDescent="0.3">
      <c r="A62" s="108">
        <v>37226</v>
      </c>
      <c r="B62" s="128">
        <v>19.899999999999999</v>
      </c>
      <c r="C62" s="129">
        <f>[1]Dolar!C68</f>
        <v>2.3140000000000001</v>
      </c>
      <c r="D62" s="128">
        <f t="shared" si="0"/>
        <v>46.0486</v>
      </c>
      <c r="E62" s="128">
        <f t="shared" si="12"/>
        <v>185.4398137894097</v>
      </c>
      <c r="F62" s="130">
        <f t="shared" si="15"/>
        <v>-3.7646812957157749</v>
      </c>
      <c r="G62" s="130">
        <f t="shared" si="13"/>
        <v>-1.5902515780124844</v>
      </c>
      <c r="H62" s="131">
        <f t="shared" si="14"/>
        <v>-1.5902515780124844</v>
      </c>
    </row>
    <row r="63" spans="1:8" ht="15.75" thickBot="1" x14ac:dyDescent="0.3">
      <c r="A63" s="108"/>
      <c r="B63" s="128"/>
      <c r="C63" s="129"/>
      <c r="D63" s="128"/>
      <c r="E63" s="128"/>
      <c r="F63" s="130"/>
      <c r="G63" s="130"/>
      <c r="H63" s="131"/>
    </row>
    <row r="64" spans="1:8" ht="15.75" thickBot="1" x14ac:dyDescent="0.3">
      <c r="A64" s="108">
        <v>37257</v>
      </c>
      <c r="B64" s="133">
        <v>19.18</v>
      </c>
      <c r="C64" s="129">
        <f>[1]Dolar!C70</f>
        <v>2.4182999999999999</v>
      </c>
      <c r="D64" s="128">
        <f t="shared" si="0"/>
        <v>46.382993999999997</v>
      </c>
      <c r="E64" s="128">
        <f t="shared" ref="E64:E72" si="16">100*D64/$D$8</f>
        <v>186.78643368865301</v>
      </c>
      <c r="F64" s="130">
        <f>100*(E64/E62)-100</f>
        <v>0.72617625725864343</v>
      </c>
      <c r="G64" s="130">
        <f>100*(E64/$E$62)-100</f>
        <v>0.72617625725864343</v>
      </c>
      <c r="H64" s="131">
        <f>100*(E64/E51)-100</f>
        <v>-1.6102507100871719</v>
      </c>
    </row>
    <row r="65" spans="1:8" ht="15.75" thickBot="1" x14ac:dyDescent="0.3">
      <c r="A65" s="108">
        <v>37288</v>
      </c>
      <c r="B65" s="133">
        <v>21.33</v>
      </c>
      <c r="C65" s="129">
        <f>[1]Dolar!C71</f>
        <v>2.3481999999999998</v>
      </c>
      <c r="D65" s="128">
        <f t="shared" si="0"/>
        <v>50.087105999999991</v>
      </c>
      <c r="E65" s="128">
        <f t="shared" si="16"/>
        <v>201.70306176279897</v>
      </c>
      <c r="F65" s="130">
        <f>100*(E65/E64)-100</f>
        <v>7.9859269110571063</v>
      </c>
      <c r="G65" s="130">
        <f t="shared" ref="G65:G75" si="17">100*(E65/$E$62)-100</f>
        <v>8.7700950734658392</v>
      </c>
      <c r="H65" s="131">
        <f t="shared" ref="H65:H75" si="18">100*(E65/E52)-100</f>
        <v>-5.4080380429342938</v>
      </c>
    </row>
    <row r="66" spans="1:8" ht="15.75" thickBot="1" x14ac:dyDescent="0.3">
      <c r="A66" s="108">
        <v>37316</v>
      </c>
      <c r="B66" s="133">
        <v>25.92</v>
      </c>
      <c r="C66" s="129">
        <f>[1]Dolar!C72</f>
        <v>2.3235999999999999</v>
      </c>
      <c r="D66" s="128">
        <f t="shared" si="0"/>
        <v>60.227712000000004</v>
      </c>
      <c r="E66" s="128">
        <f t="shared" si="16"/>
        <v>242.5397449269293</v>
      </c>
      <c r="F66" s="130">
        <f t="shared" ref="F66:F75" si="19">100*(E66/E65)-100</f>
        <v>20.245941141019429</v>
      </c>
      <c r="G66" s="130">
        <f t="shared" si="17"/>
        <v>30.791624501070629</v>
      </c>
      <c r="H66" s="131">
        <f t="shared" si="18"/>
        <v>13.123908725090388</v>
      </c>
    </row>
    <row r="67" spans="1:8" ht="15.75" thickBot="1" x14ac:dyDescent="0.3">
      <c r="A67" s="108">
        <v>37347</v>
      </c>
      <c r="B67" s="133">
        <v>26.47</v>
      </c>
      <c r="C67" s="129">
        <f>[1]Dolar!C73</f>
        <v>2.3624999999999998</v>
      </c>
      <c r="D67" s="128">
        <f t="shared" si="0"/>
        <v>62.535374999999995</v>
      </c>
      <c r="E67" s="128">
        <f t="shared" si="16"/>
        <v>251.83280914622605</v>
      </c>
      <c r="F67" s="130">
        <f t="shared" si="19"/>
        <v>3.831563450393034</v>
      </c>
      <c r="G67" s="130">
        <f t="shared" si="17"/>
        <v>35.802988581628966</v>
      </c>
      <c r="H67" s="131">
        <f t="shared" si="18"/>
        <v>-1.6987497202080704E-2</v>
      </c>
    </row>
    <row r="68" spans="1:8" ht="15.75" thickBot="1" x14ac:dyDescent="0.3">
      <c r="A68" s="108">
        <v>37377</v>
      </c>
      <c r="B68" s="133">
        <v>24.51</v>
      </c>
      <c r="C68" s="129">
        <f>[1]Dolar!C74</f>
        <v>2.5219999999999998</v>
      </c>
      <c r="D68" s="128">
        <f t="shared" si="0"/>
        <v>61.814219999999999</v>
      </c>
      <c r="E68" s="128">
        <f t="shared" si="16"/>
        <v>248.92868504878768</v>
      </c>
      <c r="F68" s="130">
        <f t="shared" si="19"/>
        <v>-1.1531952914650248</v>
      </c>
      <c r="G68" s="130">
        <f t="shared" si="17"/>
        <v>34.236914911636831</v>
      </c>
      <c r="H68" s="131">
        <f t="shared" si="18"/>
        <v>-10.439886751354422</v>
      </c>
    </row>
    <row r="69" spans="1:8" ht="15.75" thickBot="1" x14ac:dyDescent="0.3">
      <c r="A69" s="108">
        <v>37408</v>
      </c>
      <c r="B69" s="133">
        <v>25.58</v>
      </c>
      <c r="C69" s="129">
        <f>[1]Dolar!C75</f>
        <v>2.8443999999999998</v>
      </c>
      <c r="D69" s="128">
        <f t="shared" si="0"/>
        <v>72.759751999999992</v>
      </c>
      <c r="E69" s="128">
        <f t="shared" si="16"/>
        <v>293.00684195053981</v>
      </c>
      <c r="F69" s="130">
        <f t="shared" si="19"/>
        <v>17.707142466571597</v>
      </c>
      <c r="G69" s="130">
        <f t="shared" si="17"/>
        <v>58.006436677770864</v>
      </c>
      <c r="H69" s="131">
        <f t="shared" si="18"/>
        <v>20.57062113469668</v>
      </c>
    </row>
    <row r="70" spans="1:8" ht="15.75" thickBot="1" x14ac:dyDescent="0.3">
      <c r="A70" s="108">
        <v>37438</v>
      </c>
      <c r="B70" s="133">
        <v>25.68</v>
      </c>
      <c r="C70" s="129">
        <f>[1]Dolar!C76</f>
        <v>3.4277000000000002</v>
      </c>
      <c r="D70" s="128">
        <f t="shared" si="0"/>
        <v>88.023336</v>
      </c>
      <c r="E70" s="128">
        <f t="shared" si="16"/>
        <v>354.47399132574373</v>
      </c>
      <c r="F70" s="130">
        <f t="shared" si="19"/>
        <v>20.978059408448786</v>
      </c>
      <c r="G70" s="130">
        <f t="shared" si="17"/>
        <v>91.153120833206657</v>
      </c>
      <c r="H70" s="131">
        <f t="shared" si="18"/>
        <v>44.571824443045074</v>
      </c>
    </row>
    <row r="71" spans="1:8" ht="15.75" thickBot="1" x14ac:dyDescent="0.3">
      <c r="A71" s="108">
        <v>37469</v>
      </c>
      <c r="B71" s="128">
        <v>27.47</v>
      </c>
      <c r="C71" s="129">
        <f>[1]Dolar!C77</f>
        <v>3.01</v>
      </c>
      <c r="D71" s="128">
        <f t="shared" si="0"/>
        <v>82.684699999999992</v>
      </c>
      <c r="E71" s="128">
        <f t="shared" si="16"/>
        <v>332.97506050636071</v>
      </c>
      <c r="F71" s="130">
        <f t="shared" si="19"/>
        <v>-6.0650234842269697</v>
      </c>
      <c r="G71" s="130">
        <f t="shared" si="17"/>
        <v>79.559639163839933</v>
      </c>
      <c r="H71" s="131">
        <f t="shared" si="18"/>
        <v>23.466942216634237</v>
      </c>
    </row>
    <row r="72" spans="1:8" ht="15.75" thickBot="1" x14ac:dyDescent="0.3">
      <c r="A72" s="108">
        <v>37500</v>
      </c>
      <c r="B72" s="133">
        <v>30.45</v>
      </c>
      <c r="C72" s="129">
        <f>[1]Dolar!C78</f>
        <v>3.8948999999999998</v>
      </c>
      <c r="D72" s="128">
        <f t="shared" si="0"/>
        <v>118.59970499999999</v>
      </c>
      <c r="E72" s="128">
        <f t="shared" si="16"/>
        <v>477.60642474861169</v>
      </c>
      <c r="F72" s="130">
        <f t="shared" si="19"/>
        <v>43.436095190524981</v>
      </c>
      <c r="G72" s="130">
        <f t="shared" si="17"/>
        <v>157.55333495480863</v>
      </c>
      <c r="H72" s="131">
        <f t="shared" si="18"/>
        <v>91.327186434771932</v>
      </c>
    </row>
    <row r="73" spans="1:8" ht="15.75" thickBot="1" x14ac:dyDescent="0.3">
      <c r="A73" s="108">
        <v>37530</v>
      </c>
      <c r="B73" s="133">
        <v>25.72</v>
      </c>
      <c r="C73" s="129">
        <f>[1]Dolar!C79</f>
        <v>3.645</v>
      </c>
      <c r="D73" s="128">
        <f>+B73*C73</f>
        <v>93.749399999999994</v>
      </c>
      <c r="E73" s="128">
        <f>100*D73/$D$8</f>
        <v>377.53311238276262</v>
      </c>
      <c r="F73" s="130">
        <f t="shared" si="19"/>
        <v>-20.953091746729058</v>
      </c>
      <c r="G73" s="130">
        <f t="shared" si="17"/>
        <v>103.58794838496715</v>
      </c>
      <c r="H73" s="131">
        <f t="shared" si="18"/>
        <v>65.983371458113481</v>
      </c>
    </row>
    <row r="74" spans="1:8" ht="15.75" thickBot="1" x14ac:dyDescent="0.3">
      <c r="A74" s="108">
        <v>37561</v>
      </c>
      <c r="B74" s="128">
        <v>25.2</v>
      </c>
      <c r="C74" s="129">
        <f>[1]Dolar!C80</f>
        <v>3.6364999999999998</v>
      </c>
      <c r="D74" s="128">
        <f>+B74*C74</f>
        <v>91.639799999999994</v>
      </c>
      <c r="E74" s="128">
        <f>100*D74/$D$8</f>
        <v>369.03765690376571</v>
      </c>
      <c r="F74" s="130">
        <f t="shared" si="19"/>
        <v>-2.2502544016281547</v>
      </c>
      <c r="G74" s="130">
        <f t="shared" si="17"/>
        <v>99.006701615249966</v>
      </c>
      <c r="H74" s="131">
        <f t="shared" si="18"/>
        <v>91.514733542319732</v>
      </c>
    </row>
    <row r="75" spans="1:8" ht="15.75" thickBot="1" x14ac:dyDescent="0.3">
      <c r="A75" s="108">
        <v>37591</v>
      </c>
      <c r="B75" s="128">
        <v>28.66</v>
      </c>
      <c r="C75" s="129">
        <f>[1]Dolar!C81</f>
        <v>3.5329999999999999</v>
      </c>
      <c r="D75" s="128">
        <f>+B75*C75</f>
        <v>101.25578</v>
      </c>
      <c r="E75" s="128">
        <f>100*D75/$D$8</f>
        <v>407.76164722274802</v>
      </c>
      <c r="F75" s="130">
        <f t="shared" si="19"/>
        <v>10.493235471923782</v>
      </c>
      <c r="G75" s="130">
        <f t="shared" si="17"/>
        <v>119.88894342064688</v>
      </c>
      <c r="H75" s="131">
        <f t="shared" si="18"/>
        <v>119.88894342064688</v>
      </c>
    </row>
    <row r="76" spans="1:8" ht="15.75" thickBot="1" x14ac:dyDescent="0.3">
      <c r="A76" s="108"/>
      <c r="B76" s="128"/>
      <c r="C76" s="129"/>
      <c r="D76" s="128"/>
      <c r="E76" s="128"/>
      <c r="F76" s="130"/>
      <c r="G76" s="130"/>
      <c r="H76" s="131"/>
    </row>
    <row r="77" spans="1:8" ht="15.75" thickBot="1" x14ac:dyDescent="0.3">
      <c r="A77" s="108">
        <v>37622</v>
      </c>
      <c r="B77" s="128">
        <v>31.1</v>
      </c>
      <c r="C77" s="129">
        <f>[1]Dolar!C83</f>
        <v>3.5249999999999999</v>
      </c>
      <c r="D77" s="128">
        <f t="shared" ref="D77:D88" si="20">+B77*C77</f>
        <v>109.6275</v>
      </c>
      <c r="E77" s="128">
        <f t="shared" ref="E77:E83" si="21">100*D77/$D$8</f>
        <v>441.47494573556008</v>
      </c>
      <c r="F77" s="130">
        <f>100*(E77/E75)-100</f>
        <v>8.2678934476629422</v>
      </c>
      <c r="G77" s="130">
        <f>100*(E77/$E$75)-100</f>
        <v>8.2678934476629422</v>
      </c>
      <c r="H77" s="131">
        <f>100*(E77/E64)-100</f>
        <v>136.35278912784287</v>
      </c>
    </row>
    <row r="78" spans="1:8" ht="15.75" thickBot="1" x14ac:dyDescent="0.3">
      <c r="A78" s="108">
        <v>37653</v>
      </c>
      <c r="B78" s="128">
        <v>32.799999999999997</v>
      </c>
      <c r="C78" s="129">
        <f>[1]Dolar!C84</f>
        <v>3.5750000000000002</v>
      </c>
      <c r="D78" s="128">
        <f t="shared" si="20"/>
        <v>117.25999999999999</v>
      </c>
      <c r="E78" s="128">
        <f t="shared" si="21"/>
        <v>472.2113715714741</v>
      </c>
      <c r="F78" s="130">
        <f>100*(E78/E77)-100</f>
        <v>6.9622129483934287</v>
      </c>
      <c r="G78" s="130">
        <f t="shared" ref="G78:G88" si="22">100*(E78/$E$75)-100</f>
        <v>15.805734744228928</v>
      </c>
      <c r="H78" s="131">
        <f t="shared" ref="H78:H88" si="23">100*(E78/E65)-100</f>
        <v>134.11214854377894</v>
      </c>
    </row>
    <row r="79" spans="1:8" ht="15.75" thickBot="1" x14ac:dyDescent="0.3">
      <c r="A79" s="108">
        <v>37681</v>
      </c>
      <c r="B79" s="134">
        <v>26.35</v>
      </c>
      <c r="C79" s="129">
        <f>[1]Dolar!C85</f>
        <v>3.3530000000000002</v>
      </c>
      <c r="D79" s="128">
        <f t="shared" si="20"/>
        <v>88.351550000000003</v>
      </c>
      <c r="E79" s="128">
        <f t="shared" si="21"/>
        <v>355.79572408294109</v>
      </c>
      <c r="F79" s="130">
        <f t="shared" ref="F79:F88" si="24">100*(E79/E78)-100</f>
        <v>-24.653291830121105</v>
      </c>
      <c r="G79" s="130">
        <f t="shared" si="22"/>
        <v>-12.744190998281766</v>
      </c>
      <c r="H79" s="131">
        <f t="shared" si="23"/>
        <v>46.695843268958981</v>
      </c>
    </row>
    <row r="80" spans="1:8" ht="15.75" thickBot="1" x14ac:dyDescent="0.3">
      <c r="A80" s="108">
        <v>37712</v>
      </c>
      <c r="B80" s="134">
        <v>23.68</v>
      </c>
      <c r="C80" s="129">
        <f>[1]Dolar!C86</f>
        <v>2.8898000000000001</v>
      </c>
      <c r="D80" s="128">
        <f t="shared" si="20"/>
        <v>68.430464000000001</v>
      </c>
      <c r="E80" s="128">
        <f t="shared" si="21"/>
        <v>275.57260159229389</v>
      </c>
      <c r="F80" s="130">
        <f t="shared" si="24"/>
        <v>-22.547522935364455</v>
      </c>
      <c r="G80" s="130">
        <f t="shared" si="22"/>
        <v>-32.418214545382</v>
      </c>
      <c r="H80" s="131">
        <f t="shared" si="23"/>
        <v>9.4268068273357386</v>
      </c>
    </row>
    <row r="81" spans="1:8" ht="15.75" thickBot="1" x14ac:dyDescent="0.3">
      <c r="A81" s="108">
        <v>37742</v>
      </c>
      <c r="B81" s="134">
        <v>26.32</v>
      </c>
      <c r="C81" s="129">
        <f>[1]Dolar!C87</f>
        <v>2.9655999999999998</v>
      </c>
      <c r="D81" s="128">
        <f t="shared" si="20"/>
        <v>78.054592</v>
      </c>
      <c r="E81" s="128">
        <f t="shared" si="21"/>
        <v>314.32940427913877</v>
      </c>
      <c r="F81" s="130">
        <f t="shared" si="24"/>
        <v>14.064098703174082</v>
      </c>
      <c r="G81" s="130">
        <f t="shared" si="22"/>
        <v>-22.913445533677177</v>
      </c>
      <c r="H81" s="131">
        <f t="shared" si="23"/>
        <v>26.272873782116818</v>
      </c>
    </row>
    <row r="82" spans="1:8" ht="15.75" thickBot="1" x14ac:dyDescent="0.3">
      <c r="A82" s="108">
        <v>37773</v>
      </c>
      <c r="B82" s="134">
        <v>28.33</v>
      </c>
      <c r="C82" s="129">
        <f>[1]Dolar!C88</f>
        <v>2.8719999999999999</v>
      </c>
      <c r="D82" s="128">
        <f t="shared" si="20"/>
        <v>81.363759999999985</v>
      </c>
      <c r="E82" s="128">
        <f t="shared" si="21"/>
        <v>327.65557484062964</v>
      </c>
      <c r="F82" s="130">
        <f t="shared" si="24"/>
        <v>4.2395558226734096</v>
      </c>
      <c r="G82" s="130">
        <f t="shared" si="22"/>
        <v>-19.64531802530189</v>
      </c>
      <c r="H82" s="131">
        <f t="shared" si="23"/>
        <v>11.82522997054744</v>
      </c>
    </row>
    <row r="83" spans="1:8" ht="15.75" thickBot="1" x14ac:dyDescent="0.3">
      <c r="A83" s="108">
        <v>37803</v>
      </c>
      <c r="B83" s="134">
        <v>29.33</v>
      </c>
      <c r="C83" s="129">
        <f>[1]Dolar!C89</f>
        <v>2.9655</v>
      </c>
      <c r="D83" s="128">
        <f t="shared" si="20"/>
        <v>86.978115000000003</v>
      </c>
      <c r="E83" s="128">
        <f t="shared" si="21"/>
        <v>350.26483865641654</v>
      </c>
      <c r="F83" s="130">
        <f t="shared" si="24"/>
        <v>6.9003140956121172</v>
      </c>
      <c r="G83" s="130">
        <f t="shared" si="22"/>
        <v>-14.100592578517492</v>
      </c>
      <c r="H83" s="131">
        <f t="shared" si="23"/>
        <v>-1.187436249859914</v>
      </c>
    </row>
    <row r="84" spans="1:8" ht="15.75" thickBot="1" x14ac:dyDescent="0.3">
      <c r="A84" s="108">
        <v>37834</v>
      </c>
      <c r="B84" s="133">
        <v>29.49</v>
      </c>
      <c r="C84" s="129">
        <f>[1]Dolar!C90</f>
        <v>2.9664999999999999</v>
      </c>
      <c r="D84" s="128">
        <f t="shared" si="20"/>
        <v>87.482084999999998</v>
      </c>
      <c r="E84" s="128">
        <f>100*D84/$D$8</f>
        <v>352.29434884685554</v>
      </c>
      <c r="F84" s="130">
        <f t="shared" si="24"/>
        <v>0.57942161657562963</v>
      </c>
      <c r="G84" s="130">
        <f t="shared" si="22"/>
        <v>-13.602872843407056</v>
      </c>
      <c r="H84" s="131">
        <f t="shared" si="23"/>
        <v>5.8020226232906538</v>
      </c>
    </row>
    <row r="85" spans="1:8" ht="15.75" thickBot="1" x14ac:dyDescent="0.3">
      <c r="A85" s="108">
        <v>37865</v>
      </c>
      <c r="B85" s="133">
        <v>27.61</v>
      </c>
      <c r="C85" s="129">
        <f>[1]Dolar!C91</f>
        <v>2.9234</v>
      </c>
      <c r="D85" s="128">
        <f t="shared" si="20"/>
        <v>80.715074000000001</v>
      </c>
      <c r="E85" s="128">
        <f>100*D85/$D$8</f>
        <v>325.04328671356836</v>
      </c>
      <c r="F85" s="130">
        <f t="shared" si="24"/>
        <v>-7.7353106067373716</v>
      </c>
      <c r="G85" s="130">
        <f t="shared" si="22"/>
        <v>-20.285958984267367</v>
      </c>
      <c r="H85" s="131">
        <f t="shared" si="23"/>
        <v>-31.943275912870092</v>
      </c>
    </row>
    <row r="86" spans="1:8" ht="15.75" thickBot="1" x14ac:dyDescent="0.3">
      <c r="A86" s="108">
        <v>37895</v>
      </c>
      <c r="B86" s="128">
        <v>27.7</v>
      </c>
      <c r="C86" s="129">
        <f>[1]Dolar!C92</f>
        <v>2.8561999999999999</v>
      </c>
      <c r="D86" s="128">
        <f t="shared" si="20"/>
        <v>79.116739999999993</v>
      </c>
      <c r="E86" s="128">
        <f>100*D86/$D$8</f>
        <v>318.60672274998893</v>
      </c>
      <c r="F86" s="130">
        <f t="shared" si="24"/>
        <v>-1.9802174746194368</v>
      </c>
      <c r="G86" s="130">
        <f t="shared" si="22"/>
        <v>-21.86447035418621</v>
      </c>
      <c r="H86" s="131">
        <f t="shared" si="23"/>
        <v>-15.608270559598253</v>
      </c>
    </row>
    <row r="87" spans="1:8" ht="15.75" thickBot="1" x14ac:dyDescent="0.3">
      <c r="A87" s="108">
        <v>37926</v>
      </c>
      <c r="B87" s="133">
        <v>30.41</v>
      </c>
      <c r="C87" s="129">
        <f>[1]Dolar!C93</f>
        <v>2.9489999999999998</v>
      </c>
      <c r="D87" s="128">
        <f t="shared" si="20"/>
        <v>89.679090000000002</v>
      </c>
      <c r="E87" s="128">
        <f>100*D87/$D$8</f>
        <v>361.14178824988625</v>
      </c>
      <c r="F87" s="130">
        <f t="shared" si="24"/>
        <v>13.350335213508544</v>
      </c>
      <c r="G87" s="130">
        <f t="shared" si="22"/>
        <v>-11.433115225619716</v>
      </c>
      <c r="H87" s="131">
        <f t="shared" si="23"/>
        <v>-2.1395834560965881</v>
      </c>
    </row>
    <row r="88" spans="1:8" ht="15.75" thickBot="1" x14ac:dyDescent="0.3">
      <c r="A88" s="108">
        <v>37956</v>
      </c>
      <c r="B88" s="133">
        <v>29.74</v>
      </c>
      <c r="C88" s="129">
        <f>[1]Dolar!C94</f>
        <v>2.8892000000000002</v>
      </c>
      <c r="D88" s="128">
        <f t="shared" si="20"/>
        <v>85.924807999999999</v>
      </c>
      <c r="E88" s="128">
        <f>100*D88/$D$8</f>
        <v>346.02312329605633</v>
      </c>
      <c r="F88" s="130">
        <f t="shared" si="24"/>
        <v>-4.1863515787236452</v>
      </c>
      <c r="G88" s="130">
        <f t="shared" si="22"/>
        <v>-15.140836404598346</v>
      </c>
      <c r="H88" s="131">
        <f t="shared" si="23"/>
        <v>-15.140836404598346</v>
      </c>
    </row>
    <row r="89" spans="1:8" ht="15.75" thickBot="1" x14ac:dyDescent="0.3">
      <c r="A89" s="118"/>
      <c r="B89" s="133"/>
      <c r="C89" s="129"/>
      <c r="D89" s="128"/>
      <c r="E89" s="128"/>
      <c r="F89" s="130"/>
      <c r="G89" s="130"/>
      <c r="H89" s="131"/>
    </row>
    <row r="90" spans="1:8" ht="15.75" thickBot="1" x14ac:dyDescent="0.3">
      <c r="A90" s="108">
        <v>37987</v>
      </c>
      <c r="B90" s="133">
        <v>29.18</v>
      </c>
      <c r="C90" s="129">
        <f>[1]Dolar!C96</f>
        <v>2.9409000000000001</v>
      </c>
      <c r="D90" s="128">
        <f t="shared" ref="D90:D114" si="25">+B90*C90</f>
        <v>85.815461999999997</v>
      </c>
      <c r="E90" s="128">
        <f t="shared" ref="E90:E110" si="26">100*D90/$D$8</f>
        <v>345.58278196366797</v>
      </c>
      <c r="F90" s="130">
        <f>100*(E90/E88)-100</f>
        <v>-0.12725777635721158</v>
      </c>
      <c r="G90" s="130">
        <f>100*(E90/$E$88)-100</f>
        <v>-0.12725777635721158</v>
      </c>
      <c r="H90" s="131">
        <f>100*(E90/E77)-100</f>
        <v>-21.72086200998838</v>
      </c>
    </row>
    <row r="91" spans="1:8" ht="15.75" thickBot="1" x14ac:dyDescent="0.3">
      <c r="A91" s="108">
        <v>38018</v>
      </c>
      <c r="B91" s="133">
        <v>32.229999999999997</v>
      </c>
      <c r="C91" s="129">
        <f>[1]Dolar!C97</f>
        <v>2.9138000000000002</v>
      </c>
      <c r="D91" s="128">
        <f t="shared" si="25"/>
        <v>93.911773999999994</v>
      </c>
      <c r="E91" s="128">
        <f t="shared" si="26"/>
        <v>378.18699989126975</v>
      </c>
      <c r="F91" s="130">
        <f>100*(E91/E90)-100</f>
        <v>9.4345608720256138</v>
      </c>
      <c r="G91" s="130">
        <f t="shared" ref="G91:G101" si="27">100*(E91/$E$88)-100</f>
        <v>9.2952968832935738</v>
      </c>
      <c r="H91" s="131">
        <f t="shared" ref="H91:H101" si="28">100*(E91/E78)-100</f>
        <v>-19.91150093808632</v>
      </c>
    </row>
    <row r="92" spans="1:8" ht="15.75" thickBot="1" x14ac:dyDescent="0.3">
      <c r="A92" s="108">
        <v>38047</v>
      </c>
      <c r="B92" s="133">
        <v>31.51</v>
      </c>
      <c r="C92" s="129">
        <f>[1]Dolar!C98</f>
        <v>2.9085999999999999</v>
      </c>
      <c r="D92" s="128">
        <f t="shared" si="25"/>
        <v>91.649985999999998</v>
      </c>
      <c r="E92" s="128">
        <f t="shared" si="26"/>
        <v>369.07867639063954</v>
      </c>
      <c r="F92" s="130">
        <f t="shared" ref="F92:F154" si="29">100*(E92/E91)-100</f>
        <v>-2.4084179263826826</v>
      </c>
      <c r="G92" s="130">
        <f t="shared" si="27"/>
        <v>6.6630093604631497</v>
      </c>
      <c r="H92" s="131">
        <f t="shared" si="28"/>
        <v>3.7333085837203583</v>
      </c>
    </row>
    <row r="93" spans="1:8" ht="15.75" thickBot="1" x14ac:dyDescent="0.3">
      <c r="A93" s="108">
        <v>38078</v>
      </c>
      <c r="B93" s="133">
        <v>34.479999999999997</v>
      </c>
      <c r="C93" s="129">
        <f>[1]Dolar!C99</f>
        <v>2.9447000000000001</v>
      </c>
      <c r="D93" s="128">
        <f t="shared" si="25"/>
        <v>101.53325599999999</v>
      </c>
      <c r="E93" s="128">
        <f t="shared" si="26"/>
        <v>408.87905573833876</v>
      </c>
      <c r="F93" s="130">
        <f t="shared" si="29"/>
        <v>10.783711412678244</v>
      </c>
      <c r="G93" s="130">
        <f t="shared" si="27"/>
        <v>18.165240473973498</v>
      </c>
      <c r="H93" s="131">
        <f t="shared" si="28"/>
        <v>48.374349763286716</v>
      </c>
    </row>
    <row r="94" spans="1:8" ht="15.75" thickBot="1" x14ac:dyDescent="0.3">
      <c r="A94" s="108">
        <v>38108</v>
      </c>
      <c r="B94" s="133">
        <v>36.58</v>
      </c>
      <c r="C94" s="129">
        <f>[1]Dolar!C100</f>
        <v>3.1291000000000002</v>
      </c>
      <c r="D94" s="128">
        <f t="shared" si="25"/>
        <v>114.462478</v>
      </c>
      <c r="E94" s="128">
        <f t="shared" si="26"/>
        <v>460.94562280274334</v>
      </c>
      <c r="F94" s="130">
        <f t="shared" si="29"/>
        <v>12.733977525550856</v>
      </c>
      <c r="G94" s="130">
        <f t="shared" si="27"/>
        <v>33.212375638942405</v>
      </c>
      <c r="H94" s="131">
        <f t="shared" si="28"/>
        <v>46.644130815519475</v>
      </c>
    </row>
    <row r="95" spans="1:8" ht="15.75" thickBot="1" x14ac:dyDescent="0.3">
      <c r="A95" s="108">
        <v>38139</v>
      </c>
      <c r="B95" s="128">
        <v>34.5</v>
      </c>
      <c r="C95" s="129">
        <f>[1]Dolar!C101</f>
        <v>3.1074999999999999</v>
      </c>
      <c r="D95" s="128">
        <f t="shared" si="25"/>
        <v>107.20874999999999</v>
      </c>
      <c r="E95" s="128">
        <f t="shared" si="26"/>
        <v>431.73452909741832</v>
      </c>
      <c r="F95" s="130">
        <f t="shared" si="29"/>
        <v>-6.3372103476564803</v>
      </c>
      <c r="G95" s="130">
        <f t="shared" si="27"/>
        <v>24.770427185592325</v>
      </c>
      <c r="H95" s="131">
        <f t="shared" si="28"/>
        <v>31.764743910556774</v>
      </c>
    </row>
    <row r="96" spans="1:8" ht="15.75" thickBot="1" x14ac:dyDescent="0.3">
      <c r="A96" s="108">
        <v>38169</v>
      </c>
      <c r="B96" s="133">
        <v>40.03</v>
      </c>
      <c r="C96" s="129">
        <f>[1]Dolar!C102</f>
        <v>3.0268000000000002</v>
      </c>
      <c r="D96" s="128">
        <f t="shared" si="25"/>
        <v>121.16280400000001</v>
      </c>
      <c r="E96" s="128">
        <f t="shared" si="26"/>
        <v>487.92814139762658</v>
      </c>
      <c r="F96" s="130">
        <f t="shared" si="29"/>
        <v>13.015779029230373</v>
      </c>
      <c r="G96" s="130">
        <f t="shared" si="27"/>
        <v>41.010270281895799</v>
      </c>
      <c r="H96" s="131">
        <f t="shared" si="28"/>
        <v>39.302632622010719</v>
      </c>
    </row>
    <row r="97" spans="1:8" ht="15.75" thickBot="1" x14ac:dyDescent="0.3">
      <c r="A97" s="108">
        <v>38200</v>
      </c>
      <c r="B97" s="133">
        <v>39.61</v>
      </c>
      <c r="C97" s="129">
        <f>[1]Dolar!C103</f>
        <v>2.9338000000000002</v>
      </c>
      <c r="D97" s="128">
        <f t="shared" si="25"/>
        <v>116.207818</v>
      </c>
      <c r="E97" s="128">
        <f t="shared" si="26"/>
        <v>467.97418663745725</v>
      </c>
      <c r="F97" s="130">
        <f t="shared" si="29"/>
        <v>-4.0895273437217696</v>
      </c>
      <c r="G97" s="130">
        <f t="shared" si="27"/>
        <v>35.243616721261702</v>
      </c>
      <c r="H97" s="131">
        <f t="shared" si="28"/>
        <v>32.836132106362129</v>
      </c>
    </row>
    <row r="98" spans="1:8" ht="15.75" thickBot="1" x14ac:dyDescent="0.3">
      <c r="A98" s="108">
        <v>38231</v>
      </c>
      <c r="B98" s="133">
        <v>46.08</v>
      </c>
      <c r="C98" s="129">
        <f>[1]Dolar!C104</f>
        <v>2.8586</v>
      </c>
      <c r="D98" s="128">
        <f>+B98*C98</f>
        <v>131.724288</v>
      </c>
      <c r="E98" s="128">
        <f t="shared" si="26"/>
        <v>530.45971947600083</v>
      </c>
      <c r="F98" s="130">
        <f t="shared" si="29"/>
        <v>13.352346052999621</v>
      </c>
      <c r="G98" s="130">
        <f t="shared" si="27"/>
        <v>53.301812440477022</v>
      </c>
      <c r="H98" s="131">
        <f t="shared" si="28"/>
        <v>63.196639081319546</v>
      </c>
    </row>
    <row r="99" spans="1:8" ht="15.75" thickBot="1" x14ac:dyDescent="0.3">
      <c r="A99" s="108">
        <v>38261</v>
      </c>
      <c r="B99" s="133">
        <v>49.98</v>
      </c>
      <c r="C99" s="129">
        <f>[1]Dolar!C105</f>
        <v>2.8565</v>
      </c>
      <c r="D99" s="128">
        <f t="shared" si="25"/>
        <v>142.76786999999999</v>
      </c>
      <c r="E99" s="128">
        <f t="shared" si="26"/>
        <v>574.9327282026087</v>
      </c>
      <c r="F99" s="130">
        <f t="shared" si="29"/>
        <v>8.383861600375468</v>
      </c>
      <c r="G99" s="130">
        <f t="shared" si="27"/>
        <v>66.154424226353797</v>
      </c>
      <c r="H99" s="131">
        <f t="shared" si="28"/>
        <v>80.452164737829179</v>
      </c>
    </row>
    <row r="100" spans="1:8" ht="15.75" thickBot="1" x14ac:dyDescent="0.3">
      <c r="A100" s="108">
        <v>38292</v>
      </c>
      <c r="B100" s="133">
        <v>45.51</v>
      </c>
      <c r="C100" s="129">
        <f>[1]Dolar!C106</f>
        <v>2.7303000000000002</v>
      </c>
      <c r="D100" s="128">
        <f t="shared" si="25"/>
        <v>124.25595300000001</v>
      </c>
      <c r="E100" s="128">
        <f t="shared" si="26"/>
        <v>500.38439358733262</v>
      </c>
      <c r="F100" s="130">
        <f t="shared" si="29"/>
        <v>-12.966444760995572</v>
      </c>
      <c r="G100" s="130">
        <f t="shared" si="27"/>
        <v>44.61010259109338</v>
      </c>
      <c r="H100" s="131">
        <f t="shared" si="28"/>
        <v>38.55621527827725</v>
      </c>
    </row>
    <row r="101" spans="1:8" ht="15.75" thickBot="1" x14ac:dyDescent="0.3">
      <c r="A101" s="108">
        <v>38322</v>
      </c>
      <c r="B101" s="133">
        <v>40.46</v>
      </c>
      <c r="C101" s="129">
        <f>[1]Dolar!C107</f>
        <v>2.6543999999999999</v>
      </c>
      <c r="D101" s="128">
        <f t="shared" si="25"/>
        <v>107.397024</v>
      </c>
      <c r="E101" s="128">
        <f t="shared" si="26"/>
        <v>432.49271708796283</v>
      </c>
      <c r="F101" s="130">
        <f t="shared" si="29"/>
        <v>-13.567904468931161</v>
      </c>
      <c r="G101" s="130">
        <f t="shared" si="27"/>
        <v>24.989542019110502</v>
      </c>
      <c r="H101" s="131">
        <f t="shared" si="28"/>
        <v>24.989542019110502</v>
      </c>
    </row>
    <row r="102" spans="1:8" ht="15.75" thickBot="1" x14ac:dyDescent="0.3">
      <c r="A102" s="108">
        <v>38353</v>
      </c>
      <c r="B102" s="133">
        <v>45.92</v>
      </c>
      <c r="C102" s="129">
        <f>[1]Dolar!C108</f>
        <v>2.6248</v>
      </c>
      <c r="D102" s="128">
        <f t="shared" si="25"/>
        <v>120.530816</v>
      </c>
      <c r="E102" s="128">
        <f t="shared" si="26"/>
        <v>485.38309687863699</v>
      </c>
      <c r="F102" s="130">
        <f t="shared" si="29"/>
        <v>12.229195475658614</v>
      </c>
      <c r="G102" s="130">
        <f>100*(E102/$E$101)-100</f>
        <v>12.229195475658614</v>
      </c>
      <c r="H102" s="131">
        <f>100*(E102/E90)-100</f>
        <v>40.453495431860546</v>
      </c>
    </row>
    <row r="103" spans="1:8" ht="15.75" thickBot="1" x14ac:dyDescent="0.3">
      <c r="A103" s="108">
        <v>38384</v>
      </c>
      <c r="B103" s="133">
        <v>50.06</v>
      </c>
      <c r="C103" s="129">
        <f>[1]Dolar!C109</f>
        <v>2.5950000000000002</v>
      </c>
      <c r="D103" s="128">
        <f t="shared" si="25"/>
        <v>129.90570000000002</v>
      </c>
      <c r="E103" s="128">
        <f t="shared" si="26"/>
        <v>523.13618260235762</v>
      </c>
      <c r="F103" s="130">
        <f t="shared" si="29"/>
        <v>7.7779976201273229</v>
      </c>
      <c r="G103" s="130">
        <f t="shared" ref="G103:G113" si="30">100*(E103/$E$101)-100</f>
        <v>20.958379628843375</v>
      </c>
      <c r="H103" s="131">
        <f t="shared" ref="H103:H166" si="31">100*(E103/E91)-100</f>
        <v>38.327383742106775</v>
      </c>
    </row>
    <row r="104" spans="1:8" ht="15.75" thickBot="1" x14ac:dyDescent="0.3">
      <c r="A104" s="108">
        <v>38412</v>
      </c>
      <c r="B104" s="128">
        <v>54.29</v>
      </c>
      <c r="C104" s="129">
        <f>[1]Dolar!C110</f>
        <v>2.6661999999999999</v>
      </c>
      <c r="D104" s="128">
        <f t="shared" si="25"/>
        <v>144.747998</v>
      </c>
      <c r="E104" s="128">
        <f t="shared" si="26"/>
        <v>582.90679402869671</v>
      </c>
      <c r="F104" s="130">
        <f t="shared" si="29"/>
        <v>11.425440146198312</v>
      </c>
      <c r="G104" s="130">
        <f t="shared" si="30"/>
        <v>34.778406895148208</v>
      </c>
      <c r="H104" s="131">
        <f t="shared" si="31"/>
        <v>57.935646602280997</v>
      </c>
    </row>
    <row r="105" spans="1:8" ht="15.75" thickBot="1" x14ac:dyDescent="0.3">
      <c r="A105" s="108">
        <v>38443</v>
      </c>
      <c r="B105" s="128">
        <v>50.6</v>
      </c>
      <c r="C105" s="129">
        <f>[1]Dolar!C111</f>
        <v>2.5312999999999999</v>
      </c>
      <c r="D105" s="128">
        <f t="shared" si="25"/>
        <v>128.08377999999999</v>
      </c>
      <c r="E105" s="128">
        <f t="shared" si="26"/>
        <v>515.79922761264652</v>
      </c>
      <c r="F105" s="130">
        <f t="shared" si="29"/>
        <v>-11.512572353505021</v>
      </c>
      <c r="G105" s="130">
        <f t="shared" si="30"/>
        <v>19.261945284442874</v>
      </c>
      <c r="H105" s="131">
        <f t="shared" si="31"/>
        <v>26.149583935336395</v>
      </c>
    </row>
    <row r="106" spans="1:8" ht="15.75" thickBot="1" x14ac:dyDescent="0.3">
      <c r="A106" s="108">
        <v>38473</v>
      </c>
      <c r="B106" s="128">
        <v>50.78</v>
      </c>
      <c r="C106" s="129">
        <f>[1]Dolar!C112</f>
        <v>2.4089999999999998</v>
      </c>
      <c r="D106" s="128">
        <f t="shared" si="25"/>
        <v>122.32902</v>
      </c>
      <c r="E106" s="128">
        <f t="shared" si="26"/>
        <v>492.62454645398503</v>
      </c>
      <c r="F106" s="130">
        <f t="shared" si="29"/>
        <v>-4.4929654636988232</v>
      </c>
      <c r="G106" s="130">
        <f t="shared" si="30"/>
        <v>13.903547271477464</v>
      </c>
      <c r="H106" s="131">
        <f t="shared" si="31"/>
        <v>6.8725945283134564</v>
      </c>
    </row>
    <row r="107" spans="1:8" ht="15.75" thickBot="1" x14ac:dyDescent="0.3">
      <c r="A107" s="108">
        <v>38504</v>
      </c>
      <c r="B107" s="128">
        <v>55.58</v>
      </c>
      <c r="C107" s="129">
        <f>[1]Dolar!C113</f>
        <v>2.3504</v>
      </c>
      <c r="D107" s="128">
        <f t="shared" si="25"/>
        <v>130.635232</v>
      </c>
      <c r="E107" s="128">
        <f t="shared" si="26"/>
        <v>526.07404126110964</v>
      </c>
      <c r="F107" s="130">
        <f t="shared" si="29"/>
        <v>6.7900584832609496</v>
      </c>
      <c r="G107" s="130">
        <f t="shared" si="30"/>
        <v>21.637664745719576</v>
      </c>
      <c r="H107" s="131">
        <f t="shared" si="31"/>
        <v>21.851277997364946</v>
      </c>
    </row>
    <row r="108" spans="1:8" ht="15.75" thickBot="1" x14ac:dyDescent="0.3">
      <c r="A108" s="108">
        <v>38534</v>
      </c>
      <c r="B108" s="128">
        <v>59.37</v>
      </c>
      <c r="C108" s="129">
        <f>[1]Dolar!C114</f>
        <v>2.3904999999999998</v>
      </c>
      <c r="D108" s="128">
        <f t="shared" si="25"/>
        <v>141.92398499999999</v>
      </c>
      <c r="E108" s="128">
        <f t="shared" si="26"/>
        <v>571.53436479395623</v>
      </c>
      <c r="F108" s="130">
        <f t="shared" si="29"/>
        <v>8.6414306670347543</v>
      </c>
      <c r="G108" s="130">
        <f t="shared" si="30"/>
        <v>32.148899209721094</v>
      </c>
      <c r="H108" s="131">
        <f t="shared" si="31"/>
        <v>17.134945969061576</v>
      </c>
    </row>
    <row r="109" spans="1:8" ht="15.75" thickBot="1" x14ac:dyDescent="0.3">
      <c r="A109" s="108">
        <v>38565</v>
      </c>
      <c r="B109" s="128">
        <v>67.010000000000005</v>
      </c>
      <c r="C109" s="129">
        <f>[1]Dolar!C115</f>
        <v>2.3637000000000001</v>
      </c>
      <c r="D109" s="128">
        <f t="shared" si="25"/>
        <v>158.39153700000003</v>
      </c>
      <c r="E109" s="128">
        <f t="shared" si="26"/>
        <v>637.84994825246372</v>
      </c>
      <c r="F109" s="130">
        <f t="shared" si="29"/>
        <v>11.603078929893385</v>
      </c>
      <c r="G109" s="130">
        <f t="shared" si="30"/>
        <v>47.482240290010282</v>
      </c>
      <c r="H109" s="131">
        <f t="shared" si="31"/>
        <v>36.300241864966466</v>
      </c>
    </row>
    <row r="110" spans="1:8" ht="15.75" thickBot="1" x14ac:dyDescent="0.3">
      <c r="A110" s="108">
        <v>38596</v>
      </c>
      <c r="B110" s="128">
        <v>63.48</v>
      </c>
      <c r="C110" s="129">
        <f>[1]Dolar!C116</f>
        <v>2.2222</v>
      </c>
      <c r="D110" s="128">
        <f t="shared" si="25"/>
        <v>141.06525599999998</v>
      </c>
      <c r="E110" s="128">
        <f t="shared" si="26"/>
        <v>568.07622391984569</v>
      </c>
      <c r="F110" s="130">
        <f t="shared" si="29"/>
        <v>-10.938893155636237</v>
      </c>
      <c r="G110" s="130">
        <f t="shared" si="30"/>
        <v>31.349315601147367</v>
      </c>
      <c r="H110" s="131">
        <f t="shared" si="31"/>
        <v>7.0913027064530354</v>
      </c>
    </row>
    <row r="111" spans="1:8" ht="15.75" thickBot="1" x14ac:dyDescent="0.3">
      <c r="A111" s="108">
        <v>38626</v>
      </c>
      <c r="B111" s="128">
        <v>58.1</v>
      </c>
      <c r="C111" s="129">
        <f>[1]Dolar!C117</f>
        <v>2.2543000000000002</v>
      </c>
      <c r="D111" s="128">
        <f t="shared" si="25"/>
        <v>130.97483000000003</v>
      </c>
      <c r="E111" s="128">
        <f t="shared" ref="E111:E126" si="32">100*D111/$D$8</f>
        <v>527.44161790585588</v>
      </c>
      <c r="F111" s="130">
        <f t="shared" si="29"/>
        <v>-7.1530200179128087</v>
      </c>
      <c r="G111" s="130">
        <f t="shared" si="30"/>
        <v>21.953872762805801</v>
      </c>
      <c r="H111" s="131">
        <f t="shared" si="31"/>
        <v>-8.2602899377849894</v>
      </c>
    </row>
    <row r="112" spans="1:8" ht="15.75" thickBot="1" x14ac:dyDescent="0.3">
      <c r="A112" s="108">
        <v>38657</v>
      </c>
      <c r="B112" s="128">
        <v>55.05</v>
      </c>
      <c r="C112" s="129">
        <f>[1]Dolar!C118</f>
        <v>2.2069999999999999</v>
      </c>
      <c r="D112" s="128">
        <f t="shared" si="25"/>
        <v>121.49534999999999</v>
      </c>
      <c r="E112" s="128">
        <f t="shared" si="32"/>
        <v>489.26731931652978</v>
      </c>
      <c r="F112" s="130">
        <f t="shared" si="29"/>
        <v>-7.2376348951932528</v>
      </c>
      <c r="G112" s="130">
        <f t="shared" si="30"/>
        <v>13.127296711685403</v>
      </c>
      <c r="H112" s="131">
        <f t="shared" si="31"/>
        <v>-2.2217068344403827</v>
      </c>
    </row>
    <row r="113" spans="1:8" ht="15.75" thickBot="1" x14ac:dyDescent="0.3">
      <c r="A113" s="108">
        <v>38687</v>
      </c>
      <c r="B113" s="128">
        <v>58.07</v>
      </c>
      <c r="C113" s="129">
        <f>[1]Dolar!C119</f>
        <v>2.3407</v>
      </c>
      <c r="D113" s="128">
        <f t="shared" si="25"/>
        <v>135.92444900000001</v>
      </c>
      <c r="E113" s="128">
        <f t="shared" si="32"/>
        <v>547.37395951208327</v>
      </c>
      <c r="F113" s="130">
        <f t="shared" si="29"/>
        <v>11.876256169474829</v>
      </c>
      <c r="G113" s="130">
        <f t="shared" si="30"/>
        <v>26.562584266767033</v>
      </c>
      <c r="H113" s="131">
        <f t="shared" si="31"/>
        <v>26.562584266767033</v>
      </c>
    </row>
    <row r="114" spans="1:8" ht="15.75" thickBot="1" x14ac:dyDescent="0.3">
      <c r="A114" s="108">
        <v>38718</v>
      </c>
      <c r="B114" s="128">
        <v>65.989999999999995</v>
      </c>
      <c r="C114" s="129">
        <f>[1]Dolar!C120</f>
        <v>2.2160000000000002</v>
      </c>
      <c r="D114" s="128">
        <f t="shared" si="25"/>
        <v>146.23384000000001</v>
      </c>
      <c r="E114" s="128">
        <f t="shared" si="32"/>
        <v>588.8903475743092</v>
      </c>
      <c r="F114" s="130">
        <f t="shared" si="29"/>
        <v>7.58464799809488</v>
      </c>
      <c r="G114" s="130">
        <f>100*(E114/$E$113)-100</f>
        <v>7.58464799809488</v>
      </c>
      <c r="H114" s="131">
        <f t="shared" si="31"/>
        <v>21.324856873117</v>
      </c>
    </row>
    <row r="115" spans="1:8" ht="15.75" thickBot="1" x14ac:dyDescent="0.3">
      <c r="A115" s="108">
        <v>38749</v>
      </c>
      <c r="B115" s="128">
        <v>61.76</v>
      </c>
      <c r="C115" s="129">
        <f>[1]Dolar!C121</f>
        <v>2.1355</v>
      </c>
      <c r="D115" s="128">
        <f t="shared" ref="D115:D120" si="33">+B115*C115</f>
        <v>131.88847999999999</v>
      </c>
      <c r="E115" s="128">
        <f t="shared" si="32"/>
        <v>531.12092815347876</v>
      </c>
      <c r="F115" s="130">
        <f t="shared" si="29"/>
        <v>-9.8098771118914954</v>
      </c>
      <c r="G115" s="130">
        <f t="shared" ref="G115:G125" si="34">100*(E115/$E$113)-100</f>
        <v>-2.9692737617792631</v>
      </c>
      <c r="H115" s="131">
        <f t="shared" si="31"/>
        <v>1.526322555515236</v>
      </c>
    </row>
    <row r="116" spans="1:8" ht="15.75" thickBot="1" x14ac:dyDescent="0.3">
      <c r="A116" s="108">
        <v>38777</v>
      </c>
      <c r="B116" s="128">
        <v>65.91</v>
      </c>
      <c r="C116" s="129">
        <f>[1]Dolar!C122</f>
        <v>2.1724000000000001</v>
      </c>
      <c r="D116" s="128">
        <f t="shared" si="33"/>
        <v>143.182884</v>
      </c>
      <c r="E116" s="128">
        <f t="shared" si="32"/>
        <v>576.60400852122859</v>
      </c>
      <c r="F116" s="130">
        <f t="shared" si="29"/>
        <v>8.5636016125138639</v>
      </c>
      <c r="G116" s="130">
        <f t="shared" si="34"/>
        <v>5.3400510749909103</v>
      </c>
      <c r="H116" s="131">
        <f t="shared" si="31"/>
        <v>-1.0812681499055969</v>
      </c>
    </row>
    <row r="117" spans="1:8" ht="15.75" thickBot="1" x14ac:dyDescent="0.3">
      <c r="A117" s="108">
        <v>38808</v>
      </c>
      <c r="B117" s="128">
        <v>72.02</v>
      </c>
      <c r="C117" s="129">
        <f>[1]Dolar!C123</f>
        <v>2.0891999999999999</v>
      </c>
      <c r="D117" s="128">
        <f t="shared" si="33"/>
        <v>150.46418399999999</v>
      </c>
      <c r="E117" s="128">
        <f t="shared" si="32"/>
        <v>605.92613592889847</v>
      </c>
      <c r="F117" s="130">
        <f t="shared" si="29"/>
        <v>5.0853145268396673</v>
      </c>
      <c r="G117" s="130">
        <f t="shared" si="34"/>
        <v>10.696923994887754</v>
      </c>
      <c r="H117" s="131">
        <f t="shared" si="31"/>
        <v>17.473253834326258</v>
      </c>
    </row>
    <row r="118" spans="1:8" ht="15.75" thickBot="1" x14ac:dyDescent="0.3">
      <c r="A118" s="108">
        <v>38838</v>
      </c>
      <c r="B118" s="128">
        <v>70.41</v>
      </c>
      <c r="C118" s="129">
        <f>[1]Dolar!C124</f>
        <v>2.3005</v>
      </c>
      <c r="D118" s="128">
        <f t="shared" si="33"/>
        <v>161.978205</v>
      </c>
      <c r="E118" s="128">
        <f t="shared" si="32"/>
        <v>652.29362397864065</v>
      </c>
      <c r="F118" s="130">
        <f t="shared" si="29"/>
        <v>7.6523333951686681</v>
      </c>
      <c r="G118" s="130">
        <f t="shared" si="34"/>
        <v>19.167821677173009</v>
      </c>
      <c r="H118" s="131">
        <f t="shared" si="31"/>
        <v>32.411920736387799</v>
      </c>
    </row>
    <row r="119" spans="1:8" ht="15.75" thickBot="1" x14ac:dyDescent="0.3">
      <c r="A119" s="108">
        <v>38869</v>
      </c>
      <c r="B119" s="128">
        <v>73.39</v>
      </c>
      <c r="C119" s="129">
        <f>[1]Dolar!C125</f>
        <v>2.1642999999999999</v>
      </c>
      <c r="D119" s="128">
        <f t="shared" si="33"/>
        <v>158.837977</v>
      </c>
      <c r="E119" s="128">
        <f t="shared" si="32"/>
        <v>639.64778250731922</v>
      </c>
      <c r="F119" s="130">
        <f t="shared" si="29"/>
        <v>-1.9386731690229624</v>
      </c>
      <c r="G119" s="130">
        <f t="shared" si="34"/>
        <v>16.857547092208549</v>
      </c>
      <c r="H119" s="131">
        <f t="shared" si="31"/>
        <v>21.5889270974005</v>
      </c>
    </row>
    <row r="120" spans="1:8" ht="15.75" thickBot="1" x14ac:dyDescent="0.3">
      <c r="A120" s="108">
        <v>38899</v>
      </c>
      <c r="B120" s="128">
        <v>75.150000000000006</v>
      </c>
      <c r="C120" s="129">
        <f>[1]Dolar!C126</f>
        <v>2.1762000000000001</v>
      </c>
      <c r="D120" s="128">
        <f t="shared" si="33"/>
        <v>163.54143000000002</v>
      </c>
      <c r="E120" s="128">
        <f t="shared" si="32"/>
        <v>658.58880239689768</v>
      </c>
      <c r="F120" s="130">
        <f t="shared" si="29"/>
        <v>2.9611640042481895</v>
      </c>
      <c r="G120" s="130">
        <f t="shared" si="34"/>
        <v>20.317890712950387</v>
      </c>
      <c r="H120" s="131">
        <f t="shared" si="31"/>
        <v>15.231706606885382</v>
      </c>
    </row>
    <row r="121" spans="1:8" ht="15.75" thickBot="1" x14ac:dyDescent="0.3">
      <c r="A121" s="108">
        <v>38930</v>
      </c>
      <c r="B121" s="128">
        <v>70.25</v>
      </c>
      <c r="C121" s="129">
        <f>[1]Dolar!C127</f>
        <v>2.1387999999999998</v>
      </c>
      <c r="D121" s="128">
        <f t="shared" ref="D121:D128" si="35">+B121*C121</f>
        <v>150.25069999999999</v>
      </c>
      <c r="E121" s="128">
        <f t="shared" si="32"/>
        <v>605.06642611780728</v>
      </c>
      <c r="F121" s="130">
        <f t="shared" si="29"/>
        <v>-8.1268275567848463</v>
      </c>
      <c r="G121" s="130">
        <f t="shared" si="34"/>
        <v>10.539863214748067</v>
      </c>
      <c r="H121" s="131">
        <f t="shared" si="31"/>
        <v>-5.1396919015944746</v>
      </c>
    </row>
    <row r="122" spans="1:8" ht="15.75" thickBot="1" x14ac:dyDescent="0.3">
      <c r="A122" s="108">
        <v>38961</v>
      </c>
      <c r="B122" s="128">
        <v>62.48</v>
      </c>
      <c r="C122" s="129">
        <f>[1]Dolar!C128</f>
        <v>2.1741999999999999</v>
      </c>
      <c r="D122" s="128">
        <f t="shared" si="35"/>
        <v>135.84401599999998</v>
      </c>
      <c r="E122" s="128">
        <f t="shared" si="32"/>
        <v>547.05005215024096</v>
      </c>
      <c r="F122" s="130">
        <f t="shared" si="29"/>
        <v>-9.5884305364301383</v>
      </c>
      <c r="G122" s="130">
        <f t="shared" si="34"/>
        <v>-5.9174784662943125E-2</v>
      </c>
      <c r="H122" s="131">
        <f t="shared" si="31"/>
        <v>-3.7012941017879086</v>
      </c>
    </row>
    <row r="123" spans="1:8" ht="15.75" thickBot="1" x14ac:dyDescent="0.3">
      <c r="A123" s="108">
        <v>38991</v>
      </c>
      <c r="B123" s="128">
        <v>59.09</v>
      </c>
      <c r="C123" s="129">
        <f>[1]Dolar!C129</f>
        <v>2.1429999999999998</v>
      </c>
      <c r="D123" s="128">
        <f t="shared" si="35"/>
        <v>126.62987</v>
      </c>
      <c r="E123" s="128">
        <f t="shared" si="32"/>
        <v>509.94426568836309</v>
      </c>
      <c r="F123" s="130">
        <f t="shared" si="29"/>
        <v>-6.7828869252510771</v>
      </c>
      <c r="G123" s="130">
        <f t="shared" si="34"/>
        <v>-6.8380479511820624</v>
      </c>
      <c r="H123" s="131">
        <f t="shared" si="31"/>
        <v>-3.3174007555497695</v>
      </c>
    </row>
    <row r="124" spans="1:8" ht="15.75" thickBot="1" x14ac:dyDescent="0.3">
      <c r="A124" s="108">
        <v>39022</v>
      </c>
      <c r="B124" s="128">
        <v>64.260000000000005</v>
      </c>
      <c r="C124" s="129">
        <f>[1]Dolar!C130</f>
        <v>2.1667999999999998</v>
      </c>
      <c r="D124" s="128">
        <f t="shared" si="35"/>
        <v>139.23856799999999</v>
      </c>
      <c r="E124" s="128">
        <f t="shared" si="32"/>
        <v>560.72006797653034</v>
      </c>
      <c r="F124" s="130">
        <f t="shared" si="29"/>
        <v>9.9571278087863249</v>
      </c>
      <c r="G124" s="130">
        <f t="shared" si="34"/>
        <v>2.4382066834789669</v>
      </c>
      <c r="H124" s="131">
        <f t="shared" si="31"/>
        <v>14.604030524625017</v>
      </c>
    </row>
    <row r="125" spans="1:8" ht="15.75" thickBot="1" x14ac:dyDescent="0.3">
      <c r="A125" s="108">
        <v>39052</v>
      </c>
      <c r="B125" s="128">
        <v>60.86</v>
      </c>
      <c r="C125" s="129">
        <f>[1]Dolar!C131</f>
        <v>2.137</v>
      </c>
      <c r="D125" s="128">
        <f t="shared" si="35"/>
        <v>130.05781999999999</v>
      </c>
      <c r="E125" s="128">
        <f t="shared" si="32"/>
        <v>523.74877678488735</v>
      </c>
      <c r="F125" s="130">
        <f t="shared" si="29"/>
        <v>-6.593538077754431</v>
      </c>
      <c r="G125" s="130">
        <f t="shared" si="34"/>
        <v>-4.3160954803649929</v>
      </c>
      <c r="H125" s="131">
        <f t="shared" si="31"/>
        <v>-4.3160954803649929</v>
      </c>
    </row>
    <row r="126" spans="1:8" ht="15.75" thickBot="1" x14ac:dyDescent="0.3">
      <c r="A126" s="108">
        <v>39083</v>
      </c>
      <c r="B126" s="128">
        <v>57.4</v>
      </c>
      <c r="C126" s="129">
        <f>[1]Dolar!C132</f>
        <v>2.1246999999999998</v>
      </c>
      <c r="D126" s="128">
        <f t="shared" si="35"/>
        <v>121.95777999999999</v>
      </c>
      <c r="E126" s="128">
        <f t="shared" si="32"/>
        <v>491.1295460311452</v>
      </c>
      <c r="F126" s="130">
        <f t="shared" si="29"/>
        <v>-6.2280299639037509</v>
      </c>
      <c r="G126" s="130">
        <f>100*(E126/$E$125)-100</f>
        <v>-6.2280299639037509</v>
      </c>
      <c r="H126" s="131">
        <f t="shared" si="31"/>
        <v>-16.600849707564279</v>
      </c>
    </row>
    <row r="127" spans="1:8" ht="15.75" thickBot="1" x14ac:dyDescent="0.3">
      <c r="A127" s="108">
        <v>39114</v>
      </c>
      <c r="B127" s="128">
        <v>61.89</v>
      </c>
      <c r="C127" s="129">
        <f>[1]Dolar!C133</f>
        <v>2.1181999999999999</v>
      </c>
      <c r="D127" s="128">
        <f t="shared" si="35"/>
        <v>131.09539799999999</v>
      </c>
      <c r="E127" s="128">
        <f t="shared" ref="E127:E158" si="36">100*D127/$D$8</f>
        <v>527.92715074439934</v>
      </c>
      <c r="F127" s="130">
        <f t="shared" si="29"/>
        <v>7.4924436964988814</v>
      </c>
      <c r="G127" s="130">
        <f t="shared" ref="G127:G137" si="37">100*(E127/$E$125)-100</f>
        <v>0.79778209414855894</v>
      </c>
      <c r="H127" s="131">
        <f t="shared" si="31"/>
        <v>-0.60132772778942467</v>
      </c>
    </row>
    <row r="128" spans="1:8" ht="15.75" thickBot="1" x14ac:dyDescent="0.3">
      <c r="A128" s="108">
        <v>39142</v>
      </c>
      <c r="B128" s="128">
        <v>68.099999999999994</v>
      </c>
      <c r="C128" s="129">
        <f>[1]Dolar!C134</f>
        <v>2.0503999999999998</v>
      </c>
      <c r="D128" s="128">
        <f t="shared" si="35"/>
        <v>139.63223999999997</v>
      </c>
      <c r="E128" s="128">
        <f t="shared" si="36"/>
        <v>562.30540308713307</v>
      </c>
      <c r="F128" s="130">
        <f t="shared" si="29"/>
        <v>6.5119311053161368</v>
      </c>
      <c r="G128" s="130">
        <f t="shared" si="37"/>
        <v>7.361664219806201</v>
      </c>
      <c r="H128" s="131">
        <f t="shared" si="31"/>
        <v>-2.4797963980108335</v>
      </c>
    </row>
    <row r="129" spans="1:8" ht="15.75" thickBot="1" x14ac:dyDescent="0.3">
      <c r="A129" s="108">
        <v>39173</v>
      </c>
      <c r="B129" s="128">
        <f>BRENT!B128</f>
        <v>67.650000000000006</v>
      </c>
      <c r="C129" s="129">
        <f>[1]Dolar!C135</f>
        <v>2.0339</v>
      </c>
      <c r="D129" s="128">
        <f t="shared" ref="D129:D134" si="38">+B129*C129</f>
        <v>137.59333500000002</v>
      </c>
      <c r="E129" s="128">
        <f t="shared" si="36"/>
        <v>554.09463959955076</v>
      </c>
      <c r="F129" s="130">
        <f t="shared" si="29"/>
        <v>-1.4601964417386171</v>
      </c>
      <c r="G129" s="130">
        <f t="shared" si="37"/>
        <v>5.7939730190772281</v>
      </c>
      <c r="H129" s="131">
        <f t="shared" si="31"/>
        <v>-8.5540948402710626</v>
      </c>
    </row>
    <row r="130" spans="1:8" ht="15.75" thickBot="1" x14ac:dyDescent="0.3">
      <c r="A130" s="108">
        <v>39203</v>
      </c>
      <c r="B130" s="128">
        <f>BRENT!B129</f>
        <v>68.040000000000006</v>
      </c>
      <c r="C130" s="129">
        <f>[1]Dolar!C136</f>
        <v>1.9298</v>
      </c>
      <c r="D130" s="128">
        <f t="shared" si="38"/>
        <v>131.30359200000001</v>
      </c>
      <c r="E130" s="128">
        <f t="shared" si="36"/>
        <v>528.76555748406304</v>
      </c>
      <c r="F130" s="130">
        <f t="shared" si="29"/>
        <v>-4.5712555771687704</v>
      </c>
      <c r="G130" s="130">
        <f t="shared" si="37"/>
        <v>0.95786012713423929</v>
      </c>
      <c r="H130" s="131">
        <f t="shared" si="31"/>
        <v>-18.937494090640158</v>
      </c>
    </row>
    <row r="131" spans="1:8" ht="15.75" thickBot="1" x14ac:dyDescent="0.3">
      <c r="A131" s="108">
        <v>39234</v>
      </c>
      <c r="B131" s="128">
        <v>71.41</v>
      </c>
      <c r="C131" s="129">
        <f>[1]Dolar!C137</f>
        <v>1.9259999999999999</v>
      </c>
      <c r="D131" s="128">
        <f t="shared" si="38"/>
        <v>137.53565999999998</v>
      </c>
      <c r="E131" s="128">
        <f t="shared" si="36"/>
        <v>553.86237974234962</v>
      </c>
      <c r="F131" s="130">
        <f t="shared" si="29"/>
        <v>4.7463042747528021</v>
      </c>
      <c r="G131" s="130">
        <f t="shared" si="37"/>
        <v>5.7496273580473627</v>
      </c>
      <c r="H131" s="131">
        <f t="shared" si="31"/>
        <v>-13.411349982126765</v>
      </c>
    </row>
    <row r="132" spans="1:8" ht="15.75" thickBot="1" x14ac:dyDescent="0.3">
      <c r="A132" s="108">
        <v>39264</v>
      </c>
      <c r="B132" s="128">
        <v>72.41</v>
      </c>
      <c r="C132" s="129">
        <f>[1]Dolar!C138</f>
        <v>1.883</v>
      </c>
      <c r="D132" s="128">
        <f t="shared" si="38"/>
        <v>136.34802999999999</v>
      </c>
      <c r="E132" s="128">
        <f t="shared" si="36"/>
        <v>549.07973953068813</v>
      </c>
      <c r="F132" s="130">
        <f t="shared" si="29"/>
        <v>-0.86350696248521785</v>
      </c>
      <c r="G132" s="130">
        <f t="shared" si="37"/>
        <v>4.8364719630084494</v>
      </c>
      <c r="H132" s="131">
        <f t="shared" si="31"/>
        <v>-16.627835527670271</v>
      </c>
    </row>
    <row r="133" spans="1:8" ht="15.75" thickBot="1" x14ac:dyDescent="0.3">
      <c r="A133" s="108">
        <v>39295</v>
      </c>
      <c r="B133" s="128">
        <v>77.05</v>
      </c>
      <c r="C133" s="129">
        <f>[1]Dolar!C139</f>
        <v>1.964</v>
      </c>
      <c r="D133" s="128">
        <f t="shared" si="38"/>
        <v>151.3262</v>
      </c>
      <c r="E133" s="128">
        <f t="shared" si="36"/>
        <v>609.39751370202293</v>
      </c>
      <c r="F133" s="130">
        <f t="shared" si="29"/>
        <v>10.98524855841336</v>
      </c>
      <c r="G133" s="130">
        <f t="shared" si="37"/>
        <v>16.35301898801626</v>
      </c>
      <c r="H133" s="131">
        <f t="shared" si="31"/>
        <v>0.71580365349379349</v>
      </c>
    </row>
    <row r="134" spans="1:8" ht="15.75" thickBot="1" x14ac:dyDescent="0.3">
      <c r="A134" s="108">
        <v>39326</v>
      </c>
      <c r="B134" s="128">
        <v>80.95</v>
      </c>
      <c r="C134" s="129">
        <f>[1]Dolar!C140</f>
        <v>1.8340000000000001</v>
      </c>
      <c r="D134" s="128">
        <f t="shared" si="38"/>
        <v>148.4623</v>
      </c>
      <c r="E134" s="128">
        <f t="shared" si="36"/>
        <v>597.86445769789918</v>
      </c>
      <c r="F134" s="130">
        <f t="shared" si="29"/>
        <v>-1.8925341414771708</v>
      </c>
      <c r="G134" s="130">
        <f t="shared" si="37"/>
        <v>14.150998379028664</v>
      </c>
      <c r="H134" s="131">
        <f t="shared" si="31"/>
        <v>9.2888037114568647</v>
      </c>
    </row>
    <row r="135" spans="1:8" ht="15.75" thickBot="1" x14ac:dyDescent="0.3">
      <c r="A135" s="108">
        <v>39356</v>
      </c>
      <c r="B135" s="128">
        <v>90.63</v>
      </c>
      <c r="C135" s="129">
        <f>[1]Dolar!C141</f>
        <v>1.7370000000000001</v>
      </c>
      <c r="D135" s="128">
        <f t="shared" ref="D135:D140" si="39">+B135*C135</f>
        <v>157.42430999999999</v>
      </c>
      <c r="E135" s="128">
        <f t="shared" si="36"/>
        <v>633.95488098066619</v>
      </c>
      <c r="F135" s="130">
        <f t="shared" si="29"/>
        <v>6.0365560819143838</v>
      </c>
      <c r="G135" s="130">
        <f t="shared" si="37"/>
        <v>21.041787414243899</v>
      </c>
      <c r="H135" s="131">
        <f t="shared" si="31"/>
        <v>24.318464513941308</v>
      </c>
    </row>
    <row r="136" spans="1:8" ht="15.75" thickBot="1" x14ac:dyDescent="0.3">
      <c r="A136" s="108">
        <v>39387</v>
      </c>
      <c r="B136" s="128">
        <f>BRENT!B135</f>
        <v>88.12</v>
      </c>
      <c r="C136" s="129">
        <f>[1]Dolar!C142</f>
        <v>1.7929999999999999</v>
      </c>
      <c r="D136" s="128">
        <f t="shared" si="39"/>
        <v>157.99915999999999</v>
      </c>
      <c r="E136" s="128">
        <f t="shared" si="36"/>
        <v>636.26982816596262</v>
      </c>
      <c r="F136" s="130">
        <f t="shared" si="29"/>
        <v>0.36515961226064064</v>
      </c>
      <c r="G136" s="130">
        <f t="shared" si="37"/>
        <v>21.483783135839118</v>
      </c>
      <c r="H136" s="131">
        <f t="shared" si="31"/>
        <v>13.473703636480948</v>
      </c>
    </row>
    <row r="137" spans="1:8" ht="15.75" thickBot="1" x14ac:dyDescent="0.3">
      <c r="A137" s="108">
        <v>39417</v>
      </c>
      <c r="B137" s="128">
        <f>BRENT!B136</f>
        <v>93.88</v>
      </c>
      <c r="C137" s="129">
        <f>[1]Dolar!C143</f>
        <v>1.7713000000000001</v>
      </c>
      <c r="D137" s="128">
        <f t="shared" si="39"/>
        <v>166.28964400000001</v>
      </c>
      <c r="E137" s="128">
        <f t="shared" si="36"/>
        <v>669.65598559928492</v>
      </c>
      <c r="F137" s="130">
        <f t="shared" si="29"/>
        <v>5.24716966849698</v>
      </c>
      <c r="G137" s="130">
        <f t="shared" si="37"/>
        <v>27.85824335668552</v>
      </c>
      <c r="H137" s="131">
        <f t="shared" si="31"/>
        <v>27.85824335668552</v>
      </c>
    </row>
    <row r="138" spans="1:8" ht="15.75" thickBot="1" x14ac:dyDescent="0.3">
      <c r="A138" s="108">
        <v>39448</v>
      </c>
      <c r="B138" s="128">
        <f>BRENT!B137</f>
        <v>92</v>
      </c>
      <c r="C138" s="129">
        <f>[1]Dolar!C144</f>
        <v>1.7609999999999999</v>
      </c>
      <c r="D138" s="128">
        <f t="shared" si="39"/>
        <v>162.012</v>
      </c>
      <c r="E138" s="128">
        <f t="shared" si="36"/>
        <v>652.42971798599399</v>
      </c>
      <c r="F138" s="130">
        <f t="shared" si="29"/>
        <v>-2.5724055311586369</v>
      </c>
      <c r="G138" s="130">
        <f>100*(E138/$E$137)-100</f>
        <v>-2.5724055311586369</v>
      </c>
      <c r="H138" s="131">
        <f t="shared" si="31"/>
        <v>32.842693594455397</v>
      </c>
    </row>
    <row r="139" spans="1:8" ht="15.75" thickBot="1" x14ac:dyDescent="0.3">
      <c r="A139" s="108">
        <v>39479</v>
      </c>
      <c r="B139" s="128">
        <f>BRENT!B138</f>
        <v>100.1</v>
      </c>
      <c r="C139" s="129">
        <f>[1]Dolar!C145</f>
        <v>1.6919999999999999</v>
      </c>
      <c r="D139" s="128">
        <f t="shared" si="39"/>
        <v>169.36919999999998</v>
      </c>
      <c r="E139" s="128">
        <f t="shared" si="36"/>
        <v>682.05749815762658</v>
      </c>
      <c r="F139" s="130">
        <f t="shared" si="29"/>
        <v>4.5411451003629253</v>
      </c>
      <c r="G139" s="130">
        <f t="shared" ref="G139:G149" si="40">100*(E139/$E$137)-100</f>
        <v>1.8519229014646044</v>
      </c>
      <c r="H139" s="131">
        <f t="shared" si="31"/>
        <v>29.195381824158318</v>
      </c>
    </row>
    <row r="140" spans="1:8" ht="15.75" thickBot="1" x14ac:dyDescent="0.3">
      <c r="A140" s="108">
        <v>39508</v>
      </c>
      <c r="B140" s="128">
        <f>BRENT!B139</f>
        <v>100.9</v>
      </c>
      <c r="C140" s="129">
        <f>[1]Dolar!C146</f>
        <v>1.7529999999999999</v>
      </c>
      <c r="D140" s="128">
        <f t="shared" si="39"/>
        <v>176.8777</v>
      </c>
      <c r="E140" s="128">
        <f t="shared" si="36"/>
        <v>712.29457033436574</v>
      </c>
      <c r="F140" s="130">
        <f t="shared" si="29"/>
        <v>4.4332145395975573</v>
      </c>
      <c r="G140" s="130">
        <f t="shared" si="40"/>
        <v>6.3672371563920223</v>
      </c>
      <c r="H140" s="131">
        <f t="shared" si="31"/>
        <v>26.673968705221711</v>
      </c>
    </row>
    <row r="141" spans="1:8" ht="15.75" thickBot="1" x14ac:dyDescent="0.3">
      <c r="A141" s="108">
        <v>39539</v>
      </c>
      <c r="B141" s="128">
        <f>BRENT!B140</f>
        <v>100.3</v>
      </c>
      <c r="C141" s="129">
        <f>[1]Dolar!C147</f>
        <v>1.663</v>
      </c>
      <c r="D141" s="128">
        <f t="shared" ref="D141:D151" si="41">+B141*C141</f>
        <v>166.7989</v>
      </c>
      <c r="E141" s="128">
        <f t="shared" si="36"/>
        <v>671.70678275296905</v>
      </c>
      <c r="F141" s="130">
        <f t="shared" si="29"/>
        <v>-5.6981745013645053</v>
      </c>
      <c r="G141" s="130">
        <f t="shared" si="40"/>
        <v>0.3062463709405705</v>
      </c>
      <c r="H141" s="131">
        <f t="shared" si="31"/>
        <v>21.226002698459183</v>
      </c>
    </row>
    <row r="142" spans="1:8" ht="15.75" thickBot="1" x14ac:dyDescent="0.3">
      <c r="A142" s="108">
        <v>39569</v>
      </c>
      <c r="B142" s="128">
        <f>BRENT!B141</f>
        <v>128.02000000000001</v>
      </c>
      <c r="C142" s="129">
        <f>[1]Dolar!C148</f>
        <v>1.6279999999999999</v>
      </c>
      <c r="D142" s="128">
        <f t="shared" si="41"/>
        <v>208.41656</v>
      </c>
      <c r="E142" s="128">
        <f t="shared" si="36"/>
        <v>839.30299894088705</v>
      </c>
      <c r="F142" s="130">
        <f t="shared" si="29"/>
        <v>24.95080003525203</v>
      </c>
      <c r="G142" s="130">
        <f t="shared" si="40"/>
        <v>25.3334573258212</v>
      </c>
      <c r="H142" s="131">
        <f t="shared" si="31"/>
        <v>58.728757397588936</v>
      </c>
    </row>
    <row r="143" spans="1:8" ht="15.75" thickBot="1" x14ac:dyDescent="0.3">
      <c r="A143" s="108">
        <v>39600</v>
      </c>
      <c r="B143" s="128">
        <f>BRENT!B142</f>
        <v>139.83000000000001</v>
      </c>
      <c r="C143" s="129">
        <f>[1]Dolar!C149</f>
        <v>1.597</v>
      </c>
      <c r="D143" s="128">
        <f t="shared" si="41"/>
        <v>223.30851000000001</v>
      </c>
      <c r="E143" s="128">
        <f t="shared" si="36"/>
        <v>899.27356123726975</v>
      </c>
      <c r="F143" s="130">
        <f t="shared" si="29"/>
        <v>7.1452815457658545</v>
      </c>
      <c r="G143" s="130">
        <f t="shared" si="40"/>
        <v>34.288885722793424</v>
      </c>
      <c r="H143" s="131">
        <f t="shared" si="31"/>
        <v>62.364080704596972</v>
      </c>
    </row>
    <row r="144" spans="1:8" ht="15.75" thickBot="1" x14ac:dyDescent="0.3">
      <c r="A144" s="108">
        <v>39630</v>
      </c>
      <c r="B144" s="128">
        <f>BRENT!B143</f>
        <v>123.98</v>
      </c>
      <c r="C144" s="129">
        <f>[1]Dolar!C150</f>
        <v>1.5629999999999999</v>
      </c>
      <c r="D144" s="128">
        <f t="shared" si="41"/>
        <v>193.78074000000001</v>
      </c>
      <c r="E144" s="128">
        <f t="shared" si="36"/>
        <v>780.36388384389568</v>
      </c>
      <c r="F144" s="130">
        <f t="shared" si="29"/>
        <v>-13.222859263178123</v>
      </c>
      <c r="G144" s="130">
        <f t="shared" si="40"/>
        <v>16.532055357578358</v>
      </c>
      <c r="H144" s="131">
        <f t="shared" si="31"/>
        <v>42.12214140534337</v>
      </c>
    </row>
    <row r="145" spans="1:8" ht="15.75" thickBot="1" x14ac:dyDescent="0.3">
      <c r="A145" s="108">
        <v>39661</v>
      </c>
      <c r="B145" s="128">
        <f>BRENT!B144</f>
        <v>115.46</v>
      </c>
      <c r="C145" s="129">
        <f>[1]Dolar!C151</f>
        <v>1.633</v>
      </c>
      <c r="D145" s="128">
        <f t="shared" si="41"/>
        <v>188.54617999999999</v>
      </c>
      <c r="E145" s="128">
        <f t="shared" si="36"/>
        <v>759.28407182638603</v>
      </c>
      <c r="F145" s="130">
        <f t="shared" si="29"/>
        <v>-2.7012798072708364</v>
      </c>
      <c r="G145" s="130">
        <f t="shared" si="40"/>
        <v>13.384198477206425</v>
      </c>
      <c r="H145" s="131">
        <f t="shared" si="31"/>
        <v>24.595859804845404</v>
      </c>
    </row>
    <row r="146" spans="1:8" ht="15.75" thickBot="1" x14ac:dyDescent="0.3">
      <c r="A146" s="108">
        <v>39692</v>
      </c>
      <c r="B146" s="128">
        <f>BRENT!B145</f>
        <v>98.17</v>
      </c>
      <c r="C146" s="129">
        <f>[1]Dolar!C152</f>
        <v>1.9059999999999999</v>
      </c>
      <c r="D146" s="128">
        <f t="shared" si="41"/>
        <v>187.11202</v>
      </c>
      <c r="E146" s="128">
        <f t="shared" si="36"/>
        <v>753.50864405346317</v>
      </c>
      <c r="F146" s="130">
        <f t="shared" si="29"/>
        <v>-0.76064123919135795</v>
      </c>
      <c r="G146" s="130">
        <f t="shared" si="40"/>
        <v>12.521751504862195</v>
      </c>
      <c r="H146" s="131">
        <f t="shared" si="31"/>
        <v>26.033356616460864</v>
      </c>
    </row>
    <row r="147" spans="1:8" ht="15.75" thickBot="1" x14ac:dyDescent="0.3">
      <c r="A147" s="108">
        <v>39722</v>
      </c>
      <c r="B147" s="128">
        <f>BRENT!B146</f>
        <v>65.319999999999993</v>
      </c>
      <c r="C147" s="129">
        <f>[1]Dolar!C153</f>
        <v>2.1560000000000001</v>
      </c>
      <c r="D147" s="128">
        <f t="shared" si="41"/>
        <v>140.82991999999999</v>
      </c>
      <c r="E147" s="128">
        <f t="shared" si="36"/>
        <v>567.12851510746168</v>
      </c>
      <c r="F147" s="130">
        <f t="shared" si="29"/>
        <v>-24.734968923963322</v>
      </c>
      <c r="G147" s="130">
        <f t="shared" si="40"/>
        <v>-15.310468762564682</v>
      </c>
      <c r="H147" s="131">
        <f t="shared" si="31"/>
        <v>-10.541186427941156</v>
      </c>
    </row>
    <row r="148" spans="1:8" ht="15.75" thickBot="1" x14ac:dyDescent="0.3">
      <c r="A148" s="108">
        <v>39753</v>
      </c>
      <c r="B148" s="128">
        <f>BRENT!B147</f>
        <v>53.49</v>
      </c>
      <c r="C148" s="129">
        <f>[1]Dolar!C154</f>
        <v>2.3149999999999999</v>
      </c>
      <c r="D148" s="128">
        <f t="shared" si="41"/>
        <v>123.82935000000001</v>
      </c>
      <c r="E148" s="128">
        <f t="shared" si="36"/>
        <v>498.66644383680813</v>
      </c>
      <c r="F148" s="130">
        <f t="shared" si="29"/>
        <v>-12.071703228972908</v>
      </c>
      <c r="G148" s="130">
        <f t="shared" si="40"/>
        <v>-25.533937639556186</v>
      </c>
      <c r="H148" s="131">
        <f t="shared" si="31"/>
        <v>-21.62657700205493</v>
      </c>
    </row>
    <row r="149" spans="1:8" ht="15.75" thickBot="1" x14ac:dyDescent="0.3">
      <c r="A149" s="108">
        <v>39783</v>
      </c>
      <c r="B149" s="128">
        <f>BRENT!B148</f>
        <v>40.15</v>
      </c>
      <c r="C149" s="129">
        <f>[1]Dolar!C155</f>
        <v>2.3330000000000002</v>
      </c>
      <c r="D149" s="128">
        <f t="shared" si="41"/>
        <v>93.66995</v>
      </c>
      <c r="E149" s="128">
        <f t="shared" si="36"/>
        <v>377.21316360678321</v>
      </c>
      <c r="F149" s="130">
        <f t="shared" si="29"/>
        <v>-24.355615207541675</v>
      </c>
      <c r="G149" s="130">
        <f t="shared" si="40"/>
        <v>-43.670605248273908</v>
      </c>
      <c r="H149" s="131">
        <f t="shared" si="31"/>
        <v>-43.670605248273908</v>
      </c>
    </row>
    <row r="150" spans="1:8" ht="15.75" thickBot="1" x14ac:dyDescent="0.3">
      <c r="A150" s="108">
        <v>39814</v>
      </c>
      <c r="B150" s="128">
        <f>BRENT!B149</f>
        <v>46.2</v>
      </c>
      <c r="C150" s="129">
        <f>[1]Dolar!C156</f>
        <v>2.3140000000000001</v>
      </c>
      <c r="D150" s="128">
        <f t="shared" si="41"/>
        <v>106.9068</v>
      </c>
      <c r="E150" s="128">
        <f t="shared" si="36"/>
        <v>430.51856266687076</v>
      </c>
      <c r="F150" s="130">
        <f t="shared" si="29"/>
        <v>14.131372975004268</v>
      </c>
      <c r="G150" s="130">
        <f t="shared" ref="G150:G156" si="42">100*(E150/$E$149)-100</f>
        <v>14.131372975004268</v>
      </c>
      <c r="H150" s="131">
        <f t="shared" si="31"/>
        <v>-34.013036071402112</v>
      </c>
    </row>
    <row r="151" spans="1:8" ht="15.75" thickBot="1" x14ac:dyDescent="0.3">
      <c r="A151" s="108">
        <v>39845</v>
      </c>
      <c r="B151" s="128">
        <f>BRENT!B150</f>
        <v>46.35</v>
      </c>
      <c r="C151" s="129">
        <f>[1]Dolar!C157</f>
        <v>2.371</v>
      </c>
      <c r="D151" s="128">
        <f t="shared" si="41"/>
        <v>109.89585000000001</v>
      </c>
      <c r="E151" s="128">
        <f t="shared" si="36"/>
        <v>442.55560343265381</v>
      </c>
      <c r="F151" s="130">
        <f t="shared" si="29"/>
        <v>2.795940015041154</v>
      </c>
      <c r="G151" s="130">
        <f t="shared" si="42"/>
        <v>17.32241770172827</v>
      </c>
      <c r="H151" s="131">
        <f t="shared" si="31"/>
        <v>-35.114619423130051</v>
      </c>
    </row>
    <row r="152" spans="1:8" ht="15.75" thickBot="1" x14ac:dyDescent="0.3">
      <c r="A152" s="108">
        <v>39873</v>
      </c>
      <c r="B152" s="128">
        <f>BRENT!B151</f>
        <v>49.23</v>
      </c>
      <c r="C152" s="129">
        <f>[1]Dolar!C158</f>
        <v>2.3180000000000001</v>
      </c>
      <c r="D152" s="128">
        <f t="shared" ref="D152:D158" si="43">+B152*C152</f>
        <v>114.11514</v>
      </c>
      <c r="E152" s="128">
        <f t="shared" si="36"/>
        <v>459.54687682475509</v>
      </c>
      <c r="F152" s="130">
        <f t="shared" si="29"/>
        <v>3.8393533513776816</v>
      </c>
      <c r="G152" s="130">
        <f t="shared" si="42"/>
        <v>21.826839877676889</v>
      </c>
      <c r="H152" s="131">
        <f t="shared" si="31"/>
        <v>-35.483591204544169</v>
      </c>
    </row>
    <row r="153" spans="1:8" ht="15.75" thickBot="1" x14ac:dyDescent="0.3">
      <c r="A153" s="108">
        <v>39904</v>
      </c>
      <c r="B153" s="128">
        <f>BRENT!B152</f>
        <v>50.8</v>
      </c>
      <c r="C153" s="129">
        <f>[1]Dolar!C159</f>
        <v>2.1783000000000001</v>
      </c>
      <c r="D153" s="128">
        <f t="shared" si="43"/>
        <v>110.65764</v>
      </c>
      <c r="E153" s="128">
        <f t="shared" si="36"/>
        <v>445.62336652961289</v>
      </c>
      <c r="F153" s="130">
        <f t="shared" si="29"/>
        <v>-3.0298346038921835</v>
      </c>
      <c r="G153" s="130">
        <f t="shared" si="42"/>
        <v>18.135688126234712</v>
      </c>
      <c r="H153" s="131">
        <f t="shared" si="31"/>
        <v>-33.658051701779812</v>
      </c>
    </row>
    <row r="154" spans="1:8" ht="15.75" thickBot="1" x14ac:dyDescent="0.3">
      <c r="A154" s="108">
        <v>39934</v>
      </c>
      <c r="B154" s="128">
        <f>BRENT!B153</f>
        <v>65.77</v>
      </c>
      <c r="C154" s="129">
        <f>[1]Dolar!C160</f>
        <v>1.9750000000000001</v>
      </c>
      <c r="D154" s="128">
        <f t="shared" si="43"/>
        <v>129.89574999999999</v>
      </c>
      <c r="E154" s="128">
        <f t="shared" si="36"/>
        <v>523.09611349825434</v>
      </c>
      <c r="F154" s="130">
        <f t="shared" si="29"/>
        <v>17.385252387453789</v>
      </c>
      <c r="G154" s="130">
        <f t="shared" si="42"/>
        <v>38.673875666635865</v>
      </c>
      <c r="H154" s="131">
        <f t="shared" si="31"/>
        <v>-37.674938114322586</v>
      </c>
    </row>
    <row r="155" spans="1:8" ht="15.75" thickBot="1" x14ac:dyDescent="0.3">
      <c r="A155" s="108">
        <v>39965</v>
      </c>
      <c r="B155" s="128">
        <f>BRENT!B154</f>
        <v>67.97</v>
      </c>
      <c r="C155" s="129">
        <f>[1]Dolar!C161</f>
        <v>1.92</v>
      </c>
      <c r="D155" s="128">
        <f t="shared" si="43"/>
        <v>130.50239999999999</v>
      </c>
      <c r="E155" s="128">
        <f t="shared" si="36"/>
        <v>525.53912073485537</v>
      </c>
      <c r="F155" s="130">
        <f>100*(E155/E154)-100</f>
        <v>0.4670283669789228</v>
      </c>
      <c r="G155" s="130">
        <f t="shared" si="42"/>
        <v>39.321522003588143</v>
      </c>
      <c r="H155" s="131">
        <f t="shared" si="31"/>
        <v>-41.55959394471801</v>
      </c>
    </row>
    <row r="156" spans="1:8" ht="15.75" thickBot="1" x14ac:dyDescent="0.3">
      <c r="A156" s="108">
        <v>39995</v>
      </c>
      <c r="B156" s="128">
        <f>BRENT!B155</f>
        <v>69.3</v>
      </c>
      <c r="C156" s="129">
        <f>[1]Dolar!C162</f>
        <v>1.8717999999999999</v>
      </c>
      <c r="D156" s="128">
        <f t="shared" si="43"/>
        <v>129.71573999999998</v>
      </c>
      <c r="E156" s="128">
        <f t="shared" si="36"/>
        <v>522.37120501286643</v>
      </c>
      <c r="F156" s="130">
        <f t="shared" ref="F156:F162" si="44">100*(E156/E155)-100</f>
        <v>-0.60279351184347263</v>
      </c>
      <c r="G156" s="130">
        <f t="shared" si="42"/>
        <v>38.481700908348927</v>
      </c>
      <c r="H156" s="131">
        <f t="shared" si="31"/>
        <v>-33.060561126972686</v>
      </c>
    </row>
    <row r="157" spans="1:8" ht="15.75" thickBot="1" x14ac:dyDescent="0.3">
      <c r="A157" s="108">
        <v>40026</v>
      </c>
      <c r="B157" s="128">
        <f>BRENT!B156</f>
        <v>69.650000000000006</v>
      </c>
      <c r="C157" s="129">
        <f>[1]Dolar!C163</f>
        <v>1.8864000000000001</v>
      </c>
      <c r="D157" s="128">
        <f t="shared" si="43"/>
        <v>131.38776000000001</v>
      </c>
      <c r="E157" s="128">
        <f t="shared" si="36"/>
        <v>529.10450586136506</v>
      </c>
      <c r="F157" s="130">
        <f t="shared" si="44"/>
        <v>1.2889877512166379</v>
      </c>
      <c r="G157" s="130">
        <f>100*(E157/$E$149)-100</f>
        <v>40.266713070734028</v>
      </c>
      <c r="H157" s="131">
        <f t="shared" si="31"/>
        <v>-30.315342373947843</v>
      </c>
    </row>
    <row r="158" spans="1:8" ht="15.75" thickBot="1" x14ac:dyDescent="0.3">
      <c r="A158" s="108">
        <v>40057</v>
      </c>
      <c r="B158" s="128">
        <f>BRENT!B157</f>
        <v>69.069999999999993</v>
      </c>
      <c r="C158" s="129">
        <f>[1]Dolar!C164</f>
        <v>1.7781</v>
      </c>
      <c r="D158" s="128">
        <f t="shared" si="43"/>
        <v>122.81336699999999</v>
      </c>
      <c r="E158" s="128">
        <f t="shared" si="36"/>
        <v>494.57503392785947</v>
      </c>
      <c r="F158" s="130">
        <f t="shared" si="44"/>
        <v>-6.5260211453487216</v>
      </c>
      <c r="G158" s="130">
        <f>100*(E158/$E$149)-100</f>
        <v>31.112877715852278</v>
      </c>
      <c r="H158" s="131">
        <f t="shared" si="31"/>
        <v>-34.363721261734028</v>
      </c>
    </row>
    <row r="159" spans="1:8" ht="15.75" thickBot="1" x14ac:dyDescent="0.3">
      <c r="A159" s="108">
        <v>40087</v>
      </c>
      <c r="B159" s="128">
        <f>BRENT!B158</f>
        <v>76.55</v>
      </c>
      <c r="C159" s="129">
        <f>[1]Dolar!C165</f>
        <v>1.754</v>
      </c>
      <c r="D159" s="128">
        <f t="shared" ref="D159:D164" si="45">+B159*C159</f>
        <v>134.2687</v>
      </c>
      <c r="E159" s="128">
        <f t="shared" ref="E159:E185" si="46">100*D159/$D$8</f>
        <v>540.70618272316881</v>
      </c>
      <c r="F159" s="130">
        <f t="shared" si="44"/>
        <v>9.3274317607463786</v>
      </c>
      <c r="G159" s="130">
        <f>100*(E159/$E$149)-100</f>
        <v>43.342341914349248</v>
      </c>
      <c r="H159" s="131">
        <f t="shared" si="31"/>
        <v>-4.6589673558005273</v>
      </c>
    </row>
    <row r="160" spans="1:8" ht="15.75" thickBot="1" x14ac:dyDescent="0.3">
      <c r="A160" s="108">
        <v>40118</v>
      </c>
      <c r="B160" s="128">
        <f>BRENT!B159</f>
        <v>78.47</v>
      </c>
      <c r="C160" s="129">
        <f>[1]Dolar!C166</f>
        <v>1.7509999999999999</v>
      </c>
      <c r="D160" s="128">
        <f t="shared" si="45"/>
        <v>137.40097</v>
      </c>
      <c r="E160" s="128">
        <f t="shared" si="46"/>
        <v>553.31997696529902</v>
      </c>
      <c r="F160" s="130">
        <f t="shared" si="44"/>
        <v>2.3328370647813159</v>
      </c>
      <c r="G160" s="130">
        <f>100*(E160/$E$149)-100</f>
        <v>46.686285196052722</v>
      </c>
      <c r="H160" s="131">
        <f t="shared" si="31"/>
        <v>10.959938011464956</v>
      </c>
    </row>
    <row r="161" spans="1:8" ht="15.75" thickBot="1" x14ac:dyDescent="0.3">
      <c r="A161" s="108">
        <v>40148</v>
      </c>
      <c r="B161" s="128">
        <f>BRENT!B160</f>
        <v>78.03</v>
      </c>
      <c r="C161" s="129">
        <f>[1]Dolar!C167</f>
        <v>1.7430000000000001</v>
      </c>
      <c r="D161" s="128">
        <f t="shared" si="45"/>
        <v>136.00629000000001</v>
      </c>
      <c r="E161" s="128">
        <f t="shared" si="46"/>
        <v>547.70353695418441</v>
      </c>
      <c r="F161" s="130">
        <f t="shared" si="44"/>
        <v>-1.0150437802586083</v>
      </c>
      <c r="G161" s="130">
        <f>100*(E161/$E$149)-100</f>
        <v>45.197355181677807</v>
      </c>
      <c r="H161" s="131">
        <f t="shared" si="31"/>
        <v>45.197355181677807</v>
      </c>
    </row>
    <row r="162" spans="1:8" ht="15.75" thickBot="1" x14ac:dyDescent="0.3">
      <c r="A162" s="108">
        <v>40179</v>
      </c>
      <c r="B162" s="128">
        <f>BRENT!B161</f>
        <v>79.03</v>
      </c>
      <c r="C162" s="129">
        <f>[1]Dolar!C168</f>
        <v>1.8102</v>
      </c>
      <c r="D162" s="128">
        <f t="shared" si="45"/>
        <v>143.06010599999999</v>
      </c>
      <c r="E162" s="128">
        <f t="shared" si="46"/>
        <v>576.10957591182387</v>
      </c>
      <c r="F162" s="130">
        <f t="shared" si="44"/>
        <v>5.1863895412484169</v>
      </c>
      <c r="G162" s="130">
        <f t="shared" ref="G162:G167" si="47">100*(E162/$E$161)-100</f>
        <v>5.1863895412484169</v>
      </c>
      <c r="H162" s="131">
        <f t="shared" si="31"/>
        <v>33.817592519839707</v>
      </c>
    </row>
    <row r="163" spans="1:8" ht="15.75" thickBot="1" x14ac:dyDescent="0.3">
      <c r="A163" s="108">
        <v>40210</v>
      </c>
      <c r="B163" s="128">
        <f>BRENT!B162</f>
        <v>73.11</v>
      </c>
      <c r="C163" s="129">
        <f>[1]Dolar!C169</f>
        <v>1.8089999999999999</v>
      </c>
      <c r="D163" s="128">
        <f t="shared" si="45"/>
        <v>132.25599</v>
      </c>
      <c r="E163" s="128">
        <f t="shared" si="46"/>
        <v>532.60090769608701</v>
      </c>
      <c r="F163" s="130">
        <f t="shared" ref="F163:F170" si="48">100*(E163/E162)-100</f>
        <v>-7.5521515411151654</v>
      </c>
      <c r="G163" s="130">
        <f t="shared" si="47"/>
        <v>-2.7574459975343757</v>
      </c>
      <c r="H163" s="131">
        <f t="shared" si="31"/>
        <v>20.346664591975028</v>
      </c>
    </row>
    <row r="164" spans="1:8" ht="15.75" thickBot="1" x14ac:dyDescent="0.3">
      <c r="A164" s="108">
        <v>40238</v>
      </c>
      <c r="B164" s="128">
        <f>BRENT!B163</f>
        <v>82.7</v>
      </c>
      <c r="C164" s="129">
        <f>[1]Dolar!C170</f>
        <v>1.7809999999999999</v>
      </c>
      <c r="D164" s="128">
        <f t="shared" si="45"/>
        <v>147.28870000000001</v>
      </c>
      <c r="E164" s="128">
        <f t="shared" si="46"/>
        <v>593.13831693654595</v>
      </c>
      <c r="F164" s="130">
        <f t="shared" si="48"/>
        <v>11.366373651582819</v>
      </c>
      <c r="G164" s="130">
        <f t="shared" si="47"/>
        <v>8.2955060387280639</v>
      </c>
      <c r="H164" s="131">
        <f t="shared" si="31"/>
        <v>29.070253079477453</v>
      </c>
    </row>
    <row r="165" spans="1:8" ht="15.75" thickBot="1" x14ac:dyDescent="0.3">
      <c r="A165" s="108">
        <v>40269</v>
      </c>
      <c r="B165" s="128">
        <f>BRENT!B164</f>
        <v>81.28</v>
      </c>
      <c r="C165" s="129">
        <f>[1]Dolar!C171</f>
        <v>1.738</v>
      </c>
      <c r="D165" s="128">
        <f t="shared" ref="D165:D170" si="49">+B165*C165</f>
        <v>141.26464000000001</v>
      </c>
      <c r="E165" s="128">
        <f t="shared" si="46"/>
        <v>568.87915238743415</v>
      </c>
      <c r="F165" s="130">
        <f t="shared" si="48"/>
        <v>-4.0899675263614768</v>
      </c>
      <c r="G165" s="130">
        <f t="shared" si="47"/>
        <v>3.8662550092352319</v>
      </c>
      <c r="H165" s="131">
        <f t="shared" si="31"/>
        <v>27.659183767157899</v>
      </c>
    </row>
    <row r="166" spans="1:8" ht="15.75" thickBot="1" x14ac:dyDescent="0.3">
      <c r="A166" s="108">
        <v>40299</v>
      </c>
      <c r="B166" s="128">
        <f>BRENT!B165</f>
        <v>87.44</v>
      </c>
      <c r="C166" s="129">
        <f>[1]Dolar!C172</f>
        <v>1.8167</v>
      </c>
      <c r="D166" s="128">
        <f t="shared" si="49"/>
        <v>158.852248</v>
      </c>
      <c r="E166" s="128">
        <f t="shared" si="46"/>
        <v>639.70525247562637</v>
      </c>
      <c r="F166" s="130">
        <f t="shared" si="48"/>
        <v>12.450113489122245</v>
      </c>
      <c r="G166" s="130">
        <f t="shared" si="47"/>
        <v>16.797721634786143</v>
      </c>
      <c r="H166" s="131">
        <f t="shared" si="31"/>
        <v>22.292105784831293</v>
      </c>
    </row>
    <row r="167" spans="1:8" ht="15.75" thickBot="1" x14ac:dyDescent="0.3">
      <c r="A167" s="108">
        <v>40330</v>
      </c>
      <c r="B167" s="128">
        <f>BRENT!B166</f>
        <v>74.02</v>
      </c>
      <c r="C167" s="129">
        <f>[1]Dolar!C173</f>
        <v>1.804</v>
      </c>
      <c r="D167" s="128">
        <f t="shared" si="49"/>
        <v>133.53208000000001</v>
      </c>
      <c r="E167" s="128">
        <f t="shared" si="46"/>
        <v>537.73978036493099</v>
      </c>
      <c r="F167" s="130">
        <f t="shared" si="48"/>
        <v>-15.939445817600244</v>
      </c>
      <c r="G167" s="130">
        <f t="shared" si="47"/>
        <v>-1.8191879213821665</v>
      </c>
      <c r="H167" s="131">
        <f t="shared" ref="H167:H175" si="50">100*(E167/E155)-100</f>
        <v>2.3215511745377881</v>
      </c>
    </row>
    <row r="168" spans="1:8" ht="15.75" thickBot="1" x14ac:dyDescent="0.3">
      <c r="A168" s="108">
        <v>40360</v>
      </c>
      <c r="B168" s="128">
        <f>BRENT!B167</f>
        <v>75.010000000000005</v>
      </c>
      <c r="C168" s="129">
        <f>[1]Dolar!C174</f>
        <v>1.7572000000000001</v>
      </c>
      <c r="D168" s="128">
        <f t="shared" si="49"/>
        <v>131.80757200000002</v>
      </c>
      <c r="E168" s="128">
        <f t="shared" si="46"/>
        <v>530.79510794495843</v>
      </c>
      <c r="F168" s="130">
        <f t="shared" si="48"/>
        <v>-1.2914559557523688</v>
      </c>
      <c r="G168" s="130">
        <f t="shared" ref="G168:G173" si="51">100*(E168/$E$161)-100</f>
        <v>-3.0871498663775014</v>
      </c>
      <c r="H168" s="131">
        <f t="shared" si="50"/>
        <v>1.6126277350767282</v>
      </c>
    </row>
    <row r="169" spans="1:8" ht="15.75" thickBot="1" x14ac:dyDescent="0.3">
      <c r="A169" s="108">
        <v>40391</v>
      </c>
      <c r="B169" s="128">
        <f>BRENT!B168</f>
        <v>76.599999999999994</v>
      </c>
      <c r="C169" s="129">
        <f>[1]Dolar!C175</f>
        <v>1.756</v>
      </c>
      <c r="D169" s="128">
        <f t="shared" si="49"/>
        <v>134.50959999999998</v>
      </c>
      <c r="E169" s="128">
        <f t="shared" si="46"/>
        <v>541.67629801748535</v>
      </c>
      <c r="F169" s="130">
        <f t="shared" si="48"/>
        <v>2.0499793441305201</v>
      </c>
      <c r="G169" s="130">
        <f t="shared" si="51"/>
        <v>-1.1004564568300736</v>
      </c>
      <c r="H169" s="131">
        <f t="shared" si="50"/>
        <v>2.3760508589232074</v>
      </c>
    </row>
    <row r="170" spans="1:8" ht="15.75" thickBot="1" x14ac:dyDescent="0.3">
      <c r="A170" s="108">
        <v>40422</v>
      </c>
      <c r="B170" s="128">
        <f>BRENT!B169</f>
        <v>77.599999999999994</v>
      </c>
      <c r="C170" s="129">
        <f>[1]Dolar!C176</f>
        <v>1.6941999999999999</v>
      </c>
      <c r="D170" s="128">
        <f t="shared" si="49"/>
        <v>131.46991999999997</v>
      </c>
      <c r="E170" s="128">
        <f t="shared" si="46"/>
        <v>529.43536793102464</v>
      </c>
      <c r="F170" s="130">
        <f t="shared" si="48"/>
        <v>-2.2598238341352612</v>
      </c>
      <c r="G170" s="130">
        <f t="shared" si="51"/>
        <v>-3.3354119136696312</v>
      </c>
      <c r="H170" s="131">
        <f t="shared" si="50"/>
        <v>7.0485430140515319</v>
      </c>
    </row>
    <row r="171" spans="1:8" ht="15.75" thickBot="1" x14ac:dyDescent="0.3">
      <c r="A171" s="108">
        <v>40452</v>
      </c>
      <c r="B171" s="128">
        <f>BRENT!B170</f>
        <v>85.41</v>
      </c>
      <c r="C171" s="129">
        <f>[1]Dolar!C177</f>
        <v>1.7030000000000001</v>
      </c>
      <c r="D171" s="128">
        <f t="shared" ref="D171:D176" si="52">+B171*C171</f>
        <v>145.45322999999999</v>
      </c>
      <c r="E171" s="128">
        <f t="shared" si="46"/>
        <v>585.74679547843311</v>
      </c>
      <c r="F171" s="130">
        <f t="shared" ref="F171:F177" si="53">100*(E171/E170)-100</f>
        <v>10.636128781397304</v>
      </c>
      <c r="G171" s="130">
        <f t="shared" si="51"/>
        <v>6.9459581611997123</v>
      </c>
      <c r="H171" s="131">
        <f t="shared" si="50"/>
        <v>8.3299607428983791</v>
      </c>
    </row>
    <row r="172" spans="1:8" ht="15.75" thickBot="1" x14ac:dyDescent="0.3">
      <c r="A172" s="108">
        <v>40483</v>
      </c>
      <c r="B172" s="128">
        <f>BRENT!B171</f>
        <v>87.69</v>
      </c>
      <c r="C172" s="129">
        <f>[1]Dolar!C178</f>
        <v>1.7161</v>
      </c>
      <c r="D172" s="128">
        <f t="shared" si="52"/>
        <v>150.48480899999998</v>
      </c>
      <c r="E172" s="128">
        <f t="shared" si="46"/>
        <v>606.00919374519276</v>
      </c>
      <c r="F172" s="130">
        <f t="shared" si="53"/>
        <v>3.4592418470184612</v>
      </c>
      <c r="G172" s="130">
        <f t="shared" si="51"/>
        <v>10.645477499606798</v>
      </c>
      <c r="H172" s="131">
        <f t="shared" si="50"/>
        <v>9.5223774621096169</v>
      </c>
    </row>
    <row r="173" spans="1:8" ht="15.75" thickBot="1" x14ac:dyDescent="0.3">
      <c r="A173" s="108">
        <v>40513</v>
      </c>
      <c r="B173" s="128">
        <f>BRENT!B172</f>
        <v>86.76</v>
      </c>
      <c r="C173" s="129">
        <f>[1]Dolar!C179</f>
        <v>1.649</v>
      </c>
      <c r="D173" s="128">
        <f t="shared" si="52"/>
        <v>143.06724</v>
      </c>
      <c r="E173" s="128">
        <f t="shared" si="46"/>
        <v>576.13830485540905</v>
      </c>
      <c r="F173" s="130">
        <f t="shared" si="53"/>
        <v>-4.929114805202687</v>
      </c>
      <c r="G173" s="130">
        <f t="shared" si="51"/>
        <v>5.1916348868864759</v>
      </c>
      <c r="H173" s="131">
        <f t="shared" si="50"/>
        <v>5.1916348868864759</v>
      </c>
    </row>
    <row r="174" spans="1:8" ht="15" x14ac:dyDescent="0.25">
      <c r="A174" s="166">
        <v>40544</v>
      </c>
      <c r="B174" s="183">
        <f>BRENT!B173</f>
        <v>101.01</v>
      </c>
      <c r="C174" s="184">
        <f>[1]Dolar!C180</f>
        <v>1.6719999999999999</v>
      </c>
      <c r="D174" s="183">
        <f t="shared" si="52"/>
        <v>168.88872000000001</v>
      </c>
      <c r="E174" s="183">
        <f t="shared" si="46"/>
        <v>680.1225832692362</v>
      </c>
      <c r="F174" s="185">
        <f t="shared" si="53"/>
        <v>18.048492443133711</v>
      </c>
      <c r="G174" s="185">
        <f t="shared" ref="G174:G185" si="54">100*(E174/$E$173)-100</f>
        <v>18.048492443133711</v>
      </c>
      <c r="H174" s="186">
        <f t="shared" si="50"/>
        <v>18.054379185207651</v>
      </c>
    </row>
    <row r="175" spans="1:8" ht="15" x14ac:dyDescent="0.25">
      <c r="A175" s="171">
        <v>40575</v>
      </c>
      <c r="B175" s="187">
        <f>BRENT!B174</f>
        <v>111.8</v>
      </c>
      <c r="C175" s="188">
        <f>[1]Dolar!C181</f>
        <v>1.663</v>
      </c>
      <c r="D175" s="187">
        <f t="shared" si="52"/>
        <v>185.92339999999999</v>
      </c>
      <c r="E175" s="187">
        <f t="shared" si="46"/>
        <v>748.72201706661951</v>
      </c>
      <c r="F175" s="189">
        <f t="shared" si="53"/>
        <v>10.086333770544314</v>
      </c>
      <c r="G175" s="189">
        <f t="shared" si="54"/>
        <v>29.955257402043941</v>
      </c>
      <c r="H175" s="190">
        <f t="shared" si="50"/>
        <v>40.578434292465687</v>
      </c>
    </row>
    <row r="176" spans="1:8" ht="15" x14ac:dyDescent="0.25">
      <c r="A176" s="171">
        <v>40603</v>
      </c>
      <c r="B176" s="187">
        <f>BRENT!B175</f>
        <v>117.36</v>
      </c>
      <c r="C176" s="188">
        <f>[1]Dolar!C182</f>
        <v>1.629</v>
      </c>
      <c r="D176" s="187">
        <f t="shared" si="52"/>
        <v>191.17944</v>
      </c>
      <c r="E176" s="187">
        <f t="shared" si="46"/>
        <v>769.88833002444426</v>
      </c>
      <c r="F176" s="189">
        <f t="shared" si="53"/>
        <v>2.8269921914078537</v>
      </c>
      <c r="G176" s="189">
        <f t="shared" si="54"/>
        <v>33.629082381123709</v>
      </c>
      <c r="H176" s="190">
        <f t="shared" ref="H176:H181" si="55">100*(E176/E164)-100</f>
        <v>29.799122403823219</v>
      </c>
    </row>
    <row r="177" spans="1:8" ht="15" x14ac:dyDescent="0.25">
      <c r="A177" s="171">
        <v>40634</v>
      </c>
      <c r="B177" s="187">
        <f>BRENT!B176</f>
        <v>125.89</v>
      </c>
      <c r="C177" s="188">
        <f>[1]Dolar!C183</f>
        <v>1.571</v>
      </c>
      <c r="D177" s="187">
        <f t="shared" ref="D177:D182" si="56">+B177*C177</f>
        <v>197.77319</v>
      </c>
      <c r="E177" s="187">
        <f t="shared" si="46"/>
        <v>796.44166220335785</v>
      </c>
      <c r="F177" s="189">
        <f t="shared" si="53"/>
        <v>3.4489848908439029</v>
      </c>
      <c r="G177" s="189">
        <f t="shared" si="54"/>
        <v>38.237929242222037</v>
      </c>
      <c r="H177" s="190">
        <f t="shared" si="55"/>
        <v>40.001907058978077</v>
      </c>
    </row>
    <row r="178" spans="1:8" ht="15" x14ac:dyDescent="0.25">
      <c r="A178" s="171">
        <v>40664</v>
      </c>
      <c r="B178" s="187">
        <f>BRENT!B177</f>
        <v>116.73</v>
      </c>
      <c r="C178" s="188">
        <f>[1]Dolar!C184</f>
        <v>1.58</v>
      </c>
      <c r="D178" s="187">
        <f t="shared" si="56"/>
        <v>184.43340000000001</v>
      </c>
      <c r="E178" s="187">
        <f t="shared" si="46"/>
        <v>742.72171906524227</v>
      </c>
      <c r="F178" s="189">
        <f t="shared" ref="F178:F183" si="57">100*(E178/E177)-100</f>
        <v>-6.7449941015766655</v>
      </c>
      <c r="G178" s="189">
        <f t="shared" si="54"/>
        <v>28.913789068692438</v>
      </c>
      <c r="H178" s="190">
        <f t="shared" si="55"/>
        <v>16.103739369177845</v>
      </c>
    </row>
    <row r="179" spans="1:8" ht="15" x14ac:dyDescent="0.25">
      <c r="A179" s="171">
        <v>40695</v>
      </c>
      <c r="B179" s="187">
        <f>BRENT!B178</f>
        <v>112.48</v>
      </c>
      <c r="C179" s="188">
        <f>[1]Dolar!C185</f>
        <v>1.5590999999999999</v>
      </c>
      <c r="D179" s="187">
        <f t="shared" si="56"/>
        <v>175.36756800000001</v>
      </c>
      <c r="E179" s="187">
        <f t="shared" si="46"/>
        <v>706.21319985019397</v>
      </c>
      <c r="F179" s="189">
        <f t="shared" si="57"/>
        <v>-4.9155044585199903</v>
      </c>
      <c r="G179" s="189">
        <f t="shared" si="54"/>
        <v>22.577026019373818</v>
      </c>
      <c r="H179" s="190">
        <f t="shared" si="55"/>
        <v>31.329915627765246</v>
      </c>
    </row>
    <row r="180" spans="1:8" ht="15" x14ac:dyDescent="0.25">
      <c r="A180" s="171">
        <v>40725</v>
      </c>
      <c r="B180" s="187">
        <f>BRENT!B179</f>
        <v>116.74</v>
      </c>
      <c r="C180" s="188">
        <f>[1]Dolar!C186</f>
        <v>1.554</v>
      </c>
      <c r="D180" s="187">
        <f t="shared" si="56"/>
        <v>181.41396</v>
      </c>
      <c r="E180" s="187">
        <f t="shared" si="46"/>
        <v>730.562296382505</v>
      </c>
      <c r="F180" s="189">
        <f t="shared" si="57"/>
        <v>3.4478393405101997</v>
      </c>
      <c r="G180" s="189">
        <f t="shared" si="54"/>
        <v>26.803284944897229</v>
      </c>
      <c r="H180" s="190">
        <f t="shared" si="55"/>
        <v>37.635461489268607</v>
      </c>
    </row>
    <row r="181" spans="1:8" ht="15" x14ac:dyDescent="0.25">
      <c r="A181" s="171">
        <v>40756</v>
      </c>
      <c r="B181" s="187">
        <f>BRENT!B180</f>
        <v>114.85</v>
      </c>
      <c r="C181" s="188">
        <f>[1]Dolar!C187</f>
        <v>1.5871999999999999</v>
      </c>
      <c r="D181" s="187">
        <f t="shared" si="56"/>
        <v>182.28992</v>
      </c>
      <c r="E181" s="187">
        <f t="shared" si="46"/>
        <v>734.08982728001263</v>
      </c>
      <c r="F181" s="189">
        <f t="shared" si="57"/>
        <v>0.48285148507865472</v>
      </c>
      <c r="G181" s="189">
        <f t="shared" si="54"/>
        <v>27.415556489382183</v>
      </c>
      <c r="H181" s="190">
        <f t="shared" si="55"/>
        <v>35.521866097289745</v>
      </c>
    </row>
    <row r="182" spans="1:8" ht="15" x14ac:dyDescent="0.25">
      <c r="A182" s="171">
        <v>40787</v>
      </c>
      <c r="B182" s="187">
        <f>BRENT!B181</f>
        <v>102.76</v>
      </c>
      <c r="C182" s="188">
        <f>[1]Dolar!C188</f>
        <v>1.8544</v>
      </c>
      <c r="D182" s="187">
        <f t="shared" si="56"/>
        <v>190.55814400000003</v>
      </c>
      <c r="E182" s="187">
        <f t="shared" si="46"/>
        <v>767.38634267742179</v>
      </c>
      <c r="F182" s="189">
        <f t="shared" si="57"/>
        <v>4.5357549117362339</v>
      </c>
      <c r="G182" s="189">
        <f t="shared" si="54"/>
        <v>33.194813851165378</v>
      </c>
      <c r="H182" s="190">
        <f t="shared" ref="H182:H187" si="58">100*(E182/E170)-100</f>
        <v>44.944291439441116</v>
      </c>
    </row>
    <row r="183" spans="1:8" ht="15" x14ac:dyDescent="0.25">
      <c r="A183" s="171">
        <v>40817</v>
      </c>
      <c r="B183" s="187">
        <f>BRENT!B182</f>
        <v>109.56</v>
      </c>
      <c r="C183" s="188">
        <f>[1]Dolar!C189</f>
        <v>1.6884999999999999</v>
      </c>
      <c r="D183" s="187">
        <f t="shared" ref="D183:D188" si="59">+B183*C183</f>
        <v>184.99205999999998</v>
      </c>
      <c r="E183" s="187">
        <f t="shared" si="46"/>
        <v>744.97146838165122</v>
      </c>
      <c r="F183" s="189">
        <f t="shared" si="57"/>
        <v>-2.9209373491799084</v>
      </c>
      <c r="G183" s="189">
        <f t="shared" si="54"/>
        <v>29.304276786216036</v>
      </c>
      <c r="H183" s="190">
        <f t="shared" si="58"/>
        <v>27.183191462987821</v>
      </c>
    </row>
    <row r="184" spans="1:8" ht="15" x14ac:dyDescent="0.25">
      <c r="A184" s="171">
        <v>40848</v>
      </c>
      <c r="B184" s="187">
        <f>BRENT!B183</f>
        <v>110.52</v>
      </c>
      <c r="C184" s="188">
        <f>[1]Dolar!C190</f>
        <v>1.8109</v>
      </c>
      <c r="D184" s="187">
        <f t="shared" si="59"/>
        <v>200.14066799999998</v>
      </c>
      <c r="E184" s="187">
        <f t="shared" si="46"/>
        <v>805.97560415752184</v>
      </c>
      <c r="F184" s="189">
        <f t="shared" ref="F184:F190" si="60">100*(E184/E183)-100</f>
        <v>8.1887882106939998</v>
      </c>
      <c r="G184" s="189">
        <f t="shared" si="54"/>
        <v>39.892730159608817</v>
      </c>
      <c r="H184" s="190">
        <f t="shared" si="58"/>
        <v>32.997256885909309</v>
      </c>
    </row>
    <row r="185" spans="1:8" ht="15" x14ac:dyDescent="0.25">
      <c r="A185" s="171">
        <v>40878</v>
      </c>
      <c r="B185" s="187">
        <f>BRENT!B184</f>
        <v>107.38</v>
      </c>
      <c r="C185" s="188">
        <f>[1]Dolar!C191</f>
        <v>1.8757999999999999</v>
      </c>
      <c r="D185" s="187">
        <f t="shared" si="59"/>
        <v>201.42340399999998</v>
      </c>
      <c r="E185" s="187">
        <f t="shared" si="46"/>
        <v>811.14124057167942</v>
      </c>
      <c r="F185" s="189">
        <f t="shared" si="60"/>
        <v>0.64091721728441087</v>
      </c>
      <c r="G185" s="189">
        <f t="shared" si="54"/>
        <v>40.789326752930975</v>
      </c>
      <c r="H185" s="190">
        <f t="shared" si="58"/>
        <v>40.789326752930975</v>
      </c>
    </row>
    <row r="186" spans="1:8" ht="15" x14ac:dyDescent="0.25">
      <c r="A186" s="171">
        <v>40909</v>
      </c>
      <c r="B186" s="187">
        <f>BRENT!B185</f>
        <v>110.98</v>
      </c>
      <c r="C186" s="188">
        <f>[1]Dolar!C192</f>
        <v>1.7391000000000001</v>
      </c>
      <c r="D186" s="187">
        <f t="shared" si="59"/>
        <v>193.00531800000002</v>
      </c>
      <c r="E186" s="187">
        <f t="shared" ref="E186" si="61">100*D186/$D$8</f>
        <v>777.24122406079243</v>
      </c>
      <c r="F186" s="189">
        <f t="shared" si="60"/>
        <v>-4.1792988465233094</v>
      </c>
      <c r="G186" s="189">
        <f>100*(E186/$E$185)-100</f>
        <v>-4.1792988465233094</v>
      </c>
      <c r="H186" s="190">
        <f t="shared" si="58"/>
        <v>14.279578884842053</v>
      </c>
    </row>
    <row r="187" spans="1:8" ht="15" x14ac:dyDescent="0.25">
      <c r="A187" s="171">
        <v>40940</v>
      </c>
      <c r="B187" s="187">
        <f>BRENT!B186</f>
        <v>122.66</v>
      </c>
      <c r="C187" s="188">
        <f>[1]Dolar!C193</f>
        <v>1.7092000000000001</v>
      </c>
      <c r="D187" s="187">
        <f t="shared" si="59"/>
        <v>209.65047200000001</v>
      </c>
      <c r="E187" s="187">
        <f t="shared" ref="E187" si="62">100*D187/$D$8</f>
        <v>844.27201887879005</v>
      </c>
      <c r="F187" s="189">
        <f t="shared" si="60"/>
        <v>8.6241944898119272</v>
      </c>
      <c r="G187" s="189">
        <f t="shared" ref="G187:G197" si="63">100*(E187/$E$185)-100</f>
        <v>4.0844647824539919</v>
      </c>
      <c r="H187" s="190">
        <f t="shared" si="58"/>
        <v>12.761745966349579</v>
      </c>
    </row>
    <row r="188" spans="1:8" ht="15" x14ac:dyDescent="0.25">
      <c r="A188" s="171">
        <v>40969</v>
      </c>
      <c r="B188" s="187">
        <f>BRENT!B187</f>
        <v>122.88</v>
      </c>
      <c r="C188" s="188">
        <f>[1]Dolar!C194</f>
        <v>1.8221000000000001</v>
      </c>
      <c r="D188" s="187">
        <f t="shared" si="59"/>
        <v>223.89964799999998</v>
      </c>
      <c r="E188" s="187">
        <f t="shared" ref="E188" si="64">100*D188/$D$8</f>
        <v>901.654100941926</v>
      </c>
      <c r="F188" s="189">
        <f t="shared" si="60"/>
        <v>6.7966343524378061</v>
      </c>
      <c r="G188" s="189">
        <f t="shared" si="63"/>
        <v>11.158705271409275</v>
      </c>
      <c r="H188" s="190">
        <f t="shared" ref="H188" si="65">100*(E188/E176)-100</f>
        <v>17.114919888875079</v>
      </c>
    </row>
    <row r="189" spans="1:8" ht="15" x14ac:dyDescent="0.25">
      <c r="A189" s="171">
        <v>41000</v>
      </c>
      <c r="B189" s="187">
        <f>BRENT!B188</f>
        <v>119.47</v>
      </c>
      <c r="C189" s="188">
        <f>[1]Dolar!C195</f>
        <v>1.8917999999999999</v>
      </c>
      <c r="D189" s="187">
        <f t="shared" ref="D189" si="66">+B189*C189</f>
        <v>226.01334599999998</v>
      </c>
      <c r="E189" s="187">
        <f t="shared" ref="E189" si="67">100*D189/$D$8</f>
        <v>910.16605925394958</v>
      </c>
      <c r="F189" s="189">
        <f t="shared" si="60"/>
        <v>0.94403810764364948</v>
      </c>
      <c r="G189" s="189">
        <f t="shared" si="63"/>
        <v>12.208085809134687</v>
      </c>
      <c r="H189" s="190">
        <f t="shared" ref="H189" si="68">100*(E189/E177)-100</f>
        <v>14.27906178789955</v>
      </c>
    </row>
    <row r="190" spans="1:8" ht="15" x14ac:dyDescent="0.25">
      <c r="A190" s="171">
        <v>41030</v>
      </c>
      <c r="B190" s="187">
        <f>BRENT!B189</f>
        <v>101.87</v>
      </c>
      <c r="C190" s="188">
        <f>[1]Dolar!C196</f>
        <v>2.0223</v>
      </c>
      <c r="D190" s="187">
        <f t="shared" ref="D190" si="69">+B190*C190</f>
        <v>206.01170100000002</v>
      </c>
      <c r="E190" s="187">
        <f t="shared" ref="E190" si="70">100*D190/$D$8</f>
        <v>829.61852199371003</v>
      </c>
      <c r="F190" s="189">
        <f t="shared" si="60"/>
        <v>-8.8497627923264162</v>
      </c>
      <c r="G190" s="189">
        <f t="shared" si="63"/>
        <v>2.277936381216179</v>
      </c>
      <c r="H190" s="190">
        <f t="shared" ref="H190" si="71">100*(E190/E178)-100</f>
        <v>11.699779432575667</v>
      </c>
    </row>
    <row r="191" spans="1:8" ht="15" x14ac:dyDescent="0.25">
      <c r="A191" s="171">
        <v>41061</v>
      </c>
      <c r="B191" s="187">
        <f>BRENT!B190</f>
        <v>97.8</v>
      </c>
      <c r="C191" s="188">
        <f>[1]Dolar!C197</f>
        <v>2.0213000000000001</v>
      </c>
      <c r="D191" s="187">
        <f t="shared" ref="D191" si="72">+B191*C191</f>
        <v>197.68314000000001</v>
      </c>
      <c r="E191" s="187">
        <f t="shared" ref="E191" si="73">100*D191/$D$8</f>
        <v>796.07902674361026</v>
      </c>
      <c r="F191" s="189">
        <f t="shared" ref="F191" si="74">100*(E191/E190)-100</f>
        <v>-4.0427611439410498</v>
      </c>
      <c r="G191" s="189">
        <f t="shared" si="63"/>
        <v>-1.8569162896283729</v>
      </c>
      <c r="H191" s="190">
        <f t="shared" ref="H191" si="75">100*(E191/E179)-100</f>
        <v>12.725027925345927</v>
      </c>
    </row>
    <row r="192" spans="1:8" ht="15" x14ac:dyDescent="0.25">
      <c r="A192" s="171">
        <v>41091</v>
      </c>
      <c r="B192" s="187">
        <f>BRENT!B191</f>
        <v>104.92</v>
      </c>
      <c r="C192" s="188">
        <f>[1]Dolar!C198</f>
        <v>2.0499000000000001</v>
      </c>
      <c r="D192" s="187">
        <f t="shared" ref="D192:D193" si="76">+B192*C192</f>
        <v>215.07550800000001</v>
      </c>
      <c r="E192" s="187">
        <f t="shared" ref="E192:E193" si="77">100*D192/$D$8</f>
        <v>866.11888644134024</v>
      </c>
      <c r="F192" s="189">
        <f t="shared" ref="F192:F193" si="78">100*(E192/E191)-100</f>
        <v>8.7981038747158635</v>
      </c>
      <c r="G192" s="189">
        <f t="shared" si="63"/>
        <v>6.7778141610594673</v>
      </c>
      <c r="H192" s="190">
        <f t="shared" ref="H192:H193" si="79">100*(E192/E180)-100</f>
        <v>18.555103477152485</v>
      </c>
    </row>
    <row r="193" spans="1:8" ht="15" x14ac:dyDescent="0.25">
      <c r="A193" s="171">
        <v>41122</v>
      </c>
      <c r="B193" s="187">
        <f>BRENT!B192</f>
        <v>114.57</v>
      </c>
      <c r="C193" s="188">
        <f>[1]Dolar!C199</f>
        <v>2.0371999999999999</v>
      </c>
      <c r="D193" s="187">
        <f t="shared" si="76"/>
        <v>233.40200399999998</v>
      </c>
      <c r="E193" s="187">
        <f t="shared" si="77"/>
        <v>939.92052222727841</v>
      </c>
      <c r="F193" s="189">
        <f t="shared" si="78"/>
        <v>8.5209590670825861</v>
      </c>
      <c r="G193" s="189">
        <f t="shared" si="63"/>
        <v>15.87630799844888</v>
      </c>
      <c r="H193" s="190">
        <f t="shared" si="79"/>
        <v>28.038897597848518</v>
      </c>
    </row>
    <row r="194" spans="1:8" ht="15" x14ac:dyDescent="0.25">
      <c r="A194" s="171">
        <v>41153</v>
      </c>
      <c r="B194" s="187">
        <f>BRENT!B193</f>
        <v>112.39</v>
      </c>
      <c r="C194" s="188">
        <f>[1]Dolar!C200</f>
        <v>2.0280789473684213</v>
      </c>
      <c r="D194" s="187">
        <f t="shared" ref="D194" si="80">+B194*C194</f>
        <v>227.93579289473686</v>
      </c>
      <c r="E194" s="187">
        <f t="shared" ref="E194" si="81">100*D194/$D$8</f>
        <v>917.90784063666342</v>
      </c>
      <c r="F194" s="189">
        <f t="shared" ref="F194" si="82">100*(E194/E193)-100</f>
        <v>-2.3419726530124763</v>
      </c>
      <c r="G194" s="189">
        <f t="shared" si="63"/>
        <v>13.162516553804693</v>
      </c>
      <c r="H194" s="190">
        <f t="shared" ref="H194" si="83">100*(E194/E182)-100</f>
        <v>19.614826273043889</v>
      </c>
    </row>
    <row r="195" spans="1:8" ht="15" x14ac:dyDescent="0.25">
      <c r="A195" s="171">
        <v>41183</v>
      </c>
      <c r="B195" s="187">
        <f>BRENT!B194</f>
        <v>108.7</v>
      </c>
      <c r="C195" s="188">
        <f>[1]Dolar!C201</f>
        <v>2.0298454545454545</v>
      </c>
      <c r="D195" s="187">
        <f t="shared" ref="D195" si="84">+B195*C195</f>
        <v>220.6442009090909</v>
      </c>
      <c r="E195" s="187">
        <f t="shared" ref="E195" si="85">100*D195/$D$8</f>
        <v>888.54426693308631</v>
      </c>
      <c r="F195" s="189">
        <f t="shared" ref="F195" si="86">100*(E195/E194)-100</f>
        <v>-3.198967521969351</v>
      </c>
      <c r="G195" s="189">
        <f t="shared" si="63"/>
        <v>9.5424844022052895</v>
      </c>
      <c r="H195" s="190">
        <f t="shared" ref="H195" si="87">100*(E195/E183)-100</f>
        <v>19.272254662762762</v>
      </c>
    </row>
    <row r="196" spans="1:8" ht="15" x14ac:dyDescent="0.25">
      <c r="A196" s="171">
        <v>41214</v>
      </c>
      <c r="B196" s="187">
        <f>BRENT!B195</f>
        <v>111.23</v>
      </c>
      <c r="C196" s="188">
        <f>[1]Dolar!C202</f>
        <v>2.1074000000000002</v>
      </c>
      <c r="D196" s="187">
        <f t="shared" ref="D196" si="88">+B196*C196</f>
        <v>234.40610200000003</v>
      </c>
      <c r="E196" s="187">
        <f t="shared" ref="E196" si="89">100*D196/$D$8</f>
        <v>943.96407069881343</v>
      </c>
      <c r="F196" s="189">
        <f t="shared" ref="F196" si="90">100*(E196/E195)-100</f>
        <v>6.2371460633036406</v>
      </c>
      <c r="G196" s="189">
        <f t="shared" si="63"/>
        <v>16.374809155742412</v>
      </c>
      <c r="H196" s="190">
        <f t="shared" ref="H196" si="91">100*(E196/E184)-100</f>
        <v>17.120675344203448</v>
      </c>
    </row>
    <row r="197" spans="1:8" ht="15" x14ac:dyDescent="0.25">
      <c r="A197" s="171">
        <v>41244</v>
      </c>
      <c r="B197" s="187">
        <f>BRENT!B196</f>
        <v>111.11</v>
      </c>
      <c r="C197" s="188">
        <f>[1]Dolar!C203</f>
        <v>2.0434999999999999</v>
      </c>
      <c r="D197" s="187">
        <f t="shared" ref="D197" si="92">+B197*C197</f>
        <v>227.05328499999999</v>
      </c>
      <c r="E197" s="187">
        <f t="shared" ref="E197" si="93">100*D197/$D$8</f>
        <v>914.35394106821423</v>
      </c>
      <c r="F197" s="189">
        <f t="shared" ref="F197" si="94">100*(E197/E196)-100</f>
        <v>-3.136785662687231</v>
      </c>
      <c r="G197" s="189">
        <f t="shared" si="63"/>
        <v>12.724380827165447</v>
      </c>
      <c r="H197" s="190">
        <f t="shared" ref="H197" si="95">100*(E197/E185)-100</f>
        <v>12.724380827165447</v>
      </c>
    </row>
    <row r="198" spans="1:8" ht="15" x14ac:dyDescent="0.25">
      <c r="A198" s="171">
        <v>41275</v>
      </c>
      <c r="B198" s="187">
        <f>BRENT!B197</f>
        <v>115.55</v>
      </c>
      <c r="C198" s="188">
        <f>[1]Dolar!C204</f>
        <v>1.9883</v>
      </c>
      <c r="D198" s="187">
        <f t="shared" ref="D198" si="96">+B198*C198</f>
        <v>229.748065</v>
      </c>
      <c r="E198" s="187">
        <f t="shared" ref="E198" si="97">100*D198/$D$8</f>
        <v>925.20594311395337</v>
      </c>
      <c r="F198" s="189">
        <f t="shared" ref="F198" si="98">100*(E198/E197)-100</f>
        <v>1.186849157456578</v>
      </c>
      <c r="G198" s="189">
        <f>100*(E198/$E$197)-100</f>
        <v>1.186849157456578</v>
      </c>
      <c r="H198" s="190">
        <f t="shared" ref="H198" si="99">100*(E198/E186)-100</f>
        <v>19.037168188287936</v>
      </c>
    </row>
    <row r="199" spans="1:8" ht="15" x14ac:dyDescent="0.25">
      <c r="A199" s="171">
        <v>41306</v>
      </c>
      <c r="B199" s="187">
        <f>BRENT!B198</f>
        <v>111.38</v>
      </c>
      <c r="C199" s="188">
        <f>[1]Dolar!C205</f>
        <v>1.9754</v>
      </c>
      <c r="D199" s="187">
        <f t="shared" ref="D199" si="100">+B199*C199</f>
        <v>220.02005199999999</v>
      </c>
      <c r="E199" s="187">
        <f t="shared" ref="E199" si="101">100*D199/$D$8</f>
        <v>886.0307907909521</v>
      </c>
      <c r="F199" s="189">
        <f t="shared" ref="F199" si="102">100*(E199/E198)-100</f>
        <v>-4.234208893119515</v>
      </c>
      <c r="G199" s="189">
        <f>100*(E199/$E$197)-100</f>
        <v>-3.0976134082358726</v>
      </c>
      <c r="H199" s="190">
        <f t="shared" ref="H199" si="103">100*(E199/E187)-100</f>
        <v>4.946127667196464</v>
      </c>
    </row>
    <row r="200" spans="1:8" ht="15" x14ac:dyDescent="0.25">
      <c r="A200" s="171">
        <v>41334</v>
      </c>
      <c r="B200" s="187">
        <f>BRENT!B199</f>
        <v>110.02</v>
      </c>
      <c r="C200" s="188">
        <f>[1]Dolar!C206</f>
        <v>2.0137999999999998</v>
      </c>
      <c r="D200" s="187">
        <f t="shared" ref="D200" si="104">+B200*C200</f>
        <v>221.55827599999998</v>
      </c>
      <c r="E200" s="187">
        <f t="shared" ref="E200" si="105">100*D200/$D$8</f>
        <v>892.22528904120065</v>
      </c>
      <c r="F200" s="189">
        <f t="shared" ref="F200" si="106">100*(E200/E199)-100</f>
        <v>0.69912900484179374</v>
      </c>
      <c r="G200" s="189">
        <f>100*(E200/$E$197)-100</f>
        <v>-2.4201407171889286</v>
      </c>
      <c r="H200" s="190">
        <f t="shared" ref="H200" si="107">100*(E200/E188)-100</f>
        <v>-1.0457238414238361</v>
      </c>
    </row>
    <row r="201" spans="1:8" ht="15" x14ac:dyDescent="0.25">
      <c r="A201" s="171">
        <v>41365</v>
      </c>
      <c r="B201" s="187">
        <f>BRENT!B200</f>
        <v>102.37</v>
      </c>
      <c r="C201" s="188">
        <f>[1]Dolar!C207</f>
        <v>2.0017</v>
      </c>
      <c r="D201" s="187">
        <f t="shared" ref="D201" si="108">+B201*C201</f>
        <v>204.914029</v>
      </c>
      <c r="E201" s="187">
        <f t="shared" ref="E201" si="109">100*D201/$D$8</f>
        <v>825.19814675359726</v>
      </c>
      <c r="F201" s="189">
        <f t="shared" ref="F201" si="110">100*(E201/E200)-100</f>
        <v>-7.5123562524922107</v>
      </c>
      <c r="G201" s="189">
        <f>100*(E201/$E$197)-100</f>
        <v>-9.7506873771942963</v>
      </c>
      <c r="H201" s="190">
        <f t="shared" ref="H201" si="111">100*(E201/E189)-100</f>
        <v>-9.3354296874132388</v>
      </c>
    </row>
    <row r="202" spans="1:8" ht="15" x14ac:dyDescent="0.25">
      <c r="A202" s="171">
        <v>41395</v>
      </c>
      <c r="B202" s="187">
        <f>BRENT!B201</f>
        <v>100.39</v>
      </c>
      <c r="C202" s="188">
        <f>[1]Dolar!C208</f>
        <v>2.1318999999999999</v>
      </c>
      <c r="D202" s="187">
        <f t="shared" ref="D202" si="112">+B202*C202</f>
        <v>214.02144099999998</v>
      </c>
      <c r="E202" s="187">
        <f t="shared" ref="E202" si="113">100*D202/$D$8</f>
        <v>861.87411052629466</v>
      </c>
      <c r="F202" s="189">
        <f t="shared" ref="F202" si="114">100*(E202/E201)-100</f>
        <v>4.4445038948504418</v>
      </c>
      <c r="G202" s="189">
        <f>100*(E202/$E$197)-100</f>
        <v>-5.7395531625979288</v>
      </c>
      <c r="H202" s="190">
        <f t="shared" ref="H202" si="115">100*(E202/E190)-100</f>
        <v>3.8880024586564303</v>
      </c>
    </row>
    <row r="203" spans="1:8" ht="15" x14ac:dyDescent="0.25">
      <c r="A203" s="171">
        <v>41426</v>
      </c>
      <c r="B203" s="187">
        <f>BRENT!B202</f>
        <v>102.16</v>
      </c>
      <c r="C203" s="188">
        <f>[1]Dolar!C209</f>
        <v>2.2155999999999998</v>
      </c>
      <c r="D203" s="187">
        <f t="shared" ref="D203:D204" si="116">+B203*C203</f>
        <v>226.34569599999998</v>
      </c>
      <c r="E203" s="187">
        <f t="shared" ref="E203:E204" si="117">100*D203/$D$8</f>
        <v>911.50444787190781</v>
      </c>
      <c r="F203" s="189">
        <f t="shared" ref="F203:F204" si="118">100*(E203/E202)-100</f>
        <v>5.7584207182307665</v>
      </c>
      <c r="G203" s="189">
        <f t="shared" ref="G203:G204" si="119">100*(E203/$E$197)-100</f>
        <v>-0.31164006281609602</v>
      </c>
      <c r="H203" s="190">
        <f t="shared" ref="H203:H204" si="120">100*(E203/E191)-100</f>
        <v>14.499241564050422</v>
      </c>
    </row>
    <row r="204" spans="1:8" ht="15" x14ac:dyDescent="0.25">
      <c r="A204" s="171">
        <v>41456</v>
      </c>
      <c r="B204" s="187">
        <f>BRENT!B203</f>
        <v>107.7</v>
      </c>
      <c r="C204" s="188">
        <f>[1]Dolar!C210</f>
        <v>2.2902999999999998</v>
      </c>
      <c r="D204" s="187">
        <f t="shared" si="116"/>
        <v>246.66530999999998</v>
      </c>
      <c r="E204" s="187">
        <f t="shared" si="117"/>
        <v>993.33246080677839</v>
      </c>
      <c r="F204" s="189">
        <f t="shared" si="118"/>
        <v>8.9772477935697026</v>
      </c>
      <c r="G204" s="189">
        <f t="shared" si="119"/>
        <v>8.6376310300905601</v>
      </c>
      <c r="H204" s="190">
        <f t="shared" si="120"/>
        <v>14.687772816977358</v>
      </c>
    </row>
    <row r="205" spans="1:8" ht="15" x14ac:dyDescent="0.25">
      <c r="A205" s="171">
        <v>41487</v>
      </c>
      <c r="B205" s="187">
        <f>BRENT!B204</f>
        <v>114.01</v>
      </c>
      <c r="C205" s="188">
        <f>[1]Dolar!C211</f>
        <v>2.3725000000000001</v>
      </c>
      <c r="D205" s="187">
        <f t="shared" ref="D205" si="121">+B205*C205</f>
        <v>270.48872500000004</v>
      </c>
      <c r="E205" s="187">
        <f t="shared" ref="E205" si="122">100*D205/$D$8</f>
        <v>1089.2704402769</v>
      </c>
      <c r="F205" s="189">
        <f t="shared" ref="F205" si="123">100*(E205/E204)-100</f>
        <v>9.6581943362850922</v>
      </c>
      <c r="G205" s="189">
        <f t="shared" ref="G205" si="124">100*(E205/$E$197)-100</f>
        <v>19.130064557313077</v>
      </c>
      <c r="H205" s="190">
        <f t="shared" ref="H205" si="125">100*(E205/E193)-100</f>
        <v>15.889632635716396</v>
      </c>
    </row>
    <row r="206" spans="1:8" ht="15" x14ac:dyDescent="0.25">
      <c r="A206" s="171">
        <v>41518</v>
      </c>
      <c r="B206" s="187">
        <f>BRENT!B205</f>
        <v>108.37</v>
      </c>
      <c r="C206" s="188">
        <f>[1]Dolar!C212</f>
        <v>2.23</v>
      </c>
      <c r="D206" s="187">
        <f t="shared" ref="D206" si="126">+B206*C206</f>
        <v>241.6651</v>
      </c>
      <c r="E206" s="187">
        <f t="shared" ref="E206" si="127">100*D206/$D$8</f>
        <v>973.19638693465322</v>
      </c>
      <c r="F206" s="189">
        <f t="shared" ref="F206" si="128">100*(E206/E205)-100</f>
        <v>-10.656128088148606</v>
      </c>
      <c r="G206" s="189">
        <f t="shared" ref="G206" si="129">100*(E206/$E$197)-100</f>
        <v>6.4354122865916565</v>
      </c>
      <c r="H206" s="190">
        <f t="shared" ref="H206" si="130">100*(E206/E194)-100</f>
        <v>6.0233221517795812</v>
      </c>
    </row>
    <row r="207" spans="1:8" ht="15" x14ac:dyDescent="0.25">
      <c r="A207" s="171">
        <v>41548</v>
      </c>
      <c r="B207" s="187">
        <f>BRENT!B206</f>
        <v>108.84</v>
      </c>
      <c r="C207" s="188">
        <f>[1]Dolar!C213</f>
        <v>2.2025999999999999</v>
      </c>
      <c r="D207" s="187">
        <f t="shared" ref="D207" si="131">+B207*C207</f>
        <v>239.73098400000001</v>
      </c>
      <c r="E207" s="187">
        <f t="shared" ref="E207" si="132">100*D207/$D$8</f>
        <v>965.40761353248422</v>
      </c>
      <c r="F207" s="189">
        <f t="shared" ref="F207" si="133">100*(E207/E206)-100</f>
        <v>-0.80032905040901881</v>
      </c>
      <c r="G207" s="189">
        <f t="shared" ref="G207" si="134">100*(E207/$E$197)-100</f>
        <v>5.5835787621394672</v>
      </c>
      <c r="H207" s="190">
        <f t="shared" ref="H207" si="135">100*(E207/E195)-100</f>
        <v>8.6504802810444943</v>
      </c>
    </row>
    <row r="208" spans="1:8" ht="15" x14ac:dyDescent="0.25">
      <c r="A208" s="171">
        <v>41579</v>
      </c>
      <c r="B208" s="187">
        <f>BRENT!B207</f>
        <v>109.69</v>
      </c>
      <c r="C208" s="188">
        <f>[1]Dolar!C214</f>
        <v>2.3249</v>
      </c>
      <c r="D208" s="187">
        <f t="shared" ref="D208" si="136">+B208*C208</f>
        <v>255.018281</v>
      </c>
      <c r="E208" s="187">
        <f t="shared" ref="E208" si="137">100*D208/$D$8</f>
        <v>1026.9702562409141</v>
      </c>
      <c r="F208" s="189">
        <f t="shared" ref="F208" si="138">100*(E208/E207)-100</f>
        <v>6.3768548999907324</v>
      </c>
      <c r="G208" s="189">
        <f t="shared" ref="G208" si="139">100*(E208/$E$197)-100</f>
        <v>12.316490378018543</v>
      </c>
      <c r="H208" s="190">
        <f t="shared" ref="H208" si="140">100*(E208/E196)-100</f>
        <v>8.7933628110073556</v>
      </c>
    </row>
    <row r="209" spans="1:8" ht="15" x14ac:dyDescent="0.25">
      <c r="A209" s="171">
        <v>41609</v>
      </c>
      <c r="B209" s="187">
        <f>BRENT!B208</f>
        <v>110.8</v>
      </c>
      <c r="C209" s="188">
        <f>[1]Dolar!C215</f>
        <v>2.3426</v>
      </c>
      <c r="D209" s="187">
        <f t="shared" ref="D209" si="141">+B209*C209</f>
        <v>259.56007999999997</v>
      </c>
      <c r="E209" s="187">
        <f t="shared" ref="E209" si="142">100*D209/$D$8</f>
        <v>1045.260288094845</v>
      </c>
      <c r="F209" s="189">
        <f t="shared" ref="F209" si="143">100*(E209/E208)-100</f>
        <v>1.7809699689725278</v>
      </c>
      <c r="G209" s="189">
        <f t="shared" ref="G209" si="144">100*(E209/$E$197)-100</f>
        <v>14.316813341854967</v>
      </c>
      <c r="H209" s="190">
        <f t="shared" ref="H209" si="145">100*(E209/E197)-100</f>
        <v>14.316813341854967</v>
      </c>
    </row>
    <row r="210" spans="1:8" ht="15" x14ac:dyDescent="0.25">
      <c r="A210" s="171">
        <v>41640</v>
      </c>
      <c r="B210" s="187">
        <f>BRENT!B209</f>
        <v>106.4</v>
      </c>
      <c r="C210" s="188">
        <f>[1]Dolar!C216</f>
        <v>2.4262999999999999</v>
      </c>
      <c r="D210" s="187">
        <f t="shared" ref="D210" si="146">+B210*C210</f>
        <v>258.15832</v>
      </c>
      <c r="E210" s="187">
        <f t="shared" ref="E210" si="147">100*D210/$D$8</f>
        <v>1039.6153366006099</v>
      </c>
      <c r="F210" s="189">
        <f t="shared" ref="F210" si="148">100*(E210/E209)-100</f>
        <v>-0.54005222991145274</v>
      </c>
      <c r="G210" s="189">
        <f t="shared" ref="G210:G216" si="149">100*(E210/$E$209)-100</f>
        <v>-0.54005222991145274</v>
      </c>
      <c r="H210" s="190">
        <f t="shared" ref="H210" si="150">100*(E210/E198)-100</f>
        <v>12.36582993636965</v>
      </c>
    </row>
    <row r="211" spans="1:8" ht="15" x14ac:dyDescent="0.25">
      <c r="A211" s="171">
        <v>41671</v>
      </c>
      <c r="B211" s="187">
        <f>BRENT!B210</f>
        <v>109.07</v>
      </c>
      <c r="C211" s="188">
        <f>[1]Dolar!C217</f>
        <v>2.3334000000000001</v>
      </c>
      <c r="D211" s="187">
        <f t="shared" ref="D211" si="151">+B211*C211</f>
        <v>254.50393800000001</v>
      </c>
      <c r="E211" s="187">
        <f t="shared" ref="E211" si="152">100*D211/$D$8</f>
        <v>1024.898973506067</v>
      </c>
      <c r="F211" s="189">
        <f t="shared" ref="F211" si="153">100*(E211/E210)-100</f>
        <v>-1.4155584836467767</v>
      </c>
      <c r="G211" s="189">
        <f t="shared" si="149"/>
        <v>-1.947965958401582</v>
      </c>
      <c r="H211" s="190">
        <f t="shared" ref="H211" si="154">100*(E211/E199)-100</f>
        <v>15.673065107720291</v>
      </c>
    </row>
    <row r="212" spans="1:8" ht="15" x14ac:dyDescent="0.25">
      <c r="A212" s="171">
        <v>41699</v>
      </c>
      <c r="B212" s="187">
        <f>BRENT!B211</f>
        <v>107.76</v>
      </c>
      <c r="C212" s="188">
        <f>[1]Dolar!C218</f>
        <v>2.2629999999999999</v>
      </c>
      <c r="D212" s="187">
        <f t="shared" ref="D212" si="155">+B212*C212</f>
        <v>243.86088000000001</v>
      </c>
      <c r="E212" s="187">
        <f t="shared" ref="E212" si="156">100*D212/$D$8</f>
        <v>982.03889320677683</v>
      </c>
      <c r="F212" s="189">
        <f t="shared" ref="F212" si="157">100*(E212/E211)-100</f>
        <v>-4.1818834253165988</v>
      </c>
      <c r="G212" s="189">
        <f t="shared" si="149"/>
        <v>-6.0483877181729895</v>
      </c>
      <c r="H212" s="190">
        <f t="shared" ref="H212" si="158">100*(E212/E200)-100</f>
        <v>10.066247310933235</v>
      </c>
    </row>
    <row r="213" spans="1:8" ht="15" x14ac:dyDescent="0.25">
      <c r="A213" s="171">
        <v>41730</v>
      </c>
      <c r="B213" s="187">
        <f>BRENT!B212</f>
        <v>108.07</v>
      </c>
      <c r="C213" s="188">
        <f>[1]Dolar!C219</f>
        <v>2.2360000000000002</v>
      </c>
      <c r="D213" s="187">
        <f t="shared" ref="D213" si="159">+B213*C213</f>
        <v>241.64452</v>
      </c>
      <c r="E213" s="187">
        <f t="shared" ref="E213" si="160">100*D213/$D$8</f>
        <v>973.1135103354128</v>
      </c>
      <c r="F213" s="189">
        <f t="shared" ref="F213" si="161">100*(E213/E212)-100</f>
        <v>-0.9088624628927704</v>
      </c>
      <c r="G213" s="189">
        <f t="shared" si="149"/>
        <v>-6.9022786554850768</v>
      </c>
      <c r="H213" s="190">
        <f t="shared" ref="H213" si="162">100*(E213/E201)-100</f>
        <v>17.924829831929173</v>
      </c>
    </row>
    <row r="214" spans="1:8" ht="15" x14ac:dyDescent="0.25">
      <c r="A214" s="171">
        <v>41760</v>
      </c>
      <c r="B214" s="187">
        <f>BRENT!B213</f>
        <v>109.41</v>
      </c>
      <c r="C214" s="188">
        <f>[1]Dolar!C220</f>
        <v>2.2389999999999999</v>
      </c>
      <c r="D214" s="187">
        <f t="shared" ref="D214" si="163">+B214*C214</f>
        <v>244.96898999999999</v>
      </c>
      <c r="E214" s="187">
        <f t="shared" ref="E214" si="164">100*D214/$D$8</f>
        <v>986.50130274926403</v>
      </c>
      <c r="F214" s="189">
        <f t="shared" ref="F214" si="165">100*(E214/E213)-100</f>
        <v>1.3757688359744122</v>
      </c>
      <c r="G214" s="189">
        <f t="shared" si="149"/>
        <v>-5.6214692182249451</v>
      </c>
      <c r="H214" s="190">
        <f t="shared" ref="H214" si="166">100*(E214/E202)-100</f>
        <v>14.460022722676641</v>
      </c>
    </row>
    <row r="215" spans="1:8" ht="15" x14ac:dyDescent="0.25">
      <c r="A215" s="171">
        <v>41791</v>
      </c>
      <c r="B215" s="187">
        <f>BRENT!B214</f>
        <v>112.36</v>
      </c>
      <c r="C215" s="188">
        <f>[1]Dolar!C221</f>
        <v>2.2025000000000001</v>
      </c>
      <c r="D215" s="187">
        <f t="shared" ref="D215" si="167">+B215*C215</f>
        <v>247.47290000000001</v>
      </c>
      <c r="E215" s="187">
        <f t="shared" ref="E215" si="168">100*D215/$D$8</f>
        <v>996.58466259398131</v>
      </c>
      <c r="F215" s="189">
        <f t="shared" ref="F215" si="169">100*(E215/E214)-100</f>
        <v>1.0221334545241945</v>
      </c>
      <c r="G215" s="189">
        <f t="shared" si="149"/>
        <v>-4.6567946812159988</v>
      </c>
      <c r="H215" s="190">
        <f t="shared" ref="H215" si="170">100*(E215/E203)-100</f>
        <v>9.3340427378835642</v>
      </c>
    </row>
    <row r="216" spans="1:8" ht="15" x14ac:dyDescent="0.25">
      <c r="A216" s="171">
        <v>41821</v>
      </c>
      <c r="B216" s="187">
        <f>BRENT!B215</f>
        <v>106.02</v>
      </c>
      <c r="C216" s="188">
        <f>[1]Dolar!C222</f>
        <v>2.2673999999999999</v>
      </c>
      <c r="D216" s="187">
        <f t="shared" ref="D216" si="171">+B216*C216</f>
        <v>240.38974799999997</v>
      </c>
      <c r="E216" s="187">
        <f t="shared" ref="E216" si="172">100*D216/$D$8</f>
        <v>968.06048622549031</v>
      </c>
      <c r="F216" s="189">
        <f t="shared" ref="F216" si="173">100*(E216/E215)-100</f>
        <v>-2.8621929916366753</v>
      </c>
      <c r="G216" s="189">
        <f t="shared" si="149"/>
        <v>-7.3857012218520026</v>
      </c>
      <c r="H216" s="190">
        <f t="shared" ref="H216" si="174">100*(E216/E204)-100</f>
        <v>-2.5441607496408949</v>
      </c>
    </row>
    <row r="217" spans="1:8" ht="15" x14ac:dyDescent="0.25">
      <c r="A217" s="171">
        <v>41852</v>
      </c>
      <c r="B217" s="187">
        <f>BRENT!B216</f>
        <v>103.19</v>
      </c>
      <c r="C217" s="188">
        <f>[1]Dolar!C223</f>
        <v>2.2395999999999998</v>
      </c>
      <c r="D217" s="187">
        <f t="shared" ref="D217" si="175">+B217*C217</f>
        <v>231.10432399999996</v>
      </c>
      <c r="E217" s="187">
        <f t="shared" ref="E217" si="176">100*D217/$D$8</f>
        <v>930.66766000459086</v>
      </c>
      <c r="F217" s="189">
        <f t="shared" ref="F217" si="177">100*(E217/E216)-100</f>
        <v>-3.8626539098497545</v>
      </c>
      <c r="G217" s="189">
        <f t="shared" ref="G217" si="178">100*(E217/$E$209)-100</f>
        <v>-10.963071054686068</v>
      </c>
      <c r="H217" s="190">
        <f t="shared" ref="H217" si="179">100*(E217/E205)-100</f>
        <v>-14.56045940547061</v>
      </c>
    </row>
    <row r="218" spans="1:8" ht="15" x14ac:dyDescent="0.25">
      <c r="A218" s="171">
        <v>41883</v>
      </c>
      <c r="B218" s="187">
        <f>BRENT!B217</f>
        <v>94.67</v>
      </c>
      <c r="C218" s="188">
        <f>[1]Dolar!C224</f>
        <v>2.4510000000000001</v>
      </c>
      <c r="D218" s="187">
        <f t="shared" ref="D218" si="180">+B218*C218</f>
        <v>232.03617</v>
      </c>
      <c r="E218" s="187">
        <f t="shared" ref="E218" si="181">100*D218/$D$8</f>
        <v>934.42024637465227</v>
      </c>
      <c r="F218" s="189">
        <f t="shared" ref="F218" si="182">100*(E218/E217)-100</f>
        <v>0.40321443747630781</v>
      </c>
      <c r="G218" s="189">
        <f t="shared" ref="G218" si="183">100*(E218/$E$209)-100</f>
        <v>-10.604061302493037</v>
      </c>
      <c r="H218" s="190">
        <f t="shared" ref="H218" si="184">100*(E218/E206)-100</f>
        <v>-3.9844106575587404</v>
      </c>
    </row>
    <row r="219" spans="1:8" ht="15" x14ac:dyDescent="0.25">
      <c r="A219" s="171">
        <v>41913</v>
      </c>
      <c r="B219" s="187">
        <f>BRENT!B218</f>
        <v>86.24</v>
      </c>
      <c r="C219" s="188">
        <f>[1]Dolar!C225</f>
        <v>2.4441999999999999</v>
      </c>
      <c r="D219" s="187">
        <f t="shared" ref="D219" si="185">+B219*C219</f>
        <v>210.78780799999998</v>
      </c>
      <c r="E219" s="187">
        <f t="shared" ref="E219" si="186">100*D219/$D$8</f>
        <v>848.85212285710827</v>
      </c>
      <c r="F219" s="189">
        <f t="shared" ref="F219" si="187">100*(E219/E218)-100</f>
        <v>-9.1573490460560691</v>
      </c>
      <c r="G219" s="189">
        <f t="shared" ref="G219" si="188">100*(E219/$E$209)-100</f>
        <v>-18.790359442022066</v>
      </c>
      <c r="H219" s="190">
        <f t="shared" ref="H219" si="189">100*(E219/E207)-100</f>
        <v>-12.07318950478259</v>
      </c>
    </row>
    <row r="220" spans="1:8" ht="15" x14ac:dyDescent="0.25">
      <c r="A220" s="171">
        <v>41944</v>
      </c>
      <c r="B220" s="187">
        <f>BRENT!B219</f>
        <v>68.33</v>
      </c>
      <c r="C220" s="188">
        <f>[1]Dolar!C226</f>
        <v>2.5600999999999998</v>
      </c>
      <c r="D220" s="187">
        <f t="shared" ref="D220" si="190">+B220*C220</f>
        <v>174.93163299999998</v>
      </c>
      <c r="E220" s="187">
        <f t="shared" ref="E220" si="191">100*D220/$D$8</f>
        <v>704.45766970977081</v>
      </c>
      <c r="F220" s="189">
        <f t="shared" ref="F220" si="192">100*(E220/E219)-100</f>
        <v>-17.010554519358152</v>
      </c>
      <c r="G220" s="189">
        <f t="shared" ref="G220" si="193">100*(E220/$E$209)-100</f>
        <v>-32.60456962411169</v>
      </c>
      <c r="H220" s="190">
        <f t="shared" ref="H220" si="194">100*(E220/E208)-100</f>
        <v>-31.404277248657337</v>
      </c>
    </row>
    <row r="221" spans="1:8" ht="15" x14ac:dyDescent="0.25">
      <c r="A221" s="171">
        <v>41974</v>
      </c>
      <c r="B221" s="187">
        <f>BRENT!B220</f>
        <v>57.33</v>
      </c>
      <c r="C221" s="188">
        <f>[1]Dolar!C227</f>
        <v>2.6562000000000001</v>
      </c>
      <c r="D221" s="187">
        <f t="shared" ref="D221" si="195">+B221*C221</f>
        <v>152.279946</v>
      </c>
      <c r="E221" s="187">
        <f t="shared" ref="E221" si="196">100*D221/$D$8</f>
        <v>613.23829237156747</v>
      </c>
      <c r="F221" s="189">
        <f t="shared" ref="F221" si="197">100*(E221/E220)-100</f>
        <v>-12.948879863254916</v>
      </c>
      <c r="G221" s="189">
        <f t="shared" ref="G221" si="198">100*(E221/$E$209)-100</f>
        <v>-41.331522936809087</v>
      </c>
      <c r="H221" s="190">
        <f t="shared" ref="H221" si="199">100*(E221/E209)-100</f>
        <v>-41.331522936809087</v>
      </c>
    </row>
    <row r="222" spans="1:8" ht="15" x14ac:dyDescent="0.25">
      <c r="A222" s="171">
        <v>42005</v>
      </c>
      <c r="B222" s="187">
        <f>BRENT!B221</f>
        <v>52.99</v>
      </c>
      <c r="C222" s="188">
        <f>[1]Dolar!C228</f>
        <v>2.6623000000000001</v>
      </c>
      <c r="D222" s="187">
        <f t="shared" ref="D222" si="200">+B222*C222</f>
        <v>141.075277</v>
      </c>
      <c r="E222" s="187">
        <f t="shared" ref="E222" si="201">100*D222/$D$8</f>
        <v>568.11657894418931</v>
      </c>
      <c r="F222" s="189">
        <f t="shared" ref="F222" si="202">100*(E222/E221)-100</f>
        <v>-7.3579412748149764</v>
      </c>
      <c r="G222" s="189">
        <f t="shared" ref="G222:G227" si="203">100*(E222/$E$221)-100</f>
        <v>-7.3579412748149764</v>
      </c>
      <c r="H222" s="190">
        <f t="shared" ref="H222" si="204">100*(E222/E210)-100</f>
        <v>-45.353193730111045</v>
      </c>
    </row>
    <row r="223" spans="1:8" ht="15" x14ac:dyDescent="0.25">
      <c r="A223" s="171">
        <v>42036</v>
      </c>
      <c r="B223" s="187">
        <f>BRENT!B222</f>
        <v>62.58</v>
      </c>
      <c r="C223" s="188">
        <f>[1]Dolar!C229</f>
        <v>2.8782000000000001</v>
      </c>
      <c r="D223" s="187">
        <f t="shared" ref="D223" si="205">+B223*C223</f>
        <v>180.11775600000001</v>
      </c>
      <c r="E223" s="187">
        <f t="shared" ref="E223" si="206">100*D223/$D$8</f>
        <v>725.34242371768812</v>
      </c>
      <c r="F223" s="189">
        <f t="shared" ref="F223" si="207">100*(E223/E222)-100</f>
        <v>27.674926344465007</v>
      </c>
      <c r="G223" s="189">
        <f t="shared" si="203"/>
        <v>18.28068024137599</v>
      </c>
      <c r="H223" s="190">
        <f>100*(E223/E211)-100</f>
        <v>-29.227910021573038</v>
      </c>
    </row>
    <row r="224" spans="1:8" ht="15" x14ac:dyDescent="0.25">
      <c r="A224" s="171">
        <v>42064</v>
      </c>
      <c r="B224" s="187">
        <f>BRENT!B223</f>
        <v>56.21</v>
      </c>
      <c r="C224" s="188">
        <f>[1]Dolar!C230</f>
        <v>3.2080000000000002</v>
      </c>
      <c r="D224" s="187">
        <f t="shared" ref="D224" si="208">+B224*C224</f>
        <v>180.32168000000001</v>
      </c>
      <c r="E224" s="187">
        <f t="shared" ref="E224" si="209">100*D224/$D$8</f>
        <v>726.16363497247528</v>
      </c>
      <c r="F224" s="189">
        <f t="shared" ref="F224" si="210">100*(E224/E223)-100</f>
        <v>0.11321704452058157</v>
      </c>
      <c r="G224" s="189">
        <f t="shared" si="203"/>
        <v>18.414594131784128</v>
      </c>
      <c r="H224" s="190">
        <f>100*(E224/E212)-100</f>
        <v>-26.055511650741195</v>
      </c>
    </row>
    <row r="225" spans="1:8" ht="15" x14ac:dyDescent="0.25">
      <c r="A225" s="171">
        <v>42095</v>
      </c>
      <c r="B225" s="187">
        <f>BRENT!B224</f>
        <v>67.45</v>
      </c>
      <c r="C225" s="188">
        <f>[1]Dolar!C231</f>
        <v>2.9935999999999998</v>
      </c>
      <c r="D225" s="187">
        <f t="shared" ref="D225" si="211">+B225*C225</f>
        <v>201.91831999999999</v>
      </c>
      <c r="E225" s="187">
        <f t="shared" ref="E225" si="212">100*D225/$D$8</f>
        <v>813.13428989090733</v>
      </c>
      <c r="F225" s="189">
        <f t="shared" ref="F225" si="213">100*(E225/E224)-100</f>
        <v>11.976729586813946</v>
      </c>
      <c r="G225" s="189">
        <f t="shared" si="203"/>
        <v>32.596789862271152</v>
      </c>
      <c r="H225" s="190">
        <f>100*(E225/E213)-100</f>
        <v>-16.439934164449511</v>
      </c>
    </row>
    <row r="226" spans="1:8" ht="15" x14ac:dyDescent="0.25">
      <c r="A226" s="171">
        <v>42125</v>
      </c>
      <c r="B226" s="187">
        <f>BRENT!B225</f>
        <v>65.56</v>
      </c>
      <c r="C226" s="188">
        <f>[1]Dolar!C232</f>
        <v>3.1787999999999998</v>
      </c>
      <c r="D226" s="187">
        <f t="shared" ref="D226" si="214">+B226*C226</f>
        <v>208.402128</v>
      </c>
      <c r="E226" s="187">
        <f t="shared" ref="E226" si="215">100*D226/$D$8</f>
        <v>839.24488061823217</v>
      </c>
      <c r="F226" s="189">
        <f t="shared" ref="F226" si="216">100*(E226/E225)-100</f>
        <v>3.2111043713121319</v>
      </c>
      <c r="G226" s="189">
        <f t="shared" si="203"/>
        <v>36.85461117775813</v>
      </c>
      <c r="H226" s="190">
        <f>100*(E226/E214)-100</f>
        <v>-14.927139145244453</v>
      </c>
    </row>
    <row r="227" spans="1:8" ht="15" x14ac:dyDescent="0.25">
      <c r="A227" s="171">
        <v>42156</v>
      </c>
      <c r="B227" s="187">
        <f>BRENT!B226</f>
        <v>64.14</v>
      </c>
      <c r="C227" s="188">
        <f>[1]Dolar!C233</f>
        <v>3.1025999999999998</v>
      </c>
      <c r="D227" s="187">
        <f t="shared" ref="D227" si="217">+B227*C227</f>
        <v>199.00076399999998</v>
      </c>
      <c r="E227" s="187">
        <f t="shared" ref="E227" si="218">100*D227/$D$8</f>
        <v>801.38515872600385</v>
      </c>
      <c r="F227" s="189">
        <f t="shared" ref="F227" si="219">100*(E227/E226)-100</f>
        <v>-4.5111650683336819</v>
      </c>
      <c r="G227" s="189">
        <f t="shared" si="203"/>
        <v>30.680873763903236</v>
      </c>
      <c r="H227" s="190">
        <f>100*(E227/E215)-100</f>
        <v>-19.586846074863146</v>
      </c>
    </row>
    <row r="228" spans="1:8" ht="15" x14ac:dyDescent="0.25">
      <c r="A228" s="171">
        <v>42186</v>
      </c>
      <c r="B228" s="187">
        <f>BRENT!B227</f>
        <v>52.21</v>
      </c>
      <c r="C228" s="188">
        <f>[1]Dolar!C234</f>
        <v>3.3940000000000001</v>
      </c>
      <c r="D228" s="187">
        <f t="shared" ref="D228:D230" si="220">+B228*C228</f>
        <v>177.20074</v>
      </c>
      <c r="E228" s="187">
        <f t="shared" ref="E228:E230" si="221">100*D228/$D$8</f>
        <v>713.59546715742943</v>
      </c>
      <c r="F228" s="189">
        <f t="shared" ref="F228:F230" si="222">100*(E228/E227)-100</f>
        <v>-10.95474387223959</v>
      </c>
      <c r="G228" s="189">
        <f t="shared" ref="G228:G230" si="223">100*(E228/$E$221)-100</f>
        <v>16.365118753062873</v>
      </c>
      <c r="H228" s="190">
        <f t="shared" ref="H228:H230" si="224">100*(E228/E216)-100</f>
        <v>-26.286066076328666</v>
      </c>
    </row>
    <row r="229" spans="1:8" ht="15" x14ac:dyDescent="0.25">
      <c r="A229" s="171">
        <v>42217</v>
      </c>
      <c r="B229" s="187">
        <f>BRENT!B228</f>
        <v>54.15</v>
      </c>
      <c r="C229" s="188">
        <f>[1]Dolar!C235</f>
        <v>3.6467000000000001</v>
      </c>
      <c r="D229" s="187">
        <f t="shared" si="220"/>
        <v>197.468805</v>
      </c>
      <c r="E229" s="187">
        <f t="shared" si="221"/>
        <v>795.21588991668045</v>
      </c>
      <c r="F229" s="189">
        <f t="shared" si="222"/>
        <v>11.437912166732474</v>
      </c>
      <c r="G229" s="189">
        <f t="shared" si="223"/>
        <v>29.67485882875215</v>
      </c>
      <c r="H229" s="190">
        <f t="shared" si="224"/>
        <v>-14.554257755904203</v>
      </c>
    </row>
    <row r="230" spans="1:8" ht="15" x14ac:dyDescent="0.25">
      <c r="A230" s="171">
        <v>42248</v>
      </c>
      <c r="B230" s="187">
        <f>BRENT!B229</f>
        <v>48.37</v>
      </c>
      <c r="C230" s="188">
        <f>[1]Dolar!C236</f>
        <v>3.9729000000000001</v>
      </c>
      <c r="D230" s="187">
        <f t="shared" si="220"/>
        <v>192.169173</v>
      </c>
      <c r="E230" s="187">
        <f t="shared" si="221"/>
        <v>773.87402998538198</v>
      </c>
      <c r="F230" s="189">
        <f t="shared" si="222"/>
        <v>-2.6837818763323043</v>
      </c>
      <c r="G230" s="189">
        <f t="shared" si="223"/>
        <v>26.194668469346595</v>
      </c>
      <c r="H230" s="190">
        <f t="shared" si="224"/>
        <v>-17.181371766306938</v>
      </c>
    </row>
    <row r="231" spans="1:8" ht="15" x14ac:dyDescent="0.25">
      <c r="A231" s="171">
        <v>42278</v>
      </c>
      <c r="B231" s="187">
        <f>BRENT!B230</f>
        <v>49.56</v>
      </c>
      <c r="C231" s="188">
        <f>[1]Dolar!C237</f>
        <v>3.8589000000000002</v>
      </c>
      <c r="D231" s="187">
        <f t="shared" ref="D231" si="225">+B231*C231</f>
        <v>191.24708400000003</v>
      </c>
      <c r="E231" s="187">
        <f t="shared" ref="E231" si="226">100*D231/$D$8</f>
        <v>770.16073549961561</v>
      </c>
      <c r="F231" s="189">
        <f t="shared" ref="F231" si="227">100*(E231/E230)-100</f>
        <v>-0.4798319031117444</v>
      </c>
      <c r="G231" s="189">
        <f t="shared" ref="G231" si="228">100*(E231/$E$221)-100</f>
        <v>25.589146190004584</v>
      </c>
      <c r="H231" s="190">
        <f t="shared" ref="H231" si="229">100*(E231/E219)-100</f>
        <v>-9.2703293351766973</v>
      </c>
    </row>
    <row r="232" spans="1:8" ht="15" x14ac:dyDescent="0.25">
      <c r="A232" s="171">
        <v>42309</v>
      </c>
      <c r="B232" s="187">
        <f>BRENT!B231</f>
        <v>44.61</v>
      </c>
      <c r="C232" s="188">
        <f>[1]Dolar!C238</f>
        <v>3.8506</v>
      </c>
      <c r="D232" s="187">
        <f t="shared" ref="D232" si="230">+B232*C232</f>
        <v>171.77526599999999</v>
      </c>
      <c r="E232" s="187">
        <f t="shared" ref="E232" si="231">100*D232/$D$8</f>
        <v>691.74683574888957</v>
      </c>
      <c r="F232" s="189">
        <f t="shared" ref="F232" si="232">100*(E232/E231)-100</f>
        <v>-10.181497982996717</v>
      </c>
      <c r="G232" s="189">
        <f t="shared" ref="G232" si="233">100*(E232/$E$221)-100</f>
        <v>12.80228980380646</v>
      </c>
      <c r="H232" s="190">
        <f t="shared" ref="H232" si="234">100*(E232/E220)-100</f>
        <v>-1.8043431858890813</v>
      </c>
    </row>
    <row r="233" spans="1:8" ht="15" x14ac:dyDescent="0.25">
      <c r="A233" s="171">
        <v>42339</v>
      </c>
      <c r="B233" s="187">
        <f>BRENT!B232</f>
        <v>37.28</v>
      </c>
      <c r="C233" s="188">
        <f>[1]Dolar!C239</f>
        <v>3.9047999999999998</v>
      </c>
      <c r="D233" s="187">
        <f t="shared" ref="D233" si="235">+B233*C233</f>
        <v>145.570944</v>
      </c>
      <c r="E233" s="187">
        <f t="shared" ref="E233" si="236">100*D233/$D$8</f>
        <v>586.22083512872462</v>
      </c>
      <c r="F233" s="189">
        <f t="shared" ref="F233" si="237">100*(E233/E232)-100</f>
        <v>-15.255003010736118</v>
      </c>
      <c r="G233" s="189">
        <f t="shared" ref="G233" si="238">100*(E233/$E$221)-100</f>
        <v>-4.405702901943485</v>
      </c>
      <c r="H233" s="190">
        <f t="shared" ref="H233" si="239">100*(E233/E221)-100</f>
        <v>-4.405702901943485</v>
      </c>
    </row>
    <row r="234" spans="1:8" ht="15" x14ac:dyDescent="0.25">
      <c r="A234" s="171">
        <v>42370</v>
      </c>
      <c r="B234" s="187">
        <f>BRENT!B233</f>
        <v>34.74</v>
      </c>
      <c r="C234" s="188">
        <f>[1]Dolar!C240</f>
        <v>4.0427999999999997</v>
      </c>
      <c r="D234" s="187">
        <f t="shared" ref="D234" si="240">+B234*C234</f>
        <v>140.44687199999998</v>
      </c>
      <c r="E234" s="187">
        <f t="shared" ref="E234" si="241">100*D234/$D$8</f>
        <v>565.5859633297224</v>
      </c>
      <c r="F234" s="189">
        <f t="shared" ref="F234" si="242">100*(E234/E233)-100</f>
        <v>-3.5199826690689235</v>
      </c>
      <c r="G234" s="189">
        <f t="shared" ref="G234:G239" si="243">100*(E234/$E$233)-100</f>
        <v>-3.5199826690689235</v>
      </c>
      <c r="H234" s="190">
        <f t="shared" ref="H234" si="244">100*(E234/E222)-100</f>
        <v>-0.44543949398024552</v>
      </c>
    </row>
    <row r="235" spans="1:8" ht="15" x14ac:dyDescent="0.25">
      <c r="A235" s="171">
        <v>42401</v>
      </c>
      <c r="B235" s="187">
        <f>BRENT!B234</f>
        <v>35.97</v>
      </c>
      <c r="C235" s="188">
        <f>[1]Dolar!C241</f>
        <v>3.9796</v>
      </c>
      <c r="D235" s="187">
        <f t="shared" ref="D235" si="245">+B235*C235</f>
        <v>143.14621199999999</v>
      </c>
      <c r="E235" s="187">
        <f t="shared" ref="E235" si="246">100*D235/$D$8</f>
        <v>576.45632870357326</v>
      </c>
      <c r="F235" s="189">
        <f t="shared" ref="F235" si="247">100*(E235/E234)-100</f>
        <v>1.9219651969180234</v>
      </c>
      <c r="G235" s="189">
        <f t="shared" si="243"/>
        <v>-1.6656703139879454</v>
      </c>
      <c r="H235" s="190">
        <f t="shared" ref="H235" si="248">100*(E235/E223)-100</f>
        <v>-20.526318349202626</v>
      </c>
    </row>
    <row r="236" spans="1:8" ht="15" x14ac:dyDescent="0.25">
      <c r="A236" s="171">
        <v>42430</v>
      </c>
      <c r="B236" s="187">
        <f>BRENT!B235</f>
        <v>39.6</v>
      </c>
      <c r="C236" s="188">
        <f>[1]Dolar!C242</f>
        <v>3.5589</v>
      </c>
      <c r="D236" s="187">
        <f t="shared" ref="D236" si="249">+B236*C236</f>
        <v>140.93244000000001</v>
      </c>
      <c r="E236" s="187">
        <f t="shared" ref="E236" si="250">100*D236/$D$8</f>
        <v>567.54136782632168</v>
      </c>
      <c r="F236" s="189">
        <f t="shared" ref="F236" si="251">100*(E236/E235)-100</f>
        <v>-1.5465110596150424</v>
      </c>
      <c r="G236" s="189">
        <f t="shared" si="243"/>
        <v>-3.1864215979804271</v>
      </c>
      <c r="H236" s="190">
        <f t="shared" ref="H236" si="252">100*(E236/E224)-100</f>
        <v>-21.843873681744768</v>
      </c>
    </row>
    <row r="237" spans="1:8" ht="15" x14ac:dyDescent="0.25">
      <c r="A237" s="171">
        <v>42461</v>
      </c>
      <c r="B237" s="187">
        <f>BRENT!B236</f>
        <v>48.13</v>
      </c>
      <c r="C237" s="188">
        <f>[1]Dolar!C243</f>
        <v>3.4508000000000001</v>
      </c>
      <c r="D237" s="187">
        <f t="shared" ref="D237" si="253">+B237*C237</f>
        <v>166.08700400000001</v>
      </c>
      <c r="E237" s="187">
        <f t="shared" ref="E237" si="254">100*D237/$D$8</f>
        <v>668.83994507109765</v>
      </c>
      <c r="F237" s="189">
        <f t="shared" ref="F237" si="255">100*(E237/E236)-100</f>
        <v>17.848668482572222</v>
      </c>
      <c r="G237" s="189">
        <f t="shared" si="243"/>
        <v>14.093513057111167</v>
      </c>
      <c r="H237" s="190">
        <f t="shared" ref="H237" si="256">100*(E237/E225)-100</f>
        <v>-17.745450734732714</v>
      </c>
    </row>
    <row r="238" spans="1:8" ht="15" x14ac:dyDescent="0.25">
      <c r="A238" s="171">
        <v>42491</v>
      </c>
      <c r="B238" s="187">
        <f>BRENT!B237</f>
        <v>49.69</v>
      </c>
      <c r="C238" s="188">
        <f>[1]Dolar!C244</f>
        <v>3.5951</v>
      </c>
      <c r="D238" s="187">
        <f t="shared" ref="D238" si="257">+B238*C238</f>
        <v>178.64051899999998</v>
      </c>
      <c r="E238" s="187">
        <f t="shared" ref="E238" si="258">100*D238/$D$8</f>
        <v>719.39352289979502</v>
      </c>
      <c r="F238" s="189">
        <f t="shared" ref="F238" si="259">100*(E238/E237)-100</f>
        <v>7.5583969230969927</v>
      </c>
      <c r="G238" s="189">
        <f t="shared" si="243"/>
        <v>22.717153637473132</v>
      </c>
      <c r="H238" s="190">
        <f t="shared" ref="H238" si="260">100*(E238/E226)-100</f>
        <v>-14.280856575514449</v>
      </c>
    </row>
    <row r="239" spans="1:8" ht="15" x14ac:dyDescent="0.25">
      <c r="A239" s="171">
        <v>42522</v>
      </c>
      <c r="B239" s="187">
        <f>BRENT!B238</f>
        <v>49.68</v>
      </c>
      <c r="C239" s="188">
        <f>[1]Dolar!C245</f>
        <v>3.2098</v>
      </c>
      <c r="D239" s="187">
        <f t="shared" ref="D239" si="261">+B239*C239</f>
        <v>159.462864</v>
      </c>
      <c r="E239" s="187">
        <f t="shared" ref="E239" si="262">100*D239/$D$8</f>
        <v>642.16423097522966</v>
      </c>
      <c r="F239" s="189">
        <f t="shared" ref="F239" si="263">100*(E239/E238)-100</f>
        <v>-10.735333230866843</v>
      </c>
      <c r="G239" s="189">
        <f t="shared" si="243"/>
        <v>9.5430582630555421</v>
      </c>
      <c r="H239" s="190">
        <f t="shared" ref="H239" si="264">100*(E239/E227)-100</f>
        <v>-19.868215179314589</v>
      </c>
    </row>
    <row r="240" spans="1:8" ht="15" x14ac:dyDescent="0.25">
      <c r="A240" s="171">
        <v>42552</v>
      </c>
      <c r="B240" s="187">
        <f>BRENT!B239</f>
        <v>42.46</v>
      </c>
      <c r="C240" s="188">
        <f>[1]Dolar!C246</f>
        <v>3.2389999999999999</v>
      </c>
      <c r="D240" s="187">
        <f t="shared" ref="D240" si="265">+B240*C240</f>
        <v>137.52794</v>
      </c>
      <c r="E240" s="187">
        <f t="shared" ref="E240" si="266">100*D240/$D$8</f>
        <v>553.83129095002039</v>
      </c>
      <c r="F240" s="189">
        <f t="shared" ref="F240" si="267">100*(E240/E239)-100</f>
        <v>-13.7555061095604</v>
      </c>
      <c r="G240" s="189">
        <f t="shared" ref="G240" si="268">100*(E240/$E$233)-100</f>
        <v>-5.525143808918358</v>
      </c>
      <c r="H240" s="190">
        <f t="shared" ref="H240" si="269">100*(E240/E228)-100</f>
        <v>-22.388619821790826</v>
      </c>
    </row>
    <row r="241" spans="1:8" ht="15" x14ac:dyDescent="0.25">
      <c r="A241" s="171">
        <v>42583</v>
      </c>
      <c r="B241" s="187">
        <f>BRENT!B240</f>
        <v>47.04</v>
      </c>
      <c r="C241" s="188">
        <f>[1]Dolar!C247</f>
        <v>3.2403</v>
      </c>
      <c r="D241" s="187">
        <f t="shared" ref="D241" si="270">+B241*C241</f>
        <v>152.42371199999999</v>
      </c>
      <c r="E241" s="187">
        <f t="shared" ref="E241" si="271">100*D241/$D$8</f>
        <v>613.81724461483327</v>
      </c>
      <c r="F241" s="189">
        <f t="shared" ref="F241" si="272">100*(E241/E240)-100</f>
        <v>10.83108785022155</v>
      </c>
      <c r="G241" s="189">
        <f t="shared" ref="G241" si="273">100*(E241/$E$233)-100</f>
        <v>4.7075108615081831</v>
      </c>
      <c r="H241" s="190">
        <f t="shared" ref="H241" si="274">100*(E241/E229)-100</f>
        <v>-22.811245047034134</v>
      </c>
    </row>
    <row r="242" spans="1:8" ht="15" x14ac:dyDescent="0.25">
      <c r="A242" s="171">
        <v>42614</v>
      </c>
      <c r="B242" s="187">
        <f>BRENT!B241</f>
        <v>49.06</v>
      </c>
      <c r="C242" s="188">
        <f>[1]Dolar!C248</f>
        <v>3.2563714285714291</v>
      </c>
      <c r="D242" s="187">
        <f t="shared" ref="D242" si="275">+B242*C242</f>
        <v>159.75758228571434</v>
      </c>
      <c r="E242" s="187">
        <f t="shared" ref="E242" si="276">100*D242/$D$8</f>
        <v>643.35107496230432</v>
      </c>
      <c r="F242" s="189">
        <f t="shared" ref="F242" si="277">100*(E242/E241)-100</f>
        <v>4.8115022193622679</v>
      </c>
      <c r="G242" s="189">
        <f t="shared" ref="G242" si="278">100*(E242/$E$233)-100</f>
        <v>9.7455150704486329</v>
      </c>
      <c r="H242" s="190">
        <f t="shared" ref="H242" si="279">100*(E242/E230)-100</f>
        <v>-16.866175884664742</v>
      </c>
    </row>
    <row r="243" spans="1:8" ht="15" x14ac:dyDescent="0.25">
      <c r="A243" s="171">
        <v>42644</v>
      </c>
      <c r="B243" s="187">
        <f>BRENT!B242</f>
        <v>48.3</v>
      </c>
      <c r="C243" s="188">
        <f>[1]Dolar!C249</f>
        <v>3.1810999999999998</v>
      </c>
      <c r="D243" s="187">
        <f t="shared" ref="D243" si="280">+B243*C243</f>
        <v>153.64712999999998</v>
      </c>
      <c r="E243" s="187">
        <f t="shared" ref="E243" si="281">100*D243/$D$8</f>
        <v>618.74400473580567</v>
      </c>
      <c r="F243" s="189">
        <f t="shared" ref="F243" si="282">100*(E243/E242)-100</f>
        <v>-3.8248277160243305</v>
      </c>
      <c r="G243" s="189">
        <f t="shared" ref="G243" si="283">100*(E243/$E$233)-100</f>
        <v>5.5479381929404639</v>
      </c>
      <c r="H243" s="190">
        <f t="shared" ref="H243" si="284">100*(E243/E231)-100</f>
        <v>-19.660406430040027</v>
      </c>
    </row>
    <row r="244" spans="1:8" ht="15" x14ac:dyDescent="0.25">
      <c r="A244" s="171">
        <v>42675</v>
      </c>
      <c r="B244" s="187">
        <f>BRENT!B243</f>
        <v>50.47</v>
      </c>
      <c r="C244" s="188">
        <f>[1]Dolar!C250</f>
        <v>3.3967000000000001</v>
      </c>
      <c r="D244" s="187">
        <f t="shared" ref="D244" si="285">+B244*C244</f>
        <v>171.43144899999999</v>
      </c>
      <c r="E244" s="187">
        <f t="shared" ref="E244" si="286">100*D244/$D$8</f>
        <v>690.36226899859457</v>
      </c>
      <c r="F244" s="189">
        <f t="shared" ref="F244" si="287">100*(E244/E243)-100</f>
        <v>11.574781123474295</v>
      </c>
      <c r="G244" s="189">
        <f t="shared" ref="G244" si="288">100*(E244/$E$233)-100</f>
        <v>17.764881019113247</v>
      </c>
      <c r="H244" s="190">
        <f t="shared" ref="H244" si="289">100*(E244/E232)-100</f>
        <v>-0.20015512594228824</v>
      </c>
    </row>
    <row r="245" spans="1:8" ht="15" x14ac:dyDescent="0.25">
      <c r="A245" s="171">
        <v>42705</v>
      </c>
      <c r="B245" s="187">
        <f>BRENT!B244</f>
        <v>56.82</v>
      </c>
      <c r="C245" s="188">
        <f>[1]Dolar!C251</f>
        <v>3.2591000000000001</v>
      </c>
      <c r="D245" s="187">
        <f t="shared" ref="D245" si="290">+B245*C245</f>
        <v>185.182062</v>
      </c>
      <c r="E245" s="187">
        <f t="shared" ref="E245" si="291">100*D245/$D$8</f>
        <v>745.73661510705915</v>
      </c>
      <c r="F245" s="189">
        <f t="shared" ref="F245" si="292">100*(E245/E244)-100</f>
        <v>8.0210562765528692</v>
      </c>
      <c r="G245" s="189">
        <f t="shared" ref="G245" si="293">100*(E245/$E$233)-100</f>
        <v>27.210868399671838</v>
      </c>
      <c r="H245" s="190">
        <f t="shared" ref="H245" si="294">100*(E245/E233)-100</f>
        <v>27.210868399671838</v>
      </c>
    </row>
    <row r="246" spans="1:8" ht="15" x14ac:dyDescent="0.25">
      <c r="A246" s="171">
        <v>42736</v>
      </c>
      <c r="B246" s="187">
        <f>BRENT!B245</f>
        <v>55.7</v>
      </c>
      <c r="C246" s="188">
        <f>[1]Dolar!C252</f>
        <v>3.1269999999999998</v>
      </c>
      <c r="D246" s="187">
        <f t="shared" ref="D246" si="295">+B246*C246</f>
        <v>174.1739</v>
      </c>
      <c r="E246" s="187">
        <f t="shared" ref="E246" si="296">100*D246/$D$8</f>
        <v>701.40624433696712</v>
      </c>
      <c r="F246" s="189">
        <f t="shared" ref="F246" si="297">100*(E246/E245)-100</f>
        <v>-5.9445077353118592</v>
      </c>
      <c r="G246" s="189">
        <f>100*(E246/$E$245)-100</f>
        <v>-5.9445077353118592</v>
      </c>
      <c r="H246" s="190">
        <f t="shared" ref="H246" si="298">100*(E246/E234)-100</f>
        <v>24.014082705950202</v>
      </c>
    </row>
    <row r="247" spans="1:8" ht="15" x14ac:dyDescent="0.25">
      <c r="A247" s="171">
        <v>42767</v>
      </c>
      <c r="B247" s="187">
        <f>BRENT!B246</f>
        <v>55.59</v>
      </c>
      <c r="C247" s="188">
        <f>[1]Dolar!C253</f>
        <v>3.0992999999999999</v>
      </c>
      <c r="D247" s="187">
        <f t="shared" ref="D247" si="299">+B247*C247</f>
        <v>172.290087</v>
      </c>
      <c r="E247" s="187">
        <f t="shared" ref="E247" si="300">100*D247/$D$8</f>
        <v>693.82004341155198</v>
      </c>
      <c r="F247" s="189">
        <f t="shared" ref="F247" si="301">100*(E247/E246)-100</f>
        <v>-1.0815702008165573</v>
      </c>
      <c r="G247" s="189">
        <f>100*(E247/$E$245)-100</f>
        <v>-6.9617839118780438</v>
      </c>
      <c r="H247" s="190">
        <f t="shared" ref="H247" si="302">100*(E247/E235)-100</f>
        <v>20.359515346448688</v>
      </c>
    </row>
    <row r="248" spans="1:8" ht="15" x14ac:dyDescent="0.25">
      <c r="A248" s="171">
        <v>42795</v>
      </c>
      <c r="B248" s="187">
        <f>BRENT!B247</f>
        <v>52.83</v>
      </c>
      <c r="C248" s="188">
        <f>[1]Dolar!C254</f>
        <v>3.1684000000000001</v>
      </c>
      <c r="D248" s="187">
        <f t="shared" ref="D248" si="303">+B248*C248</f>
        <v>167.386572</v>
      </c>
      <c r="E248" s="187">
        <f t="shared" ref="E248" si="304">100*D248/$D$8</f>
        <v>674.07336471744247</v>
      </c>
      <c r="F248" s="189">
        <f t="shared" ref="F248" si="305">100*(E248/E247)-100</f>
        <v>-2.8460807498460241</v>
      </c>
      <c r="G248" s="189">
        <f>100*(E248/$E$245)-100</f>
        <v>-9.6097266699622423</v>
      </c>
      <c r="H248" s="190">
        <f t="shared" ref="H248" si="306">100*(E248/E236)-100</f>
        <v>18.77078974861999</v>
      </c>
    </row>
    <row r="249" spans="1:8" ht="15" x14ac:dyDescent="0.25">
      <c r="A249" s="171">
        <v>42826</v>
      </c>
      <c r="B249" s="187">
        <f>BRENT!B248</f>
        <v>51.73</v>
      </c>
      <c r="C249" s="188">
        <f>[1]Dolar!C255</f>
        <v>3.1983999999999999</v>
      </c>
      <c r="D249" s="187">
        <f t="shared" ref="D249" si="307">+B249*C249</f>
        <v>165.45323199999999</v>
      </c>
      <c r="E249" s="187">
        <f t="shared" ref="E249" si="308">100*D249/$D$8</f>
        <v>666.28771630268886</v>
      </c>
      <c r="F249" s="189">
        <f t="shared" ref="F249" si="309">100*(E249/E248)-100</f>
        <v>-1.1550149912861798</v>
      </c>
      <c r="G249" s="189">
        <f>100*(E249/$E$245)-100</f>
        <v>-10.653747877588728</v>
      </c>
      <c r="H249" s="190">
        <f t="shared" ref="H249" si="310">100*(E249/E237)-100</f>
        <v>-0.38159036212131525</v>
      </c>
    </row>
    <row r="250" spans="1:8" ht="15" x14ac:dyDescent="0.25">
      <c r="A250" s="171">
        <v>42856</v>
      </c>
      <c r="B250" s="187">
        <f>BRENT!B249</f>
        <v>50.31</v>
      </c>
      <c r="C250" s="188">
        <f>[1]Dolar!C256</f>
        <v>3.2437</v>
      </c>
      <c r="D250" s="187">
        <f t="shared" ref="D250:D252" si="311">+B250*C250</f>
        <v>163.19054700000001</v>
      </c>
      <c r="E250" s="187">
        <f t="shared" ref="E250:E252" si="312">100*D250/$D$8</f>
        <v>657.17578054212095</v>
      </c>
      <c r="F250" s="189">
        <f t="shared" ref="F250:F252" si="313">100*(E250/E249)-100</f>
        <v>-1.3675677245156379</v>
      </c>
      <c r="G250" s="189">
        <f t="shared" ref="G250:G252" si="314">100*(E250/$E$245)-100</f>
        <v>-11.875618384679186</v>
      </c>
      <c r="H250" s="190">
        <f t="shared" ref="H250:H252" si="315">100*(E250/E238)-100</f>
        <v>-8.6486381065652722</v>
      </c>
    </row>
    <row r="251" spans="1:8" ht="15" x14ac:dyDescent="0.25">
      <c r="A251" s="171">
        <v>42887</v>
      </c>
      <c r="B251" s="187">
        <f>BRENT!B250</f>
        <v>47.92</v>
      </c>
      <c r="C251" s="188">
        <f>[1]Dolar!C257</f>
        <v>3.3081999999999998</v>
      </c>
      <c r="D251" s="187">
        <f t="shared" si="311"/>
        <v>158.528944</v>
      </c>
      <c r="E251" s="187">
        <f t="shared" si="312"/>
        <v>638.4032925125141</v>
      </c>
      <c r="F251" s="189">
        <f t="shared" si="313"/>
        <v>-2.8565398460243046</v>
      </c>
      <c r="G251" s="189">
        <f t="shared" si="314"/>
        <v>-14.392926459583336</v>
      </c>
      <c r="H251" s="190">
        <f t="shared" si="315"/>
        <v>-0.58566613979790816</v>
      </c>
    </row>
    <row r="252" spans="1:8" ht="15" x14ac:dyDescent="0.25">
      <c r="A252" s="171">
        <v>42917</v>
      </c>
      <c r="B252" s="187">
        <f>BRENT!B251</f>
        <v>52.65</v>
      </c>
      <c r="C252" s="188">
        <f>[1]Dolar!C258</f>
        <v>3.1307</v>
      </c>
      <c r="D252" s="187">
        <f t="shared" si="311"/>
        <v>164.831355</v>
      </c>
      <c r="E252" s="187">
        <f t="shared" si="312"/>
        <v>663.78338924215041</v>
      </c>
      <c r="F252" s="189">
        <f t="shared" si="313"/>
        <v>3.9755585579375463</v>
      </c>
      <c r="G252" s="189">
        <f t="shared" si="314"/>
        <v>-10.989567121247418</v>
      </c>
      <c r="H252" s="190">
        <f t="shared" si="315"/>
        <v>19.852994962332744</v>
      </c>
    </row>
    <row r="253" spans="1:8" ht="15" x14ac:dyDescent="0.25">
      <c r="A253" s="171">
        <v>42948</v>
      </c>
      <c r="B253" s="187">
        <f>BRENT!B252</f>
        <v>52.38</v>
      </c>
      <c r="C253" s="188">
        <f>[1]Dolar!C259</f>
        <v>3.1471</v>
      </c>
      <c r="D253" s="187">
        <f t="shared" ref="D253:D255" si="316">+B253*C253</f>
        <v>164.84509800000001</v>
      </c>
      <c r="E253" s="187">
        <f t="shared" ref="E253:E255" si="317">100*D253/$D$8</f>
        <v>663.83873293036038</v>
      </c>
      <c r="F253" s="189">
        <f t="shared" ref="F253:F255" si="318">100*(E253/E252)-100</f>
        <v>8.3376127072369854E-3</v>
      </c>
      <c r="G253" s="189">
        <f t="shared" ref="G253:G255" si="319">100*(E253/$E$245)-100</f>
        <v>-10.982145776084948</v>
      </c>
      <c r="H253" s="190">
        <f t="shared" ref="H253:H255" si="320">100*(E253/E241)-100</f>
        <v>8.1492478020742709</v>
      </c>
    </row>
    <row r="254" spans="1:8" ht="15" x14ac:dyDescent="0.25">
      <c r="A254" s="171">
        <v>42979</v>
      </c>
      <c r="B254" s="187">
        <f>BRENT!B253</f>
        <v>57.54</v>
      </c>
      <c r="C254" s="188">
        <f>[1]Dolar!C260</f>
        <v>3.1680000000000001</v>
      </c>
      <c r="D254" s="187">
        <f t="shared" si="316"/>
        <v>182.28672</v>
      </c>
      <c r="E254" s="187">
        <f t="shared" si="317"/>
        <v>734.07694073396942</v>
      </c>
      <c r="F254" s="189">
        <f t="shared" si="318"/>
        <v>10.580613079559086</v>
      </c>
      <c r="G254" s="189">
        <f t="shared" si="319"/>
        <v>-1.5635110489265429</v>
      </c>
      <c r="H254" s="190">
        <f t="shared" si="320"/>
        <v>14.102077279808853</v>
      </c>
    </row>
    <row r="255" spans="1:8" ht="15" x14ac:dyDescent="0.25">
      <c r="A255" s="171">
        <v>43009</v>
      </c>
      <c r="B255" s="187">
        <f>BRENT!B254</f>
        <v>61.37</v>
      </c>
      <c r="C255" s="188">
        <f>[1]Dolar!C261</f>
        <v>3.2768999999999999</v>
      </c>
      <c r="D255" s="187">
        <f t="shared" si="316"/>
        <v>201.103353</v>
      </c>
      <c r="E255" s="187">
        <f t="shared" si="317"/>
        <v>809.85238058802929</v>
      </c>
      <c r="F255" s="189">
        <f t="shared" si="318"/>
        <v>10.322547358359401</v>
      </c>
      <c r="G255" s="189">
        <f t="shared" si="319"/>
        <v>8.5976421409542212</v>
      </c>
      <c r="H255" s="190">
        <f t="shared" si="320"/>
        <v>30.886501427003566</v>
      </c>
    </row>
    <row r="256" spans="1:8" ht="15" x14ac:dyDescent="0.25">
      <c r="A256" s="171">
        <v>43040</v>
      </c>
      <c r="B256" s="187">
        <f>BRENT!B255</f>
        <v>63.57</v>
      </c>
      <c r="C256" s="188">
        <f>[1]Dolar!C262</f>
        <v>3.2616000000000001</v>
      </c>
      <c r="D256" s="187">
        <f t="shared" ref="D256:D258" si="321">+B256*C256</f>
        <v>207.339912</v>
      </c>
      <c r="E256" s="187">
        <f t="shared" ref="E256:E258" si="322">100*D256/$D$8</f>
        <v>834.96728830827851</v>
      </c>
      <c r="F256" s="189">
        <f t="shared" ref="F256:F258" si="323">100*(E256/E255)-100</f>
        <v>3.1011710679930786</v>
      </c>
      <c r="G256" s="189">
        <f t="shared" ref="G256:G257" si="324">100*(E256/$E$245)-100</f>
        <v>11.965440799552169</v>
      </c>
      <c r="H256" s="190">
        <f t="shared" ref="H256:H258" si="325">100*(E256/E244)-100</f>
        <v>20.946251816374726</v>
      </c>
    </row>
    <row r="257" spans="1:8" ht="15" x14ac:dyDescent="0.25">
      <c r="A257" s="171">
        <v>43070</v>
      </c>
      <c r="B257" s="187">
        <f>BRENT!B256</f>
        <v>66.87</v>
      </c>
      <c r="C257" s="188">
        <f>[1]Dolar!C263</f>
        <v>3.3079999999999998</v>
      </c>
      <c r="D257" s="187">
        <f t="shared" si="321"/>
        <v>221.20596</v>
      </c>
      <c r="E257" s="187">
        <f t="shared" si="322"/>
        <v>890.80649643002425</v>
      </c>
      <c r="F257" s="189">
        <f t="shared" si="323"/>
        <v>6.6875923049489927</v>
      </c>
      <c r="G257" s="189">
        <f t="shared" si="324"/>
        <v>19.453233002665243</v>
      </c>
      <c r="H257" s="190">
        <f t="shared" si="325"/>
        <v>19.453233002665243</v>
      </c>
    </row>
    <row r="258" spans="1:8" ht="15" x14ac:dyDescent="0.25">
      <c r="A258" s="171">
        <v>43101</v>
      </c>
      <c r="B258" s="187">
        <f>BRENT!B257</f>
        <v>69.05</v>
      </c>
      <c r="C258" s="188">
        <f>[1]Dolar!C264</f>
        <v>3.1623999999999999</v>
      </c>
      <c r="D258" s="187">
        <f t="shared" si="321"/>
        <v>218.36371999999997</v>
      </c>
      <c r="E258" s="187">
        <f t="shared" si="322"/>
        <v>879.36066623443037</v>
      </c>
      <c r="F258" s="189">
        <f t="shared" si="323"/>
        <v>-1.2848840058378528</v>
      </c>
      <c r="G258" s="189">
        <f>100*(E258/$E$257)-100</f>
        <v>-1.2848840058378528</v>
      </c>
      <c r="H258" s="190">
        <f t="shared" si="325"/>
        <v>25.37109176518409</v>
      </c>
    </row>
    <row r="259" spans="1:8" ht="15" x14ac:dyDescent="0.25">
      <c r="A259" s="171">
        <v>43132</v>
      </c>
      <c r="B259" s="187">
        <f>BRENT!B258</f>
        <v>65.78</v>
      </c>
      <c r="C259" s="188">
        <f>[1]Dolar!C265</f>
        <v>3.2448999999999999</v>
      </c>
      <c r="D259" s="187">
        <f t="shared" ref="D259:D261" si="326">+B259*C259</f>
        <v>213.449522</v>
      </c>
      <c r="E259" s="187">
        <f t="shared" ref="E259:E261" si="327">100*D259/$D$8</f>
        <v>859.57096661176467</v>
      </c>
      <c r="F259" s="189">
        <f t="shared" ref="F259:F261" si="328">100*(E259/E258)-100</f>
        <v>-2.2504645002383938</v>
      </c>
      <c r="G259" s="189">
        <f t="shared" ref="G259:G261" si="329">100*(E259/$E$257)-100</f>
        <v>-3.5064326476556289</v>
      </c>
      <c r="H259" s="190">
        <f t="shared" ref="H259:H261" si="330">100*(E259/E247)-100</f>
        <v>23.889612987426261</v>
      </c>
    </row>
    <row r="260" spans="1:8" ht="15" x14ac:dyDescent="0.25">
      <c r="A260" s="171">
        <v>43160</v>
      </c>
      <c r="B260" s="187">
        <f>BRENT!B259</f>
        <v>70.27</v>
      </c>
      <c r="C260" s="188">
        <f>[1]Dolar!C266</f>
        <v>3.3237999999999999</v>
      </c>
      <c r="D260" s="187">
        <f t="shared" si="326"/>
        <v>233.56342599999996</v>
      </c>
      <c r="E260" s="187">
        <f t="shared" si="327"/>
        <v>940.57057598833762</v>
      </c>
      <c r="F260" s="189">
        <f t="shared" si="328"/>
        <v>9.4232602685331699</v>
      </c>
      <c r="G260" s="189">
        <f t="shared" si="329"/>
        <v>5.586407346348139</v>
      </c>
      <c r="H260" s="190">
        <f t="shared" si="330"/>
        <v>39.535342177865942</v>
      </c>
    </row>
    <row r="261" spans="1:8" ht="15" x14ac:dyDescent="0.25">
      <c r="A261" s="171">
        <v>43191</v>
      </c>
      <c r="B261" s="187">
        <f>BRENT!B260</f>
        <v>75.17</v>
      </c>
      <c r="C261" s="188">
        <f>[1]Dolar!C267</f>
        <v>3.4811000000000001</v>
      </c>
      <c r="D261" s="187">
        <f t="shared" si="326"/>
        <v>261.67428699999999</v>
      </c>
      <c r="E261" s="187">
        <f t="shared" si="327"/>
        <v>1053.7742961730987</v>
      </c>
      <c r="F261" s="189">
        <f t="shared" si="328"/>
        <v>12.035643371663866</v>
      </c>
      <c r="G261" s="189">
        <f t="shared" si="329"/>
        <v>18.294410783506905</v>
      </c>
      <c r="H261" s="190">
        <f t="shared" si="330"/>
        <v>58.156044361829117</v>
      </c>
    </row>
    <row r="262" spans="1:8" ht="15" x14ac:dyDescent="0.25">
      <c r="A262" s="171">
        <v>43221</v>
      </c>
      <c r="B262" s="187">
        <f>BRENT!B261</f>
        <v>77.59</v>
      </c>
      <c r="C262" s="188">
        <f>[1]Dolar!C268</f>
        <v>3.7370000000000001</v>
      </c>
      <c r="D262" s="187">
        <f t="shared" ref="D262:D265" si="331">+B262*C262</f>
        <v>289.95383000000004</v>
      </c>
      <c r="E262" s="187">
        <f t="shared" ref="E262:E265" si="332">100*D262/$D$8</f>
        <v>1167.6573064702545</v>
      </c>
      <c r="F262" s="189">
        <f t="shared" ref="F262:F265" si="333">100*(E262/E261)-100</f>
        <v>10.807153933317124</v>
      </c>
      <c r="G262" s="189">
        <f t="shared" ref="G262:G265" si="334">100*(E262/$E$257)-100</f>
        <v>31.07866985139097</v>
      </c>
      <c r="H262" s="190">
        <f t="shared" ref="H262:H265" si="335">100*(E262/E250)-100</f>
        <v>77.678079601020045</v>
      </c>
    </row>
    <row r="263" spans="1:8" ht="15" x14ac:dyDescent="0.25">
      <c r="A263" s="171">
        <v>43252</v>
      </c>
      <c r="B263" s="187">
        <f>BRENT!B262</f>
        <v>79.44</v>
      </c>
      <c r="C263" s="188">
        <f>[1]Dolar!C269</f>
        <v>3.8557999999999999</v>
      </c>
      <c r="D263" s="187">
        <f t="shared" si="331"/>
        <v>306.30475200000001</v>
      </c>
      <c r="E263" s="187">
        <f t="shared" si="332"/>
        <v>1233.5032155959425</v>
      </c>
      <c r="F263" s="189">
        <f t="shared" si="333"/>
        <v>5.6391467565715345</v>
      </c>
      <c r="G263" s="189">
        <f t="shared" si="334"/>
        <v>38.470388410872829</v>
      </c>
      <c r="H263" s="190">
        <f t="shared" si="335"/>
        <v>93.216925736917801</v>
      </c>
    </row>
    <row r="264" spans="1:8" ht="15" x14ac:dyDescent="0.25">
      <c r="A264" s="171">
        <v>43282</v>
      </c>
      <c r="B264" s="187">
        <f>BRENT!B263</f>
        <v>74.25</v>
      </c>
      <c r="C264" s="188">
        <f>[1]Dolar!C270</f>
        <v>3.7549000000000001</v>
      </c>
      <c r="D264" s="187">
        <f t="shared" si="331"/>
        <v>278.80132500000002</v>
      </c>
      <c r="E264" s="187">
        <f t="shared" si="332"/>
        <v>1122.7456598515635</v>
      </c>
      <c r="F264" s="189">
        <f t="shared" si="333"/>
        <v>-8.9791055543271341</v>
      </c>
      <c r="G264" s="189">
        <f t="shared" si="334"/>
        <v>26.036986073973779</v>
      </c>
      <c r="H264" s="190">
        <f t="shared" si="335"/>
        <v>69.143379910939899</v>
      </c>
    </row>
    <row r="265" spans="1:8" ht="15" x14ac:dyDescent="0.25">
      <c r="A265" s="171">
        <v>43313</v>
      </c>
      <c r="B265" s="187">
        <f>BRENT!B264</f>
        <v>77.42</v>
      </c>
      <c r="C265" s="188">
        <f>[1]Dolar!C271</f>
        <v>4.1353</v>
      </c>
      <c r="D265" s="187">
        <f t="shared" si="331"/>
        <v>320.15492599999999</v>
      </c>
      <c r="E265" s="187">
        <f t="shared" si="332"/>
        <v>1289.2784983952224</v>
      </c>
      <c r="F265" s="189">
        <f t="shared" si="333"/>
        <v>14.832641487625622</v>
      </c>
      <c r="G265" s="189">
        <f t="shared" si="334"/>
        <v>44.731600360134962</v>
      </c>
      <c r="H265" s="190">
        <f t="shared" si="335"/>
        <v>94.215618107127455</v>
      </c>
    </row>
    <row r="266" spans="1:8" ht="15" x14ac:dyDescent="0.25">
      <c r="A266" s="171">
        <v>43344</v>
      </c>
      <c r="B266" s="187">
        <f>BRENT!B265</f>
        <v>82.72</v>
      </c>
      <c r="C266" s="188">
        <f>[1]Dolar!C272</f>
        <v>4.0038999999999998</v>
      </c>
      <c r="D266" s="187">
        <f t="shared" ref="D266" si="336">+B266*C266</f>
        <v>331.202608</v>
      </c>
      <c r="E266" s="187">
        <f t="shared" ref="E266" si="337">100*D266/$D$8</f>
        <v>1333.768018008948</v>
      </c>
      <c r="F266" s="189">
        <f t="shared" ref="F266" si="338">100*(E266/E265)-100</f>
        <v>3.4507299756493524</v>
      </c>
      <c r="G266" s="189">
        <f t="shared" ref="G266" si="339">100*(E266/$E$257)-100</f>
        <v>49.725897077999122</v>
      </c>
      <c r="H266" s="190">
        <f t="shared" ref="H266" si="340">100*(E266/E254)-100</f>
        <v>81.693218244313101</v>
      </c>
    </row>
    <row r="267" spans="1:8" ht="15" x14ac:dyDescent="0.25">
      <c r="A267" s="171">
        <v>43374</v>
      </c>
      <c r="B267" s="187">
        <f>BRENT!B266</f>
        <v>75.47</v>
      </c>
      <c r="C267" s="188">
        <f>[1]Dolar!C273</f>
        <v>3.7176999999999998</v>
      </c>
      <c r="D267" s="187">
        <f t="shared" ref="D267" si="341">+B267*C267</f>
        <v>280.57481899999999</v>
      </c>
      <c r="E267" s="187">
        <f t="shared" ref="E267" si="342">100*D267/$D$8</f>
        <v>1129.8876011291836</v>
      </c>
      <c r="F267" s="189">
        <f t="shared" ref="F267" si="343">100*(E267/E266)-100</f>
        <v>-15.286047807932718</v>
      </c>
      <c r="G267" s="189">
        <f t="shared" ref="G267" si="344">100*(E267/$E$257)-100</f>
        <v>26.838724869800032</v>
      </c>
      <c r="H267" s="190">
        <f t="shared" ref="H267" si="345">100*(E267/E255)-100</f>
        <v>39.517723008825214</v>
      </c>
    </row>
    <row r="268" spans="1:8" ht="15" x14ac:dyDescent="0.25">
      <c r="A268" s="171">
        <v>43405</v>
      </c>
      <c r="B268" s="187">
        <f>BRENT!B267</f>
        <v>58.71</v>
      </c>
      <c r="C268" s="188">
        <f>[1]Dolar!C274</f>
        <v>3.8633000000000002</v>
      </c>
      <c r="D268" s="187">
        <f t="shared" ref="D268" si="346">+B268*C268</f>
        <v>226.81434300000001</v>
      </c>
      <c r="E268" s="187">
        <f t="shared" ref="E268" si="347">100*D268/$D$8</f>
        <v>913.39171072925785</v>
      </c>
      <c r="F268" s="189">
        <f t="shared" ref="F268" si="348">100*(E268/E267)-100</f>
        <v>-19.160834244358881</v>
      </c>
      <c r="G268" s="189">
        <f t="shared" ref="G268" si="349">100*(E268/$E$257)-100</f>
        <v>2.535367039839258</v>
      </c>
      <c r="H268" s="190">
        <f t="shared" ref="H268" si="350">100*(E268/E256)-100</f>
        <v>9.3925143558467425</v>
      </c>
    </row>
    <row r="269" spans="1:8" ht="15" x14ac:dyDescent="0.25">
      <c r="A269" s="171">
        <v>43435</v>
      </c>
      <c r="B269" s="187">
        <f>BRENT!B268</f>
        <v>53.8</v>
      </c>
      <c r="C269" s="188">
        <f>[1]Dolar!C275</f>
        <v>3.8748</v>
      </c>
      <c r="D269" s="187">
        <f t="shared" ref="D269" si="351">+B269*C269</f>
        <v>208.46423999999999</v>
      </c>
      <c r="E269" s="187">
        <f t="shared" ref="E269" si="352">100*D269/$D$8</f>
        <v>839.49500847693116</v>
      </c>
      <c r="F269" s="189">
        <f t="shared" ref="F269" si="353">100*(E269/E268)-100</f>
        <v>-8.0903626980944523</v>
      </c>
      <c r="G269" s="189">
        <f t="shared" ref="G269" si="354">100*(E269/$E$257)-100</f>
        <v>-5.7601160475061448</v>
      </c>
      <c r="H269" s="190">
        <f t="shared" ref="H269" si="355">100*(E269/E257)-100</f>
        <v>-5.7601160475061448</v>
      </c>
    </row>
    <row r="270" spans="1:8" ht="15" x14ac:dyDescent="0.25">
      <c r="A270" s="171">
        <v>43466</v>
      </c>
      <c r="B270" s="187">
        <f>BRENT!B269</f>
        <v>61.89</v>
      </c>
      <c r="C270" s="188">
        <f>[1]Dolar!C276</f>
        <v>3.7151000000000001</v>
      </c>
      <c r="D270" s="187">
        <f t="shared" ref="D270" si="356">+B270*C270</f>
        <v>229.927539</v>
      </c>
      <c r="E270" s="187">
        <f t="shared" ref="E270" si="357">100*D270/$D$8</f>
        <v>925.92869310287904</v>
      </c>
      <c r="F270" s="189">
        <f t="shared" ref="F270" si="358">100*(E270/E269)-100</f>
        <v>10.295914061807437</v>
      </c>
      <c r="G270" s="189">
        <f>100*(E270/$E$269)-100</f>
        <v>10.295914061807437</v>
      </c>
      <c r="H270" s="190">
        <f>100*(E270/E258)-100</f>
        <v>5.2956686211427666</v>
      </c>
    </row>
    <row r="271" spans="1:8" ht="15" x14ac:dyDescent="0.25">
      <c r="A271" s="171">
        <v>43497</v>
      </c>
      <c r="B271" s="187">
        <f>BRENT!B270</f>
        <v>66.03</v>
      </c>
      <c r="C271" s="188">
        <f>[1]Dolar!C277</f>
        <v>3.7385000000000002</v>
      </c>
      <c r="D271" s="187">
        <f t="shared" ref="D271" si="359">+B271*C271</f>
        <v>246.85315500000002</v>
      </c>
      <c r="E271" s="187">
        <f t="shared" ref="E271" si="360">100*D271/$D$8</f>
        <v>994.0889211947441</v>
      </c>
      <c r="F271" s="189">
        <f t="shared" ref="F271" si="361">100*(E271/E270)-100</f>
        <v>7.361282634352051</v>
      </c>
      <c r="G271" s="189">
        <f>100*(E271/$E$269)-100</f>
        <v>18.415108030039121</v>
      </c>
      <c r="H271" s="190">
        <f>100*(E271/E259)-100</f>
        <v>15.649429751358284</v>
      </c>
    </row>
    <row r="272" spans="1:8" ht="15" x14ac:dyDescent="0.25">
      <c r="A272" s="171">
        <v>43525</v>
      </c>
      <c r="B272" s="187">
        <f>BRENT!B271</f>
        <v>68.39</v>
      </c>
      <c r="C272" s="188">
        <f>[1]Dolar!C278</f>
        <v>3.8967000000000001</v>
      </c>
      <c r="D272" s="187">
        <f t="shared" ref="D272:D273" si="362">+B272*C272</f>
        <v>266.49531300000001</v>
      </c>
      <c r="E272" s="187">
        <f t="shared" ref="E272:E273" si="363">100*D272/$D$8</f>
        <v>1073.1887878995335</v>
      </c>
      <c r="F272" s="189">
        <f t="shared" ref="F272:F273" si="364">100*(E272/E271)-100</f>
        <v>7.9570212501436401</v>
      </c>
      <c r="G272" s="189">
        <f t="shared" ref="G272:G273" si="365">100*(E272/$E$269)-100</f>
        <v>27.837423339369877</v>
      </c>
      <c r="H272" s="190">
        <f t="shared" ref="H272:H273" si="366">100*(E272/E260)-100</f>
        <v>14.099761920772664</v>
      </c>
    </row>
    <row r="273" spans="1:8" ht="15" x14ac:dyDescent="0.25">
      <c r="A273" s="171">
        <v>43556</v>
      </c>
      <c r="B273" s="187">
        <f>BRENT!B272</f>
        <v>72.8</v>
      </c>
      <c r="C273" s="188">
        <f>[1]Dolar!C279</f>
        <v>3.9453</v>
      </c>
      <c r="D273" s="187">
        <f t="shared" si="362"/>
        <v>287.21783999999997</v>
      </c>
      <c r="E273" s="187">
        <f t="shared" si="363"/>
        <v>1156.6393498737521</v>
      </c>
      <c r="F273" s="189">
        <f t="shared" si="364"/>
        <v>7.775944262104133</v>
      </c>
      <c r="G273" s="189">
        <f t="shared" si="365"/>
        <v>37.777990124349373</v>
      </c>
      <c r="H273" s="190">
        <f t="shared" si="366"/>
        <v>9.7615831088516245</v>
      </c>
    </row>
    <row r="274" spans="1:8" ht="15" x14ac:dyDescent="0.25">
      <c r="A274" s="171">
        <v>43586</v>
      </c>
      <c r="B274" s="187">
        <f>BRENT!B273</f>
        <v>64.489999999999995</v>
      </c>
      <c r="C274" s="188">
        <f>[1]Dolar!C280</f>
        <v>3.9407000000000001</v>
      </c>
      <c r="D274" s="187">
        <f t="shared" ref="D274" si="367">+B274*C274</f>
        <v>254.13574299999999</v>
      </c>
      <c r="E274" s="187">
        <f t="shared" ref="E274" si="368">100*D274/$D$8</f>
        <v>1023.4162354371963</v>
      </c>
      <c r="F274" s="189">
        <f t="shared" ref="F274" si="369">100*(E274/E273)-100</f>
        <v>-11.518120531788682</v>
      </c>
      <c r="G274" s="189">
        <f t="shared" ref="G274" si="370">100*(E274/$E$269)-100</f>
        <v>21.9085551555509</v>
      </c>
      <c r="H274" s="190">
        <f t="shared" ref="H274" si="371">100*(E274/E262)-100</f>
        <v>-12.353031170514299</v>
      </c>
    </row>
    <row r="275" spans="1:8" ht="15" x14ac:dyDescent="0.25">
      <c r="A275" s="171">
        <v>43617</v>
      </c>
      <c r="B275" s="187">
        <f>BRENT!B274</f>
        <v>66.55</v>
      </c>
      <c r="C275" s="188">
        <f>[1]Dolar!C281</f>
        <v>3.8321999999999998</v>
      </c>
      <c r="D275" s="187">
        <f t="shared" ref="D275:D276" si="372">+B275*C275</f>
        <v>255.03290999999999</v>
      </c>
      <c r="E275" s="187">
        <f t="shared" ref="E275:E276" si="373">100*D275/$D$8</f>
        <v>1027.0291678915598</v>
      </c>
      <c r="F275" s="189">
        <f t="shared" ref="F275:F276" si="374">100*(E275/E274)-100</f>
        <v>0.35302668936263615</v>
      </c>
      <c r="G275" s="189">
        <f t="shared" ref="G275:G276" si="375">100*(E275/$E$269)-100</f>
        <v>22.338924891866355</v>
      </c>
      <c r="H275" s="190">
        <f t="shared" ref="H275:H276" si="376">100*(E275/E263)-100</f>
        <v>-16.738833356395332</v>
      </c>
    </row>
    <row r="276" spans="1:8" ht="15" x14ac:dyDescent="0.25">
      <c r="A276" s="171">
        <v>43647</v>
      </c>
      <c r="B276" s="187">
        <f>BRENT!B275</f>
        <v>65.17</v>
      </c>
      <c r="C276" s="188">
        <f>[1]Dolar!C282</f>
        <v>3.7648999999999999</v>
      </c>
      <c r="D276" s="187">
        <f t="shared" si="372"/>
        <v>245.35853299999999</v>
      </c>
      <c r="E276" s="187">
        <f t="shared" si="373"/>
        <v>988.0700101884255</v>
      </c>
      <c r="F276" s="189">
        <f t="shared" si="374"/>
        <v>-3.7933837636876149</v>
      </c>
      <c r="G276" s="189">
        <f t="shared" si="375"/>
        <v>17.698139978348323</v>
      </c>
      <c r="H276" s="190">
        <f t="shared" si="376"/>
        <v>-11.995205546458592</v>
      </c>
    </row>
    <row r="277" spans="1:8" ht="15" x14ac:dyDescent="0.25">
      <c r="A277" s="171">
        <v>43678</v>
      </c>
      <c r="B277" s="187">
        <f>BRENT!B276</f>
        <v>60.43</v>
      </c>
      <c r="C277" s="188">
        <f>[1]Dolar!C283</f>
        <v>4.1384999999999996</v>
      </c>
      <c r="D277" s="187">
        <f t="shared" ref="D277:D278" si="377">+B277*C277</f>
        <v>250.08955499999999</v>
      </c>
      <c r="E277" s="187">
        <f t="shared" ref="E277:E278" si="378">100*D277/$D$8</f>
        <v>1007.1220516992121</v>
      </c>
      <c r="F277" s="189">
        <f t="shared" ref="F277:F278" si="379">100*(E277/E276)-100</f>
        <v>1.9282076486820472</v>
      </c>
      <c r="G277" s="189">
        <f t="shared" ref="G277:G278" si="380">100*(E277/$E$269)-100</f>
        <v>19.967604515767306</v>
      </c>
      <c r="H277" s="190">
        <f t="shared" ref="H277:H278" si="381">100*(E277/E265)-100</f>
        <v>-21.884833032367581</v>
      </c>
    </row>
    <row r="278" spans="1:8" ht="15" x14ac:dyDescent="0.25">
      <c r="A278" s="222">
        <v>43709</v>
      </c>
      <c r="B278" s="223">
        <f>BRENT!B277</f>
        <v>60.78</v>
      </c>
      <c r="C278" s="224">
        <f>[1]Dolar!C284</f>
        <v>4.1643999999999997</v>
      </c>
      <c r="D278" s="223">
        <f t="shared" si="377"/>
        <v>253.11223199999998</v>
      </c>
      <c r="E278" s="223">
        <f t="shared" si="378"/>
        <v>1019.294509928681</v>
      </c>
      <c r="F278" s="225">
        <f t="shared" si="379"/>
        <v>1.2086378417523065</v>
      </c>
      <c r="G278" s="225">
        <f t="shared" si="380"/>
        <v>21.417578381788644</v>
      </c>
      <c r="H278" s="226">
        <f t="shared" si="381"/>
        <v>-23.577826416149477</v>
      </c>
    </row>
    <row r="279" spans="1:8" ht="15" x14ac:dyDescent="0.25">
      <c r="A279" s="171">
        <v>43739</v>
      </c>
      <c r="B279" s="187">
        <f>BRENT!B278</f>
        <v>60.23</v>
      </c>
      <c r="C279" s="188">
        <f>[1]Dolar!C285</f>
        <v>4.0041000000000002</v>
      </c>
      <c r="D279" s="187">
        <f t="shared" ref="D279" si="382">+B279*C279</f>
        <v>241.166943</v>
      </c>
      <c r="E279" s="187">
        <f t="shared" ref="E279" si="383">100*D279/$D$8</f>
        <v>971.19028596051089</v>
      </c>
      <c r="F279" s="189">
        <f t="shared" ref="F279" si="384">100*(E279/E278)-100</f>
        <v>-4.7193645702590743</v>
      </c>
      <c r="G279" s="189">
        <f t="shared" ref="G279" si="385">100*(E279/$E$269)-100</f>
        <v>15.68744020557196</v>
      </c>
      <c r="H279" s="190">
        <f t="shared" ref="H279" si="386">100*(E279/E267)-100</f>
        <v>-14.045407260870405</v>
      </c>
    </row>
    <row r="280" spans="1:8" ht="15" x14ac:dyDescent="0.25">
      <c r="A280" s="171">
        <v>43770</v>
      </c>
      <c r="B280" s="187">
        <f>BRENT!B279</f>
        <v>62.43</v>
      </c>
      <c r="C280" s="188">
        <f>[1]Dolar!C286</f>
        <v>4.2240000000000002</v>
      </c>
      <c r="D280" s="187">
        <f t="shared" ref="D280" si="387">+B280*C280</f>
        <v>263.70432</v>
      </c>
      <c r="E280" s="187">
        <f t="shared" ref="E280" si="388">100*D280/$D$8</f>
        <v>1061.9493317117765</v>
      </c>
      <c r="F280" s="189">
        <f t="shared" ref="F280:F281" si="389">100*(E280/E279)-100</f>
        <v>9.3451352493198101</v>
      </c>
      <c r="G280" s="189">
        <f t="shared" ref="G280" si="390">100*(E280/$E$269)-100</f>
        <v>26.498587959258629</v>
      </c>
      <c r="H280" s="190">
        <f t="shared" ref="H280:H281" si="391">100*(E280/E268)-100</f>
        <v>16.264393385386569</v>
      </c>
    </row>
    <row r="281" spans="1:8" ht="15" x14ac:dyDescent="0.25">
      <c r="A281" s="171">
        <v>43800</v>
      </c>
      <c r="B281" s="187">
        <f>BRENT!B280</f>
        <v>66</v>
      </c>
      <c r="C281" s="188">
        <f>[1]Dolar!C287</f>
        <v>4.0307000000000004</v>
      </c>
      <c r="D281" s="187">
        <f>+B281*C281</f>
        <v>266.02620000000002</v>
      </c>
      <c r="E281" s="187">
        <f>100*D281/$D$8</f>
        <v>1071.2996484389159</v>
      </c>
      <c r="F281" s="189">
        <f t="shared" si="389"/>
        <v>0.8804861444818215</v>
      </c>
      <c r="G281" s="189">
        <f>100*(E281/$E$269)-100</f>
        <v>27.612390499205048</v>
      </c>
      <c r="H281" s="190">
        <f t="shared" si="391"/>
        <v>27.612390499205048</v>
      </c>
    </row>
    <row r="282" spans="1:8" ht="15" x14ac:dyDescent="0.25">
      <c r="A282" s="171">
        <v>43861</v>
      </c>
      <c r="B282" s="187">
        <f>BRENT!B281</f>
        <v>58.16</v>
      </c>
      <c r="C282" s="188">
        <f>[1]Dolar!C288</f>
        <v>4.2694999999999999</v>
      </c>
      <c r="D282" s="187">
        <f>+B282*C282</f>
        <v>248.31411999999997</v>
      </c>
      <c r="E282" s="187">
        <f>100*D282/$D$8</f>
        <v>999.97229392600707</v>
      </c>
      <c r="F282" s="189">
        <f t="shared" ref="F282" si="392">100*(E282/E281)-100</f>
        <v>-6.6580209017006808</v>
      </c>
      <c r="G282" s="189">
        <f>100*(E282/$E$281)-100</f>
        <v>-6.6580209017006808</v>
      </c>
      <c r="H282" s="190">
        <f t="shared" ref="H282" si="393">100*(E282/E270)-100</f>
        <v>7.9966849903960338</v>
      </c>
    </row>
    <row r="283" spans="1:8" ht="15" x14ac:dyDescent="0.25">
      <c r="A283" s="171">
        <v>43890</v>
      </c>
      <c r="B283" s="187">
        <f>BRENT!B282</f>
        <v>50.52</v>
      </c>
      <c r="C283" s="188">
        <f>[1]Dolar!C289</f>
        <v>4.4987000000000004</v>
      </c>
      <c r="D283" s="187">
        <f>+B283*C283</f>
        <v>227.27432400000004</v>
      </c>
      <c r="E283" s="187">
        <f>100*D283/$D$8</f>
        <v>915.24407520910461</v>
      </c>
      <c r="F283" s="189">
        <f t="shared" ref="F283" si="394">100*(E283/E282)-100</f>
        <v>-8.4730566268240892</v>
      </c>
      <c r="G283" s="189">
        <f>100*(E283/$E$281)-100</f>
        <v>-14.566939647297886</v>
      </c>
      <c r="H283" s="190">
        <f t="shared" ref="H283" si="395">100*(E283/E271)-100</f>
        <v>-7.9313675371092529</v>
      </c>
    </row>
    <row r="284" spans="1:8" ht="15" x14ac:dyDescent="0.25">
      <c r="A284" s="171">
        <v>43921</v>
      </c>
      <c r="B284" s="187">
        <f>BRENT!B283</f>
        <v>22.74</v>
      </c>
      <c r="C284" s="188">
        <f>[1]Dolar!C290</f>
        <v>5.1986999999999997</v>
      </c>
      <c r="D284" s="187">
        <f t="shared" ref="D284:D286" si="396">+B284*C284</f>
        <v>118.21843799999998</v>
      </c>
      <c r="E284" s="187">
        <f t="shared" ref="E284:E286" si="397">100*D284/$D$8</f>
        <v>476.07104513915448</v>
      </c>
      <c r="F284" s="189">
        <f t="shared" ref="F284:F286" si="398">100*(E284/E283)-100</f>
        <v>-47.984252721834096</v>
      </c>
      <c r="G284" s="189">
        <f t="shared" ref="G284:G286" si="399">100*(E284/$E$281)-100</f>
        <v>-55.561355234935519</v>
      </c>
      <c r="H284" s="190">
        <f t="shared" ref="H284:H286" si="400">100*(E284/E272)-100</f>
        <v>-55.639580798180887</v>
      </c>
    </row>
    <row r="285" spans="1:8" ht="15" x14ac:dyDescent="0.25">
      <c r="A285" s="171">
        <v>43951</v>
      </c>
      <c r="B285" s="187">
        <f>BRENT!B284</f>
        <v>25.27</v>
      </c>
      <c r="C285" s="188">
        <f>[1]Dolar!C291</f>
        <v>5.4269999999999996</v>
      </c>
      <c r="D285" s="187">
        <f t="shared" si="396"/>
        <v>137.14028999999999</v>
      </c>
      <c r="E285" s="187">
        <f t="shared" si="397"/>
        <v>552.27020670825266</v>
      </c>
      <c r="F285" s="189">
        <f t="shared" si="398"/>
        <v>16.00583827710534</v>
      </c>
      <c r="G285" s="189">
        <f t="shared" si="399"/>
        <v>-48.448577621301972</v>
      </c>
      <c r="H285" s="190">
        <f t="shared" si="400"/>
        <v>-52.252168597883745</v>
      </c>
    </row>
    <row r="286" spans="1:8" ht="15" x14ac:dyDescent="0.25">
      <c r="A286" s="222">
        <v>43982</v>
      </c>
      <c r="B286" s="223">
        <f>BRENT!B285</f>
        <v>35.33</v>
      </c>
      <c r="C286" s="224">
        <f>[1]Dolar!C292</f>
        <v>5.4263000000000003</v>
      </c>
      <c r="D286" s="223">
        <f t="shared" si="396"/>
        <v>191.71117900000002</v>
      </c>
      <c r="E286" s="223">
        <f t="shared" si="397"/>
        <v>772.029667245219</v>
      </c>
      <c r="F286" s="225">
        <f t="shared" si="398"/>
        <v>39.792018086005243</v>
      </c>
      <c r="G286" s="225">
        <f t="shared" si="399"/>
        <v>-27.935226304777501</v>
      </c>
      <c r="H286" s="226">
        <f t="shared" si="400"/>
        <v>-24.563472757942577</v>
      </c>
    </row>
    <row r="287" spans="1:8" ht="15" x14ac:dyDescent="0.25">
      <c r="A287" s="171">
        <v>44012</v>
      </c>
      <c r="B287" s="187">
        <f>BRENT!B286</f>
        <v>39.270000000000003</v>
      </c>
      <c r="C287" s="224">
        <f>[1]Dolar!C293</f>
        <v>5.476</v>
      </c>
      <c r="D287" s="187">
        <f t="shared" ref="D287" si="401">+B287*C287</f>
        <v>215.04252000000002</v>
      </c>
      <c r="E287" s="187">
        <f t="shared" ref="E287" si="402">100*D287/$D$8</f>
        <v>865.98604225981717</v>
      </c>
      <c r="F287" s="189">
        <f t="shared" ref="F287" si="403">100*(E287/E286)-100</f>
        <v>12.170047214617583</v>
      </c>
      <c r="G287" s="189">
        <f t="shared" ref="G287" si="404">100*(E287/$E$281)-100</f>
        <v>-19.164909320961613</v>
      </c>
      <c r="H287" s="190">
        <f t="shared" ref="H287" si="405">100*(E287/E275)-100</f>
        <v>-15.680482177770699</v>
      </c>
    </row>
    <row r="288" spans="1:8" ht="15" x14ac:dyDescent="0.25">
      <c r="A288" s="171">
        <v>44043</v>
      </c>
      <c r="B288" s="187">
        <f>BRENT!B287</f>
        <v>43.3</v>
      </c>
      <c r="C288" s="188">
        <f>[1]Dolar!C294</f>
        <v>5.2032999999999996</v>
      </c>
      <c r="D288" s="187">
        <f t="shared" ref="D288:D302" si="406">+B288*C288</f>
        <v>225.30288999999996</v>
      </c>
      <c r="E288" s="187">
        <f t="shared" ref="E288:E302" si="407">100*D288/$D$8</f>
        <v>907.30502051779752</v>
      </c>
      <c r="F288" s="189">
        <f t="shared" ref="F288:F302" si="408">100*(E288/E287)-100</f>
        <v>4.7713215042308548</v>
      </c>
      <c r="G288" s="189">
        <f t="shared" ref="G288:G293" si="409">100*(E288/$E$281)-100</f>
        <v>-15.308007256428141</v>
      </c>
      <c r="H288" s="190">
        <f t="shared" ref="H288:H302" si="410">100*(E288/E276)-100</f>
        <v>-8.1740148813165661</v>
      </c>
    </row>
    <row r="289" spans="1:8" ht="15" x14ac:dyDescent="0.25">
      <c r="A289" s="171">
        <v>44074</v>
      </c>
      <c r="B289" s="187">
        <f>BRENT!B288</f>
        <v>45.28</v>
      </c>
      <c r="C289" s="188">
        <f>[1]Dolar!C295</f>
        <v>5.4713000000000003</v>
      </c>
      <c r="D289" s="187">
        <f t="shared" si="406"/>
        <v>247.74046400000003</v>
      </c>
      <c r="E289" s="187">
        <f t="shared" si="407"/>
        <v>997.66215503320325</v>
      </c>
      <c r="F289" s="189">
        <f t="shared" si="408"/>
        <v>9.9588487302582109</v>
      </c>
      <c r="G289" s="189">
        <f t="shared" si="409"/>
        <v>-6.8736598124545623</v>
      </c>
      <c r="H289" s="190">
        <f t="shared" si="410"/>
        <v>-0.93929992398122408</v>
      </c>
    </row>
    <row r="290" spans="1:8" ht="15" x14ac:dyDescent="0.25">
      <c r="A290" s="171">
        <v>44104</v>
      </c>
      <c r="B290" s="187">
        <f>BRENT!B289</f>
        <v>40.950000000000003</v>
      </c>
      <c r="C290" s="188">
        <f>[1]Dolar!C296</f>
        <v>5.6406999999999998</v>
      </c>
      <c r="D290" s="187">
        <f t="shared" si="406"/>
        <v>230.98666500000002</v>
      </c>
      <c r="E290" s="187">
        <f t="shared" si="407"/>
        <v>930.19384184180979</v>
      </c>
      <c r="F290" s="189">
        <f t="shared" si="408"/>
        <v>-6.7626413261258875</v>
      </c>
      <c r="G290" s="189">
        <f t="shared" si="409"/>
        <v>-13.171460179486076</v>
      </c>
      <c r="H290" s="190">
        <f t="shared" si="410"/>
        <v>-8.741405670192961</v>
      </c>
    </row>
    <row r="291" spans="1:8" ht="15" x14ac:dyDescent="0.25">
      <c r="A291" s="171">
        <v>44135</v>
      </c>
      <c r="B291" s="187">
        <f>BRENT!B290</f>
        <v>37.46</v>
      </c>
      <c r="C291" s="188">
        <f>[1]Dolar!C297</f>
        <v>5.7717999999999998</v>
      </c>
      <c r="D291" s="187">
        <f t="shared" si="406"/>
        <v>216.21162799999999</v>
      </c>
      <c r="E291" s="187">
        <f t="shared" si="407"/>
        <v>870.69409353216201</v>
      </c>
      <c r="F291" s="189">
        <f t="shared" si="408"/>
        <v>-6.3964891652944686</v>
      </c>
      <c r="G291" s="189">
        <f t="shared" si="409"/>
        <v>-18.725438321488653</v>
      </c>
      <c r="H291" s="190">
        <f t="shared" si="410"/>
        <v>-10.347734515173585</v>
      </c>
    </row>
    <row r="292" spans="1:8" ht="15" x14ac:dyDescent="0.25">
      <c r="A292" s="171">
        <v>44165</v>
      </c>
      <c r="B292" s="187">
        <f>BRENT!B291</f>
        <v>47.59</v>
      </c>
      <c r="C292" s="188">
        <f>[1]Dolar!C298</f>
        <v>5.3316999999999997</v>
      </c>
      <c r="D292" s="187">
        <f t="shared" si="406"/>
        <v>253.735603</v>
      </c>
      <c r="E292" s="187">
        <f t="shared" si="407"/>
        <v>1021.8048533954037</v>
      </c>
      <c r="F292" s="189">
        <f t="shared" si="408"/>
        <v>17.35520672366431</v>
      </c>
      <c r="G292" s="189">
        <f t="shared" si="409"/>
        <v>-4.6200701284309531</v>
      </c>
      <c r="H292" s="190">
        <f t="shared" si="410"/>
        <v>-3.7802630612953152</v>
      </c>
    </row>
    <row r="293" spans="1:8" ht="15" x14ac:dyDescent="0.25">
      <c r="A293" s="171">
        <v>44196</v>
      </c>
      <c r="B293" s="187">
        <f>BRENT!B292</f>
        <v>51.8</v>
      </c>
      <c r="C293" s="188">
        <f>[1]Dolar!C299</f>
        <v>5.1966999999999999</v>
      </c>
      <c r="D293" s="187">
        <f t="shared" si="406"/>
        <v>269.18905999999998</v>
      </c>
      <c r="E293" s="187">
        <f t="shared" si="407"/>
        <v>1084.036630007128</v>
      </c>
      <c r="F293" s="189">
        <f t="shared" si="408"/>
        <v>6.0903778647098221</v>
      </c>
      <c r="G293" s="189">
        <f t="shared" si="409"/>
        <v>1.1889280078428328</v>
      </c>
      <c r="H293" s="190">
        <f t="shared" si="410"/>
        <v>1.1889280078428328</v>
      </c>
    </row>
    <row r="294" spans="1:8" ht="15" x14ac:dyDescent="0.25">
      <c r="A294" s="171">
        <v>44227</v>
      </c>
      <c r="B294" s="187">
        <f>BRENT!B293</f>
        <v>55.88</v>
      </c>
      <c r="C294" s="188">
        <f>[1]Dolar!C300</f>
        <v>5.4759000000000002</v>
      </c>
      <c r="D294" s="187">
        <f t="shared" si="406"/>
        <v>305.99329200000005</v>
      </c>
      <c r="E294" s="187">
        <f t="shared" si="407"/>
        <v>1232.2489519613728</v>
      </c>
      <c r="F294" s="189">
        <f t="shared" si="408"/>
        <v>13.67226142102507</v>
      </c>
      <c r="G294" s="189">
        <f>100*(E294/$E$293)-100</f>
        <v>13.67226142102507</v>
      </c>
      <c r="H294" s="190">
        <f t="shared" si="410"/>
        <v>23.228309368794669</v>
      </c>
    </row>
    <row r="295" spans="1:8" ht="15" x14ac:dyDescent="0.25">
      <c r="A295" s="171">
        <v>44255</v>
      </c>
      <c r="B295" s="187">
        <f>BRENT!B294</f>
        <v>66.13</v>
      </c>
      <c r="C295" s="188">
        <f>[1]Dolar!C301</f>
        <v>5.5301999999999998</v>
      </c>
      <c r="D295" s="187">
        <f t="shared" si="406"/>
        <v>365.71212599999996</v>
      </c>
      <c r="E295" s="187">
        <f t="shared" si="407"/>
        <v>1472.7394219578691</v>
      </c>
      <c r="F295" s="189">
        <f t="shared" si="408"/>
        <v>19.516386653338785</v>
      </c>
      <c r="G295" s="189">
        <f t="shared" ref="G295:G305" si="411">100*(E295/$E$293)-100</f>
        <v>35.856979477546361</v>
      </c>
      <c r="H295" s="190">
        <f t="shared" si="410"/>
        <v>60.912204935212969</v>
      </c>
    </row>
    <row r="296" spans="1:8" ht="15" x14ac:dyDescent="0.25">
      <c r="A296" s="171">
        <v>44286</v>
      </c>
      <c r="B296" s="187">
        <f>BRENT!B295</f>
        <v>63.54</v>
      </c>
      <c r="C296" s="188">
        <f>[1]Dolar!C302</f>
        <v>5.6973000000000003</v>
      </c>
      <c r="D296" s="187">
        <f t="shared" si="406"/>
        <v>362.00644199999999</v>
      </c>
      <c r="E296" s="187">
        <f t="shared" si="407"/>
        <v>1457.8164633679796</v>
      </c>
      <c r="F296" s="189">
        <f t="shared" si="408"/>
        <v>-1.0132789526371795</v>
      </c>
      <c r="G296" s="189">
        <f t="shared" si="411"/>
        <v>34.48036929881178</v>
      </c>
      <c r="H296" s="190">
        <f t="shared" si="410"/>
        <v>206.21825844120877</v>
      </c>
    </row>
    <row r="297" spans="1:8" ht="15" x14ac:dyDescent="0.25">
      <c r="A297" s="171">
        <v>44316</v>
      </c>
      <c r="B297" s="187">
        <f>BRENT!B296</f>
        <v>67.25</v>
      </c>
      <c r="C297" s="188">
        <f>[1]Dolar!C303</f>
        <v>5.4036</v>
      </c>
      <c r="D297" s="187">
        <f t="shared" si="406"/>
        <v>363.39209999999997</v>
      </c>
      <c r="E297" s="187">
        <f t="shared" si="407"/>
        <v>1463.3965713733435</v>
      </c>
      <c r="F297" s="189">
        <f t="shared" si="408"/>
        <v>0.38277164139526576</v>
      </c>
      <c r="G297" s="189">
        <f t="shared" si="411"/>
        <v>34.995122015731255</v>
      </c>
      <c r="H297" s="190">
        <f t="shared" si="410"/>
        <v>164.97836631379442</v>
      </c>
    </row>
    <row r="298" spans="1:8" ht="15" x14ac:dyDescent="0.25">
      <c r="A298" s="171">
        <v>44347</v>
      </c>
      <c r="B298" s="187">
        <f>BRENT!B297</f>
        <v>69.319999999999993</v>
      </c>
      <c r="C298" s="188">
        <f>[1]Dolar!C304</f>
        <v>5.2321999999999997</v>
      </c>
      <c r="D298" s="187">
        <f t="shared" si="406"/>
        <v>362.69610399999993</v>
      </c>
      <c r="E298" s="187">
        <f t="shared" si="407"/>
        <v>1460.5937637171239</v>
      </c>
      <c r="F298" s="189">
        <f t="shared" si="408"/>
        <v>-0.19152755384614295</v>
      </c>
      <c r="G298" s="189">
        <f t="shared" si="411"/>
        <v>34.736569160722922</v>
      </c>
      <c r="H298" s="190">
        <f t="shared" si="410"/>
        <v>89.188813032128849</v>
      </c>
    </row>
    <row r="299" spans="1:8" ht="15" x14ac:dyDescent="0.25">
      <c r="A299" s="171">
        <v>44377</v>
      </c>
      <c r="B299" s="187">
        <f>BRENT!B298</f>
        <v>75.13</v>
      </c>
      <c r="C299" s="188">
        <f>[1]Dolar!C305</f>
        <v>5.0022000000000002</v>
      </c>
      <c r="D299" s="187">
        <f t="shared" si="406"/>
        <v>375.81528600000001</v>
      </c>
      <c r="E299" s="187">
        <f t="shared" si="407"/>
        <v>1513.4253083710203</v>
      </c>
      <c r="F299" s="189">
        <f t="shared" si="408"/>
        <v>3.6171279082722663</v>
      </c>
      <c r="G299" s="189">
        <f t="shared" si="411"/>
        <v>39.610163206483975</v>
      </c>
      <c r="H299" s="190">
        <f t="shared" si="410"/>
        <v>74.763244961973101</v>
      </c>
    </row>
    <row r="300" spans="1:8" ht="15" x14ac:dyDescent="0.25">
      <c r="A300" s="171">
        <v>44408</v>
      </c>
      <c r="B300" s="187">
        <f>BRENT!B299</f>
        <v>76.33</v>
      </c>
      <c r="C300" s="188">
        <f>[1]Dolar!C306</f>
        <v>5.1215999999999999</v>
      </c>
      <c r="D300" s="187">
        <f t="shared" si="406"/>
        <v>390.93172799999996</v>
      </c>
      <c r="E300" s="187">
        <f t="shared" si="407"/>
        <v>1574.2999101968821</v>
      </c>
      <c r="F300" s="189">
        <f t="shared" si="408"/>
        <v>4.0223063199190392</v>
      </c>
      <c r="G300" s="189">
        <f t="shared" si="411"/>
        <v>45.225711624387685</v>
      </c>
      <c r="H300" s="190">
        <f t="shared" si="410"/>
        <v>73.513854172043693</v>
      </c>
    </row>
    <row r="301" spans="1:8" ht="15" x14ac:dyDescent="0.25">
      <c r="A301" s="171">
        <v>44439</v>
      </c>
      <c r="B301" s="187">
        <f>BRENT!B300</f>
        <v>72.989999999999995</v>
      </c>
      <c r="C301" s="188">
        <f>[1]Dolar!C307</f>
        <v>5.1433</v>
      </c>
      <c r="D301" s="187">
        <f t="shared" si="406"/>
        <v>375.40946699999995</v>
      </c>
      <c r="E301" s="187">
        <f t="shared" si="407"/>
        <v>1511.7910567370459</v>
      </c>
      <c r="F301" s="189">
        <f t="shared" si="408"/>
        <v>-3.9705810217583632</v>
      </c>
      <c r="G301" s="189">
        <f t="shared" si="411"/>
        <v>39.459407079916218</v>
      </c>
      <c r="H301" s="190">
        <f t="shared" si="410"/>
        <v>51.533367193499686</v>
      </c>
    </row>
    <row r="302" spans="1:8" ht="15" x14ac:dyDescent="0.25">
      <c r="A302" s="171">
        <v>44469</v>
      </c>
      <c r="B302" s="187">
        <f>BRENT!B301</f>
        <v>78.52</v>
      </c>
      <c r="C302" s="188">
        <f>[1]Dolar!C308</f>
        <v>5.4394</v>
      </c>
      <c r="D302" s="187">
        <f t="shared" si="406"/>
        <v>427.10168799999997</v>
      </c>
      <c r="E302" s="187">
        <f t="shared" si="407"/>
        <v>1719.9579898598993</v>
      </c>
      <c r="F302" s="189">
        <f t="shared" si="408"/>
        <v>13.769557122010497</v>
      </c>
      <c r="G302" s="189">
        <f t="shared" si="411"/>
        <v>58.662349799802399</v>
      </c>
      <c r="H302" s="190">
        <f t="shared" si="410"/>
        <v>84.903179583981597</v>
      </c>
    </row>
    <row r="303" spans="1:8" ht="15" x14ac:dyDescent="0.25">
      <c r="A303" s="171">
        <v>44500</v>
      </c>
      <c r="B303" s="187">
        <f>BRENT!B302</f>
        <v>84.38</v>
      </c>
      <c r="C303" s="188">
        <f>[1]Dolar!C309</f>
        <v>5.6429999999999998</v>
      </c>
      <c r="D303" s="187">
        <f t="shared" ref="D303" si="412">+B303*C303</f>
        <v>476.15633999999994</v>
      </c>
      <c r="E303" s="187">
        <f t="shared" ref="E303" si="413">100*D303/$D$8</f>
        <v>1917.5033122450375</v>
      </c>
      <c r="F303" s="189">
        <f t="shared" ref="F303" si="414">100*(E303/E302)-100</f>
        <v>11.485473688879424</v>
      </c>
      <c r="G303" s="189">
        <f t="shared" si="411"/>
        <v>76.885472240216558</v>
      </c>
      <c r="H303" s="190">
        <f t="shared" ref="H303" si="415">100*(E303/E291)-100</f>
        <v>120.2269805766413</v>
      </c>
    </row>
    <row r="304" spans="1:8" ht="15" x14ac:dyDescent="0.25">
      <c r="A304" s="171">
        <v>44530</v>
      </c>
      <c r="B304" s="187">
        <f>BRENT!B303</f>
        <v>70.569999999999993</v>
      </c>
      <c r="C304" s="188">
        <f>[1]Dolar!C310</f>
        <v>5.6199000000000003</v>
      </c>
      <c r="D304" s="187">
        <f t="shared" ref="D304:D317" si="416">+B304*C304</f>
        <v>396.59634299999999</v>
      </c>
      <c r="E304" s="187">
        <f t="shared" ref="E304:E317" si="417">100*D304/$D$8</f>
        <v>1597.1115733264605</v>
      </c>
      <c r="F304" s="189">
        <f t="shared" ref="F304:F317" si="418">100*(E304/E303)-100</f>
        <v>-16.708797156832972</v>
      </c>
      <c r="G304" s="189">
        <f t="shared" si="411"/>
        <v>47.330037483692678</v>
      </c>
      <c r="H304" s="190">
        <f t="shared" ref="H304:H317" si="419">100*(E304/E292)-100</f>
        <v>56.30299347466817</v>
      </c>
    </row>
    <row r="305" spans="1:8" ht="15" x14ac:dyDescent="0.25">
      <c r="A305" s="171">
        <v>44561</v>
      </c>
      <c r="B305" s="187">
        <f>BRENT!B304</f>
        <v>77.78</v>
      </c>
      <c r="C305" s="188">
        <f>[1]Dolar!C311</f>
        <v>5.5804999999999998</v>
      </c>
      <c r="D305" s="187">
        <f t="shared" si="416"/>
        <v>434.05128999999999</v>
      </c>
      <c r="E305" s="187">
        <f t="shared" si="417"/>
        <v>1747.9443542833674</v>
      </c>
      <c r="F305" s="189">
        <f t="shared" si="418"/>
        <v>9.4440979250280321</v>
      </c>
      <c r="G305" s="189">
        <f t="shared" si="411"/>
        <v>61.244030496633115</v>
      </c>
      <c r="H305" s="190">
        <f t="shared" si="419"/>
        <v>61.244030496633115</v>
      </c>
    </row>
    <row r="306" spans="1:8" ht="15" x14ac:dyDescent="0.25">
      <c r="A306" s="171">
        <v>44592</v>
      </c>
      <c r="B306" s="187">
        <f>BRENT!B305</f>
        <v>91.21</v>
      </c>
      <c r="C306" s="188">
        <f>[1]Dolar!C312</f>
        <v>5.3574000000000002</v>
      </c>
      <c r="D306" s="187">
        <f t="shared" si="416"/>
        <v>488.64845399999996</v>
      </c>
      <c r="E306" s="187">
        <f t="shared" si="417"/>
        <v>1967.8096254444854</v>
      </c>
      <c r="F306" s="189">
        <f t="shared" si="418"/>
        <v>12.578505180804783</v>
      </c>
      <c r="G306" s="189">
        <f>100*(E306/$E$305)-100</f>
        <v>12.578505180804783</v>
      </c>
      <c r="H306" s="190">
        <f t="shared" si="419"/>
        <v>59.692537965832258</v>
      </c>
    </row>
    <row r="307" spans="1:8" ht="15" x14ac:dyDescent="0.25">
      <c r="A307" s="171">
        <v>44620</v>
      </c>
      <c r="B307" s="187">
        <f>BRENT!B306</f>
        <v>100.99</v>
      </c>
      <c r="C307" s="188">
        <f>[1]Dolar!C313</f>
        <v>5.1394000000000002</v>
      </c>
      <c r="D307" s="187">
        <f t="shared" si="416"/>
        <v>519.028006</v>
      </c>
      <c r="E307" s="187">
        <f t="shared" si="417"/>
        <v>2090.1494678259191</v>
      </c>
      <c r="F307" s="189">
        <f t="shared" si="418"/>
        <v>6.2170568127899912</v>
      </c>
      <c r="G307" s="189">
        <f t="shared" ref="G307:G317" si="420">100*(E307/$E$305)-100</f>
        <v>19.577574806885153</v>
      </c>
      <c r="H307" s="190">
        <f t="shared" si="419"/>
        <v>41.922558509859215</v>
      </c>
    </row>
    <row r="308" spans="1:8" ht="15" x14ac:dyDescent="0.25">
      <c r="A308" s="171">
        <v>44651</v>
      </c>
      <c r="B308" s="187">
        <f>BRENT!B307</f>
        <v>107.91</v>
      </c>
      <c r="C308" s="188">
        <f>[1]Dolar!C314</f>
        <v>4.7378</v>
      </c>
      <c r="D308" s="187">
        <f t="shared" si="416"/>
        <v>511.25599799999998</v>
      </c>
      <c r="E308" s="187">
        <f t="shared" si="417"/>
        <v>2058.8512369070681</v>
      </c>
      <c r="F308" s="189">
        <f t="shared" si="418"/>
        <v>-1.49741592171425</v>
      </c>
      <c r="G308" s="189">
        <f t="shared" si="420"/>
        <v>17.787001162927083</v>
      </c>
      <c r="H308" s="190">
        <f t="shared" si="419"/>
        <v>41.228425432274463</v>
      </c>
    </row>
    <row r="309" spans="1:8" ht="15" x14ac:dyDescent="0.25">
      <c r="A309" s="171">
        <v>44681</v>
      </c>
      <c r="B309" s="187">
        <f>BRENT!B308</f>
        <v>109.34</v>
      </c>
      <c r="C309" s="188">
        <f>[1]Dolar!C315</f>
        <v>4.9191000000000003</v>
      </c>
      <c r="D309" s="187">
        <f t="shared" si="416"/>
        <v>537.85439400000007</v>
      </c>
      <c r="E309" s="187">
        <f t="shared" si="417"/>
        <v>2165.9641915101829</v>
      </c>
      <c r="F309" s="189">
        <f t="shared" si="418"/>
        <v>5.2025592079215244</v>
      </c>
      <c r="G309" s="189">
        <f t="shared" si="420"/>
        <v>23.914939637663551</v>
      </c>
      <c r="H309" s="190">
        <f t="shared" si="419"/>
        <v>48.009379950747444</v>
      </c>
    </row>
    <row r="310" spans="1:8" ht="15" x14ac:dyDescent="0.25">
      <c r="A310" s="171">
        <v>44712</v>
      </c>
      <c r="B310" s="187">
        <f>BRENT!B309</f>
        <v>122.84</v>
      </c>
      <c r="C310" s="188">
        <f>[1]Dolar!C316</f>
        <v>4.7289000000000003</v>
      </c>
      <c r="D310" s="187">
        <f t="shared" si="416"/>
        <v>580.89807600000006</v>
      </c>
      <c r="E310" s="187">
        <f t="shared" si="417"/>
        <v>2339.303063373618</v>
      </c>
      <c r="F310" s="189">
        <f t="shared" si="418"/>
        <v>8.0028503030134175</v>
      </c>
      <c r="G310" s="189">
        <f t="shared" si="420"/>
        <v>33.831666759935217</v>
      </c>
      <c r="H310" s="190">
        <f t="shared" si="419"/>
        <v>60.161101702928761</v>
      </c>
    </row>
    <row r="311" spans="1:8" ht="15" x14ac:dyDescent="0.25">
      <c r="A311" s="171">
        <v>44742</v>
      </c>
      <c r="B311" s="187">
        <f>BRENT!B310</f>
        <v>114.81</v>
      </c>
      <c r="C311" s="188">
        <f>[1]Dolar!C317</f>
        <v>5.2380000000000004</v>
      </c>
      <c r="D311" s="187">
        <f t="shared" si="416"/>
        <v>601.3747800000001</v>
      </c>
      <c r="E311" s="187">
        <f t="shared" si="417"/>
        <v>2421.7636849078417</v>
      </c>
      <c r="F311" s="189">
        <f t="shared" si="418"/>
        <v>3.5250080601058755</v>
      </c>
      <c r="G311" s="189">
        <f t="shared" si="420"/>
        <v>38.54924380019699</v>
      </c>
      <c r="H311" s="190">
        <f t="shared" si="419"/>
        <v>60.018711958406072</v>
      </c>
    </row>
    <row r="312" spans="1:8" ht="15" x14ac:dyDescent="0.25">
      <c r="A312" s="171">
        <v>44773</v>
      </c>
      <c r="B312" s="187">
        <f>BRENT!B311</f>
        <v>110.01</v>
      </c>
      <c r="C312" s="188">
        <f>[1]Dolar!C318</f>
        <v>5.1883999999999997</v>
      </c>
      <c r="D312" s="187">
        <f t="shared" si="416"/>
        <v>570.77588400000002</v>
      </c>
      <c r="E312" s="187">
        <f t="shared" si="417"/>
        <v>2298.5405342278746</v>
      </c>
      <c r="F312" s="189">
        <f t="shared" si="418"/>
        <v>-5.0881575047094714</v>
      </c>
      <c r="G312" s="189">
        <f t="shared" si="420"/>
        <v>31.499640054059029</v>
      </c>
      <c r="H312" s="190">
        <f t="shared" si="419"/>
        <v>46.003980521120582</v>
      </c>
    </row>
    <row r="313" spans="1:8" ht="15" x14ac:dyDescent="0.25">
      <c r="A313" s="171">
        <v>44804</v>
      </c>
      <c r="B313" s="187">
        <f>BRENT!B312</f>
        <v>96.49</v>
      </c>
      <c r="C313" s="188">
        <f>[1]Dolar!C319</f>
        <v>5.1790000000000003</v>
      </c>
      <c r="D313" s="187">
        <f t="shared" si="416"/>
        <v>499.72170999999997</v>
      </c>
      <c r="E313" s="187">
        <f t="shared" si="417"/>
        <v>2012.4021327233702</v>
      </c>
      <c r="F313" s="189">
        <f t="shared" si="418"/>
        <v>-12.448699391791408</v>
      </c>
      <c r="G313" s="189">
        <f t="shared" si="420"/>
        <v>15.129645162441506</v>
      </c>
      <c r="H313" s="190">
        <f t="shared" si="419"/>
        <v>33.11377413931865</v>
      </c>
    </row>
    <row r="314" spans="1:8" ht="15" x14ac:dyDescent="0.25">
      <c r="A314" s="171">
        <v>44834</v>
      </c>
      <c r="B314" s="187">
        <f>BRENT!B313</f>
        <v>87.96</v>
      </c>
      <c r="C314" s="188">
        <f>[1]Dolar!C320</f>
        <v>5.4066000000000001</v>
      </c>
      <c r="D314" s="187">
        <f t="shared" si="416"/>
        <v>475.56453599999998</v>
      </c>
      <c r="E314" s="187">
        <f t="shared" si="417"/>
        <v>1915.1200905279861</v>
      </c>
      <c r="F314" s="189">
        <f t="shared" si="418"/>
        <v>-4.8341253775026019</v>
      </c>
      <c r="G314" s="189">
        <f t="shared" si="420"/>
        <v>9.5641337686152212</v>
      </c>
      <c r="H314" s="190">
        <f t="shared" si="419"/>
        <v>11.346910902398506</v>
      </c>
    </row>
    <row r="315" spans="1:8" ht="15" x14ac:dyDescent="0.25">
      <c r="A315" s="171">
        <v>44865</v>
      </c>
      <c r="B315" s="187">
        <f>BRENT!B314</f>
        <v>94.83</v>
      </c>
      <c r="C315" s="188">
        <f>[1]Dolar!C321</f>
        <v>5.2569999999999997</v>
      </c>
      <c r="D315" s="187">
        <f t="shared" si="416"/>
        <v>498.52130999999997</v>
      </c>
      <c r="E315" s="187">
        <f t="shared" si="417"/>
        <v>2007.5680671389048</v>
      </c>
      <c r="F315" s="189">
        <f t="shared" si="418"/>
        <v>4.8272678600239232</v>
      </c>
      <c r="G315" s="189">
        <f t="shared" si="420"/>
        <v>14.853087984141197</v>
      </c>
      <c r="H315" s="190">
        <f t="shared" si="419"/>
        <v>4.696980407737513</v>
      </c>
    </row>
    <row r="316" spans="1:8" ht="15" x14ac:dyDescent="0.25">
      <c r="A316" s="171">
        <v>44895</v>
      </c>
      <c r="B316" s="187">
        <f>BRENT!B315</f>
        <v>85.43</v>
      </c>
      <c r="C316" s="188">
        <f>[1]Dolar!C322</f>
        <v>5.2941000000000003</v>
      </c>
      <c r="D316" s="187">
        <f t="shared" si="416"/>
        <v>452.27496300000007</v>
      </c>
      <c r="E316" s="187">
        <f t="shared" si="417"/>
        <v>1821.3319171556177</v>
      </c>
      <c r="F316" s="189">
        <f t="shared" si="418"/>
        <v>-9.2767041392874177</v>
      </c>
      <c r="G316" s="189">
        <f t="shared" si="420"/>
        <v>4.1985068170169626</v>
      </c>
      <c r="H316" s="190">
        <f t="shared" si="419"/>
        <v>14.039115837233055</v>
      </c>
    </row>
    <row r="317" spans="1:8" ht="15" x14ac:dyDescent="0.25">
      <c r="A317" s="171">
        <v>44926</v>
      </c>
      <c r="B317" s="187">
        <f>BRENT!B316</f>
        <v>85.91</v>
      </c>
      <c r="C317" s="188">
        <f>[1]Dolar!C323</f>
        <v>5.2176999999999998</v>
      </c>
      <c r="D317" s="187">
        <f t="shared" si="416"/>
        <v>448.25260699999995</v>
      </c>
      <c r="E317" s="187">
        <f t="shared" si="417"/>
        <v>1805.1337059692898</v>
      </c>
      <c r="F317" s="189">
        <f t="shared" si="418"/>
        <v>-0.88936074933693021</v>
      </c>
      <c r="G317" s="189">
        <f t="shared" si="420"/>
        <v>3.2718061959912603</v>
      </c>
      <c r="H317" s="190">
        <f t="shared" si="419"/>
        <v>3.2718061959912603</v>
      </c>
    </row>
    <row r="318" spans="1:8" ht="15" x14ac:dyDescent="0.25">
      <c r="A318" s="171">
        <v>44957</v>
      </c>
      <c r="B318" s="187">
        <f>BRENT!B317</f>
        <v>84.49</v>
      </c>
      <c r="C318" s="188">
        <f>[1]Dolar!C324</f>
        <v>5.0993000000000004</v>
      </c>
      <c r="D318" s="187">
        <f t="shared" ref="D318:D319" si="421">+B318*C318</f>
        <v>430.83985699999999</v>
      </c>
      <c r="E318" s="187">
        <f t="shared" ref="E318:E319" si="422">100*D318/$D$8</f>
        <v>1735.0117670273557</v>
      </c>
      <c r="F318" s="189">
        <f t="shared" ref="F318:F319" si="423">100*(E318/E317)-100</f>
        <v>-3.8845842116875957</v>
      </c>
      <c r="G318" s="189">
        <f>100*(E318/$E$317)-100</f>
        <v>-3.8845842116875957</v>
      </c>
      <c r="H318" s="190">
        <f t="shared" ref="H318:H319" si="424">100*(E318/E306)-100</f>
        <v>-11.830303877314634</v>
      </c>
    </row>
    <row r="319" spans="1:8" ht="15" x14ac:dyDescent="0.25">
      <c r="A319" s="171">
        <v>44985</v>
      </c>
      <c r="B319" s="187">
        <f>BRENT!B318</f>
        <v>83.89</v>
      </c>
      <c r="C319" s="188">
        <f>[1]Dolar!C325</f>
        <v>5.2077999999999998</v>
      </c>
      <c r="D319" s="187">
        <f t="shared" si="421"/>
        <v>436.88234199999999</v>
      </c>
      <c r="E319" s="187">
        <f t="shared" si="422"/>
        <v>1759.3451298923571</v>
      </c>
      <c r="F319" s="189">
        <f t="shared" si="423"/>
        <v>1.4024897886826722</v>
      </c>
      <c r="G319" s="189">
        <f>100*(E319/$E$317)-100</f>
        <v>-2.5365753199066177</v>
      </c>
      <c r="H319" s="190">
        <f t="shared" si="424"/>
        <v>-15.826826886100648</v>
      </c>
    </row>
    <row r="320" spans="1:8" ht="15" x14ac:dyDescent="0.25">
      <c r="A320" s="171">
        <v>45016</v>
      </c>
      <c r="B320" s="187">
        <f>BRENT!B319</f>
        <v>79.77</v>
      </c>
      <c r="C320" s="188">
        <f>[1]Dolar!C326</f>
        <v>5.0804</v>
      </c>
      <c r="D320" s="187">
        <f t="shared" ref="D320:D325" si="425">+B320*C320</f>
        <v>405.263508</v>
      </c>
      <c r="E320" s="187">
        <f t="shared" ref="E320:E325" si="426">100*D320/$D$8</f>
        <v>1632.0146423379417</v>
      </c>
      <c r="F320" s="189">
        <f t="shared" ref="F320:F325" si="427">100*(E320/E319)-100</f>
        <v>-7.2373797153834118</v>
      </c>
      <c r="G320" s="189">
        <f t="shared" ref="G320:G325" si="428">100*(E320/$E$317)-100</f>
        <v>-9.5903734476216869</v>
      </c>
      <c r="H320" s="190">
        <f t="shared" ref="H320:H325" si="429">100*(E320/E308)-100</f>
        <v>-20.731784157963077</v>
      </c>
    </row>
    <row r="321" spans="1:8" ht="15" x14ac:dyDescent="0.25">
      <c r="A321" s="171">
        <v>45046</v>
      </c>
      <c r="B321" s="187">
        <f>BRENT!B320</f>
        <v>79.540000000000006</v>
      </c>
      <c r="C321" s="188">
        <f>[1]Dolar!C327</f>
        <v>5.0007000000000001</v>
      </c>
      <c r="D321" s="187">
        <f t="shared" si="425"/>
        <v>397.75567800000005</v>
      </c>
      <c r="E321" s="187">
        <f t="shared" si="426"/>
        <v>1601.7802682817808</v>
      </c>
      <c r="F321" s="189">
        <f t="shared" si="427"/>
        <v>-1.8525798281349211</v>
      </c>
      <c r="G321" s="189">
        <f t="shared" si="428"/>
        <v>-11.265283951823164</v>
      </c>
      <c r="H321" s="190">
        <f t="shared" si="429"/>
        <v>-26.047703163321188</v>
      </c>
    </row>
    <row r="322" spans="1:8" ht="15" x14ac:dyDescent="0.25">
      <c r="A322" s="171">
        <v>45077</v>
      </c>
      <c r="B322" s="187">
        <f>BRENT!B321</f>
        <v>72.66</v>
      </c>
      <c r="C322" s="188">
        <f>[1]Dolar!C328</f>
        <v>5.0959000000000003</v>
      </c>
      <c r="D322" s="187">
        <f t="shared" si="425"/>
        <v>370.26809400000002</v>
      </c>
      <c r="E322" s="187">
        <f t="shared" si="426"/>
        <v>1491.0865130214522</v>
      </c>
      <c r="F322" s="189">
        <f t="shared" si="427"/>
        <v>-6.9106704241692967</v>
      </c>
      <c r="G322" s="189">
        <f t="shared" si="428"/>
        <v>-17.39744772973512</v>
      </c>
      <c r="H322" s="190">
        <f t="shared" si="429"/>
        <v>-36.259369879544948</v>
      </c>
    </row>
    <row r="323" spans="1:8" ht="15" x14ac:dyDescent="0.25">
      <c r="A323" s="171">
        <v>45107</v>
      </c>
      <c r="B323" s="187">
        <f>BRENT!B322</f>
        <v>74.900000000000006</v>
      </c>
      <c r="C323" s="188">
        <f>[1]Dolar!C329</f>
        <v>4.8192000000000004</v>
      </c>
      <c r="D323" s="187">
        <f t="shared" si="425"/>
        <v>360.95808000000005</v>
      </c>
      <c r="E323" s="187">
        <f t="shared" si="426"/>
        <v>1453.5946617483019</v>
      </c>
      <c r="F323" s="189">
        <f t="shared" si="427"/>
        <v>-2.5143981214865221</v>
      </c>
      <c r="G323" s="189">
        <f t="shared" si="428"/>
        <v>-19.474404752318591</v>
      </c>
      <c r="H323" s="190">
        <f t="shared" si="429"/>
        <v>-39.977848755147335</v>
      </c>
    </row>
    <row r="324" spans="1:8" ht="15" x14ac:dyDescent="0.25">
      <c r="A324" s="171">
        <v>45138</v>
      </c>
      <c r="B324" s="187">
        <f>BRENT!B323</f>
        <v>85.56</v>
      </c>
      <c r="C324" s="188">
        <f>[1]Dolar!C330</f>
        <v>4.8192000000000004</v>
      </c>
      <c r="D324" s="187">
        <f t="shared" si="425"/>
        <v>412.33075200000002</v>
      </c>
      <c r="E324" s="187">
        <f t="shared" si="426"/>
        <v>1660.4747564644151</v>
      </c>
      <c r="F324" s="189">
        <f t="shared" si="427"/>
        <v>14.232309746328426</v>
      </c>
      <c r="G324" s="189">
        <f t="shared" si="428"/>
        <v>-8.0137526115938442</v>
      </c>
      <c r="H324" s="190">
        <f t="shared" si="429"/>
        <v>-27.759605204343217</v>
      </c>
    </row>
    <row r="325" spans="1:8" ht="15" x14ac:dyDescent="0.25">
      <c r="A325" s="171">
        <v>45169</v>
      </c>
      <c r="B325" s="187">
        <f>BRENT!B324</f>
        <v>86.86</v>
      </c>
      <c r="C325" s="188">
        <f>[1]Dolar!C331</f>
        <v>4.9218999999999999</v>
      </c>
      <c r="D325" s="187">
        <f t="shared" si="425"/>
        <v>427.516234</v>
      </c>
      <c r="E325" s="187">
        <f t="shared" si="426"/>
        <v>1721.6273855211602</v>
      </c>
      <c r="F325" s="189">
        <f t="shared" si="427"/>
        <v>3.6828400322661281</v>
      </c>
      <c r="G325" s="189">
        <f t="shared" si="428"/>
        <v>-4.6260462685942656</v>
      </c>
      <c r="H325" s="190">
        <f t="shared" si="429"/>
        <v>-14.449137300838899</v>
      </c>
    </row>
    <row r="326" spans="1:8" ht="15" x14ac:dyDescent="0.25">
      <c r="A326" s="171">
        <v>45199</v>
      </c>
      <c r="B326" s="187">
        <f>BRENT!B325</f>
        <v>95.31</v>
      </c>
      <c r="C326" s="188">
        <f>[1]Dolar!C332</f>
        <v>5.0076000000000001</v>
      </c>
      <c r="D326" s="187">
        <f t="shared" ref="D326:D329" si="430">+B326*C326</f>
        <v>477.27435600000001</v>
      </c>
      <c r="E326" s="187">
        <f t="shared" ref="E326:E329" si="431">100*D326/$D$8</f>
        <v>1922.0056137016204</v>
      </c>
      <c r="F326" s="189">
        <f t="shared" ref="F326:F329" si="432">100*(E326/E325)-100</f>
        <v>11.638884805483201</v>
      </c>
      <c r="G326" s="189">
        <f t="shared" ref="G326:G329" si="433">100*(E326/$E$317)-100</f>
        <v>6.4744183406389055</v>
      </c>
      <c r="H326" s="190">
        <f t="shared" ref="H326:H329" si="434">100*(E326/E314)-100</f>
        <v>0.35953479928959098</v>
      </c>
    </row>
    <row r="327" spans="1:8" ht="15" x14ac:dyDescent="0.25">
      <c r="A327" s="171">
        <v>45230</v>
      </c>
      <c r="B327" s="187">
        <f>BRENT!B326</f>
        <v>87.41</v>
      </c>
      <c r="C327" s="188">
        <f>[1]Dolar!C333</f>
        <v>5.0575000000000001</v>
      </c>
      <c r="D327" s="187">
        <f t="shared" si="430"/>
        <v>442.076075</v>
      </c>
      <c r="E327" s="187">
        <f t="shared" si="431"/>
        <v>1780.2605297175835</v>
      </c>
      <c r="F327" s="189">
        <f t="shared" si="432"/>
        <v>-7.3748527565977184</v>
      </c>
      <c r="G327" s="189">
        <f t="shared" si="433"/>
        <v>-1.3779132354270871</v>
      </c>
      <c r="H327" s="190">
        <f t="shared" si="434"/>
        <v>-11.322532029774209</v>
      </c>
    </row>
    <row r="328" spans="1:8" ht="15" x14ac:dyDescent="0.25">
      <c r="A328" s="171">
        <v>45260</v>
      </c>
      <c r="B328" s="187">
        <f>BRENT!B327</f>
        <v>82.83</v>
      </c>
      <c r="C328" s="188">
        <f>[1]Dolar!C334</f>
        <v>4.9355000000000002</v>
      </c>
      <c r="D328" s="187">
        <f t="shared" si="430"/>
        <v>408.80746500000004</v>
      </c>
      <c r="E328" s="187">
        <f t="shared" si="431"/>
        <v>1646.2863189178524</v>
      </c>
      <c r="F328" s="189">
        <f t="shared" si="432"/>
        <v>-7.525539580489621</v>
      </c>
      <c r="G328" s="189">
        <f t="shared" si="433"/>
        <v>-8.7997574099998417</v>
      </c>
      <c r="H328" s="190">
        <f t="shared" si="434"/>
        <v>-9.6108565708953648</v>
      </c>
    </row>
    <row r="329" spans="1:8" ht="15" x14ac:dyDescent="0.25">
      <c r="A329" s="171">
        <v>45291</v>
      </c>
      <c r="B329" s="187">
        <f>BRENT!B328</f>
        <v>77.040000000000006</v>
      </c>
      <c r="C329" s="188">
        <f>[1]Dolar!C335</f>
        <v>4.8413000000000004</v>
      </c>
      <c r="D329" s="187">
        <f t="shared" si="430"/>
        <v>372.97375200000005</v>
      </c>
      <c r="E329" s="187">
        <f t="shared" si="431"/>
        <v>1501.9823212696472</v>
      </c>
      <c r="F329" s="189">
        <f t="shared" si="432"/>
        <v>-8.7654253084639748</v>
      </c>
      <c r="G329" s="189">
        <f t="shared" si="433"/>
        <v>-16.793846555364254</v>
      </c>
      <c r="H329" s="190">
        <f t="shared" si="434"/>
        <v>-16.793846555364254</v>
      </c>
    </row>
    <row r="330" spans="1:8" ht="15" x14ac:dyDescent="0.25">
      <c r="A330" s="171">
        <v>45322</v>
      </c>
      <c r="B330" s="187">
        <f>BRENT!B329</f>
        <v>81.709999999999994</v>
      </c>
      <c r="C330" s="188">
        <f>[1]Dolar!C336</f>
        <v>4.9535</v>
      </c>
      <c r="D330" s="187">
        <f t="shared" ref="D330" si="435">+B330*C330</f>
        <v>404.75048499999997</v>
      </c>
      <c r="E330" s="187">
        <f t="shared" ref="E330:E331" si="436">100*D330/$D$8</f>
        <v>1629.9486753033373</v>
      </c>
      <c r="F330" s="189">
        <f t="shared" ref="F330" si="437">100*(E330/E329)-100</f>
        <v>8.5198309075647671</v>
      </c>
      <c r="G330" s="189">
        <f>100*(E330/$E$329)-100</f>
        <v>8.5198309075647671</v>
      </c>
      <c r="H330" s="190">
        <f t="shared" ref="H330:H331" si="438">100*(E330/E318)-100</f>
        <v>-6.0554685403676558</v>
      </c>
    </row>
    <row r="331" spans="1:8" ht="15" x14ac:dyDescent="0.25">
      <c r="A331" s="222">
        <v>45351</v>
      </c>
      <c r="B331" s="223">
        <f>BRENT!B330</f>
        <v>83.62</v>
      </c>
      <c r="C331" s="224">
        <f>[1]Dolar!C337</f>
        <v>4.9832999999999998</v>
      </c>
      <c r="D331" s="223">
        <f>+B331*C331</f>
        <v>416.70354600000002</v>
      </c>
      <c r="E331" s="223">
        <f t="shared" si="436"/>
        <v>1678.08419747021</v>
      </c>
      <c r="F331" s="225">
        <f>100*(E331/E330)-100</f>
        <v>2.95319250821899</v>
      </c>
      <c r="G331" s="225">
        <f>100*(E331/$E$329)-100</f>
        <v>11.724630423858869</v>
      </c>
      <c r="H331" s="226">
        <f t="shared" si="438"/>
        <v>-4.6188170269422386</v>
      </c>
    </row>
    <row r="332" spans="1:8" ht="15.75" thickBot="1" x14ac:dyDescent="0.3">
      <c r="A332" s="178">
        <v>45382</v>
      </c>
      <c r="B332" s="191">
        <f>BRENT!B331</f>
        <v>87.48</v>
      </c>
      <c r="C332" s="192">
        <f>[2]Dolar!C338</f>
        <v>4.9962</v>
      </c>
      <c r="D332" s="191">
        <f>+B332*C332</f>
        <v>437.06757600000003</v>
      </c>
      <c r="E332" s="191">
        <f t="shared" ref="E332" si="439">100*D332/$D$8</f>
        <v>1760.0910756641608</v>
      </c>
      <c r="F332" s="193">
        <f>100*(E332/E331)-100</f>
        <v>4.8869346554588873</v>
      </c>
      <c r="G332" s="193">
        <f>100*(E332/$E$329)-100</f>
        <v>17.184540106725791</v>
      </c>
      <c r="H332" s="194">
        <f>100*(E332/E320)-100</f>
        <v>7.8477502593201791</v>
      </c>
    </row>
    <row r="333" spans="1:8" ht="15.75" thickBot="1" x14ac:dyDescent="0.3">
      <c r="A333" s="249" t="s">
        <v>113</v>
      </c>
      <c r="B333" s="250">
        <f>BRENT!B332</f>
        <v>88.42</v>
      </c>
      <c r="C333" s="251">
        <f>[3]Abril!$C$20</f>
        <v>5.1626000000000003</v>
      </c>
      <c r="D333" s="250">
        <f>+B333*C333</f>
        <v>456.47709200000003</v>
      </c>
      <c r="E333" s="250">
        <f t="shared" ref="E333" si="440">100*D333/$D$8</f>
        <v>1838.2540824175164</v>
      </c>
      <c r="F333" s="252">
        <f>100*(E333/E331)-100</f>
        <v>9.5448062253830983</v>
      </c>
      <c r="G333" s="252">
        <f>100*(E333/$E$329)-100</f>
        <v>22.388529903841615</v>
      </c>
      <c r="H333" s="253">
        <f>100*(E333/E321)-100</f>
        <v>14.76318686266498</v>
      </c>
    </row>
    <row r="334" spans="1:8" ht="15" x14ac:dyDescent="0.25">
      <c r="A334" s="157" t="s">
        <v>102</v>
      </c>
      <c r="B334" s="138"/>
      <c r="C334" s="70"/>
      <c r="D334" s="71"/>
      <c r="H334" s="123" t="s">
        <v>111</v>
      </c>
    </row>
  </sheetData>
  <mergeCells count="5">
    <mergeCell ref="C1:H3"/>
    <mergeCell ref="A4:H4"/>
    <mergeCell ref="E5:H5"/>
    <mergeCell ref="E6:H6"/>
    <mergeCell ref="A5:D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3" orientation="portrait" r:id="rId1"/>
  <headerFooter>
    <oddFooter>&amp;L&amp;"Calibri,Regular"&amp;12&amp;K184782&amp;F&amp;C&amp;"Calibri,Regular"&amp;12&amp;K184782&amp;A&amp;R&amp;"Calibri,Regular"&amp;12&amp;K184782&amp;P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2"/>
  <sheetViews>
    <sheetView showGridLines="0" workbookViewId="0">
      <pane ySplit="2355" topLeftCell="A241" activePane="bottomLeft"/>
      <selection pane="bottomLeft" activeCell="F250" sqref="F250"/>
    </sheetView>
  </sheetViews>
  <sheetFormatPr defaultRowHeight="12.75" x14ac:dyDescent="0.2"/>
  <cols>
    <col min="1" max="1" width="12.85546875" style="67" customWidth="1"/>
    <col min="2" max="2" width="15.5703125" style="67" customWidth="1"/>
    <col min="3" max="5" width="9.140625" style="67"/>
    <col min="6" max="6" width="11.7109375" style="67" customWidth="1"/>
    <col min="7" max="7" width="13.5703125" style="67" customWidth="1"/>
    <col min="8" max="9" width="9.140625" style="67"/>
    <col min="10" max="10" width="8.7109375" style="67" customWidth="1"/>
    <col min="11" max="16384" width="9.140625" style="67"/>
  </cols>
  <sheetData>
    <row r="1" spans="1:7" s="100" customFormat="1" ht="21" customHeight="1" x14ac:dyDescent="0.25">
      <c r="A1" s="101"/>
      <c r="C1" s="268" t="s">
        <v>107</v>
      </c>
      <c r="D1" s="268"/>
      <c r="E1" s="268"/>
      <c r="F1" s="268"/>
      <c r="G1" s="268"/>
    </row>
    <row r="2" spans="1:7" s="100" customFormat="1" ht="15" customHeight="1" x14ac:dyDescent="0.25">
      <c r="A2" s="101"/>
      <c r="B2" s="106"/>
      <c r="C2" s="268"/>
      <c r="D2" s="268"/>
      <c r="E2" s="268"/>
      <c r="F2" s="268"/>
      <c r="G2" s="268"/>
    </row>
    <row r="3" spans="1:7" s="100" customFormat="1" ht="17.25" customHeight="1" thickBot="1" x14ac:dyDescent="0.3">
      <c r="A3" s="101"/>
      <c r="B3" s="107"/>
      <c r="C3" s="269"/>
      <c r="D3" s="269"/>
      <c r="E3" s="269"/>
      <c r="F3" s="269"/>
      <c r="G3" s="269"/>
    </row>
    <row r="4" spans="1:7" s="100" customFormat="1" ht="17.25" customHeight="1" thickBot="1" x14ac:dyDescent="0.3">
      <c r="A4" s="265" t="s">
        <v>99</v>
      </c>
      <c r="B4" s="266"/>
      <c r="C4" s="266"/>
      <c r="D4" s="266"/>
      <c r="E4" s="266"/>
      <c r="F4" s="266"/>
      <c r="G4" s="267"/>
    </row>
    <row r="5" spans="1:7" s="102" customFormat="1" ht="18.75" customHeight="1" thickBot="1" x14ac:dyDescent="0.25">
      <c r="A5" s="270" t="s">
        <v>95</v>
      </c>
      <c r="B5" s="271"/>
      <c r="C5" s="271"/>
      <c r="D5" s="272" t="s">
        <v>6</v>
      </c>
      <c r="E5" s="273"/>
      <c r="F5" s="274"/>
      <c r="G5" s="163" t="s">
        <v>104</v>
      </c>
    </row>
    <row r="6" spans="1:7" s="102" customFormat="1" ht="15.75" thickBot="1" x14ac:dyDescent="0.25">
      <c r="A6" s="125" t="s">
        <v>34</v>
      </c>
      <c r="B6" s="126" t="s">
        <v>8</v>
      </c>
      <c r="C6" s="126" t="s">
        <v>9</v>
      </c>
      <c r="D6" s="126" t="s">
        <v>7</v>
      </c>
      <c r="E6" s="126" t="s">
        <v>10</v>
      </c>
      <c r="F6" s="126" t="s">
        <v>11</v>
      </c>
      <c r="G6" s="127" t="s">
        <v>12</v>
      </c>
    </row>
    <row r="7" spans="1:7" ht="15.75" thickBot="1" x14ac:dyDescent="0.3">
      <c r="A7" s="237">
        <v>37988</v>
      </c>
      <c r="B7" s="139">
        <v>32.520000000000003</v>
      </c>
      <c r="C7" s="140">
        <v>100</v>
      </c>
      <c r="D7" s="140"/>
      <c r="E7" s="140"/>
      <c r="F7" s="140"/>
      <c r="G7" s="141" t="s">
        <v>13</v>
      </c>
    </row>
    <row r="8" spans="1:7" ht="15.75" thickBot="1" x14ac:dyDescent="0.3">
      <c r="A8" s="238">
        <v>38019</v>
      </c>
      <c r="B8" s="142">
        <v>34.979999999999997</v>
      </c>
      <c r="C8" s="143">
        <f>100*B8/B$7</f>
        <v>107.56457564575643</v>
      </c>
      <c r="D8" s="144">
        <f t="shared" ref="D8:D32" si="0">100*(B8/B7-1)</f>
        <v>7.5645756457564328</v>
      </c>
      <c r="E8" s="144">
        <f t="shared" ref="E8:E14" si="1">100*(B8/B$7-1)</f>
        <v>7.5645756457564328</v>
      </c>
      <c r="F8" s="144"/>
      <c r="G8" s="145" t="s">
        <v>13</v>
      </c>
    </row>
    <row r="9" spans="1:7" ht="15.75" thickBot="1" x14ac:dyDescent="0.3">
      <c r="A9" s="238">
        <v>38047</v>
      </c>
      <c r="B9" s="142">
        <v>36.86</v>
      </c>
      <c r="C9" s="143">
        <f t="shared" ref="C9:C102" si="2">100*B9/B$7</f>
        <v>113.34563345633455</v>
      </c>
      <c r="D9" s="144">
        <f t="shared" si="0"/>
        <v>5.3744997141223605</v>
      </c>
      <c r="E9" s="144">
        <f t="shared" si="1"/>
        <v>13.34563345633455</v>
      </c>
      <c r="F9" s="144"/>
      <c r="G9" s="145" t="s">
        <v>13</v>
      </c>
    </row>
    <row r="10" spans="1:7" ht="15.75" thickBot="1" x14ac:dyDescent="0.3">
      <c r="A10" s="238">
        <v>38078</v>
      </c>
      <c r="B10" s="143">
        <v>34.270000000000003</v>
      </c>
      <c r="C10" s="143">
        <f t="shared" si="2"/>
        <v>105.38130381303813</v>
      </c>
      <c r="D10" s="144">
        <f t="shared" si="0"/>
        <v>-7.0265870862723734</v>
      </c>
      <c r="E10" s="144">
        <f t="shared" si="1"/>
        <v>5.3813038130381408</v>
      </c>
      <c r="F10" s="144"/>
      <c r="G10" s="145" t="s">
        <v>13</v>
      </c>
    </row>
    <row r="11" spans="1:7" ht="15.75" thickBot="1" x14ac:dyDescent="0.3">
      <c r="A11" s="238">
        <v>38111</v>
      </c>
      <c r="B11" s="143">
        <v>38.979999999999997</v>
      </c>
      <c r="C11" s="143">
        <f t="shared" si="2"/>
        <v>119.86469864698644</v>
      </c>
      <c r="D11" s="144">
        <f t="shared" si="0"/>
        <v>13.743799241318921</v>
      </c>
      <c r="E11" s="144">
        <f t="shared" si="1"/>
        <v>19.864698646986454</v>
      </c>
      <c r="F11" s="144"/>
      <c r="G11" s="145" t="s">
        <v>13</v>
      </c>
    </row>
    <row r="12" spans="1:7" ht="15.75" thickBot="1" x14ac:dyDescent="0.3">
      <c r="A12" s="239">
        <v>38139</v>
      </c>
      <c r="B12" s="146">
        <v>42.33</v>
      </c>
      <c r="C12" s="143">
        <f t="shared" si="2"/>
        <v>130.16605166051659</v>
      </c>
      <c r="D12" s="144">
        <f t="shared" si="0"/>
        <v>8.5941508465879899</v>
      </c>
      <c r="E12" s="144">
        <f t="shared" si="1"/>
        <v>30.16605166051658</v>
      </c>
      <c r="F12" s="147"/>
      <c r="G12" s="148" t="s">
        <v>13</v>
      </c>
    </row>
    <row r="13" spans="1:7" ht="15.75" thickBot="1" x14ac:dyDescent="0.3">
      <c r="A13" s="239">
        <v>38169</v>
      </c>
      <c r="B13" s="149">
        <v>38.74</v>
      </c>
      <c r="C13" s="143">
        <f t="shared" si="2"/>
        <v>119.12669126691266</v>
      </c>
      <c r="D13" s="144">
        <f t="shared" si="0"/>
        <v>-8.4809827545475951</v>
      </c>
      <c r="E13" s="144">
        <f t="shared" si="1"/>
        <v>19.126691266912665</v>
      </c>
      <c r="F13" s="147"/>
      <c r="G13" s="148" t="s">
        <v>13</v>
      </c>
    </row>
    <row r="14" spans="1:7" ht="15.75" thickBot="1" x14ac:dyDescent="0.3">
      <c r="A14" s="239">
        <v>38204</v>
      </c>
      <c r="B14" s="149">
        <v>44.41</v>
      </c>
      <c r="C14" s="143">
        <f t="shared" si="2"/>
        <v>136.56211562115621</v>
      </c>
      <c r="D14" s="144">
        <f t="shared" si="0"/>
        <v>14.636035105833756</v>
      </c>
      <c r="E14" s="144">
        <f t="shared" si="1"/>
        <v>36.562115621156188</v>
      </c>
      <c r="F14" s="147"/>
      <c r="G14" s="148" t="s">
        <v>13</v>
      </c>
    </row>
    <row r="15" spans="1:7" ht="15.75" thickBot="1" x14ac:dyDescent="0.3">
      <c r="A15" s="239">
        <v>38232</v>
      </c>
      <c r="B15" s="146">
        <v>44</v>
      </c>
      <c r="C15" s="143">
        <f t="shared" si="2"/>
        <v>135.30135301353013</v>
      </c>
      <c r="D15" s="144">
        <f t="shared" si="0"/>
        <v>-0.92321549200630182</v>
      </c>
      <c r="E15" s="144">
        <f>100*(B15/B$7-1)</f>
        <v>35.301353013530125</v>
      </c>
      <c r="F15" s="147"/>
      <c r="G15" s="150" t="s">
        <v>13</v>
      </c>
    </row>
    <row r="16" spans="1:7" ht="15.75" thickBot="1" x14ac:dyDescent="0.3">
      <c r="A16" s="239">
        <v>38264</v>
      </c>
      <c r="B16" s="149">
        <v>50.12</v>
      </c>
      <c r="C16" s="143">
        <f t="shared" si="2"/>
        <v>154.12054120541205</v>
      </c>
      <c r="D16" s="144">
        <f t="shared" si="0"/>
        <v>13.909090909090892</v>
      </c>
      <c r="E16" s="144">
        <f>100*(B16/B$7-1)</f>
        <v>54.120541205412032</v>
      </c>
      <c r="F16" s="147"/>
      <c r="G16" s="150" t="s">
        <v>13</v>
      </c>
    </row>
    <row r="17" spans="1:7" ht="15.75" thickBot="1" x14ac:dyDescent="0.3">
      <c r="A17" s="239">
        <v>38292</v>
      </c>
      <c r="B17" s="149">
        <v>49.62</v>
      </c>
      <c r="C17" s="143">
        <f t="shared" si="2"/>
        <v>152.58302583025829</v>
      </c>
      <c r="D17" s="144">
        <f t="shared" si="0"/>
        <v>-0.99760574620909592</v>
      </c>
      <c r="E17" s="144">
        <f>100*(B17/B$7-1)</f>
        <v>52.583025830258293</v>
      </c>
      <c r="F17" s="147"/>
      <c r="G17" s="150" t="s">
        <v>13</v>
      </c>
    </row>
    <row r="18" spans="1:7" ht="15.75" thickBot="1" x14ac:dyDescent="0.3">
      <c r="A18" s="239">
        <v>38322</v>
      </c>
      <c r="B18" s="149">
        <v>45.49</v>
      </c>
      <c r="C18" s="143">
        <f t="shared" si="2"/>
        <v>139.88314883148831</v>
      </c>
      <c r="D18" s="144">
        <f t="shared" si="0"/>
        <v>-8.3232567513099482</v>
      </c>
      <c r="E18" s="144">
        <f>100*(B18/B$7-1)</f>
        <v>39.883148831488313</v>
      </c>
      <c r="F18" s="147"/>
      <c r="G18" s="150" t="s">
        <v>13</v>
      </c>
    </row>
    <row r="19" spans="1:7" ht="15.75" thickBot="1" x14ac:dyDescent="0.3">
      <c r="A19" s="239">
        <v>38354</v>
      </c>
      <c r="B19" s="149">
        <v>43.45</v>
      </c>
      <c r="C19" s="143">
        <f t="shared" si="2"/>
        <v>133.610086100861</v>
      </c>
      <c r="D19" s="144">
        <f t="shared" si="0"/>
        <v>-4.4845020883710678</v>
      </c>
      <c r="E19" s="144">
        <f>100*(B19/B$18-1)</f>
        <v>-4.4845020883710678</v>
      </c>
      <c r="F19" s="147">
        <f t="shared" ref="F19:F48" si="3">100*(B19/B7-1)</f>
        <v>33.610086100861004</v>
      </c>
      <c r="G19" s="150" t="s">
        <v>13</v>
      </c>
    </row>
    <row r="20" spans="1:7" ht="15.75" thickBot="1" x14ac:dyDescent="0.3">
      <c r="A20" s="239">
        <v>38385</v>
      </c>
      <c r="B20" s="146">
        <v>45.4</v>
      </c>
      <c r="C20" s="143">
        <f t="shared" si="2"/>
        <v>139.60639606396063</v>
      </c>
      <c r="D20" s="144">
        <f t="shared" si="0"/>
        <v>4.4879171461449818</v>
      </c>
      <c r="E20" s="144">
        <f>100*(B20/B$18-1)</f>
        <v>-0.19784568036932404</v>
      </c>
      <c r="F20" s="147">
        <f t="shared" si="3"/>
        <v>29.788450543167521</v>
      </c>
      <c r="G20" s="150" t="s">
        <v>13</v>
      </c>
    </row>
    <row r="21" spans="1:7" ht="15.75" thickBot="1" x14ac:dyDescent="0.3">
      <c r="A21" s="239">
        <v>38414</v>
      </c>
      <c r="B21" s="146">
        <v>53.5</v>
      </c>
      <c r="C21" s="143">
        <f t="shared" si="2"/>
        <v>164.51414514145139</v>
      </c>
      <c r="D21" s="144">
        <f t="shared" si="0"/>
        <v>17.841409691629948</v>
      </c>
      <c r="E21" s="144">
        <f t="shared" ref="E21" si="4">100*(B21/B$18-1)+E105</f>
        <v>21.847868912172608</v>
      </c>
      <c r="F21" s="147">
        <f t="shared" si="3"/>
        <v>45.143787303309814</v>
      </c>
      <c r="G21" s="150" t="s">
        <v>13</v>
      </c>
    </row>
    <row r="22" spans="1:7" ht="15.75" thickBot="1" x14ac:dyDescent="0.3">
      <c r="A22" s="239">
        <v>38446</v>
      </c>
      <c r="B22" s="146">
        <v>57.01</v>
      </c>
      <c r="C22" s="143">
        <f t="shared" si="2"/>
        <v>175.30750307503072</v>
      </c>
      <c r="D22" s="144">
        <f t="shared" si="0"/>
        <v>6.5607476635513917</v>
      </c>
      <c r="E22" s="144">
        <f t="shared" ref="E22" si="5">100*(B22/B$18-1)+E135</f>
        <v>17.947697605459275</v>
      </c>
      <c r="F22" s="147">
        <f t="shared" si="3"/>
        <v>66.35541289757802</v>
      </c>
      <c r="G22" s="150" t="s">
        <v>13</v>
      </c>
    </row>
    <row r="23" spans="1:7" ht="15.75" thickBot="1" x14ac:dyDescent="0.3">
      <c r="A23" s="239">
        <v>38474</v>
      </c>
      <c r="B23" s="146">
        <v>50.92</v>
      </c>
      <c r="C23" s="143">
        <f t="shared" si="2"/>
        <v>156.58056580565804</v>
      </c>
      <c r="D23" s="144">
        <f t="shared" si="0"/>
        <v>-10.682336432204876</v>
      </c>
      <c r="E23" s="144">
        <f t="shared" ref="E23:E30" si="6">100*(B23/B$18-1)+E206</f>
        <v>-18.279491423482995</v>
      </c>
      <c r="F23" s="147">
        <f t="shared" si="3"/>
        <v>30.631092868137522</v>
      </c>
      <c r="G23" s="150" t="s">
        <v>13</v>
      </c>
    </row>
    <row r="24" spans="1:7" ht="15.75" thickBot="1" x14ac:dyDescent="0.3">
      <c r="A24" s="239">
        <v>38504</v>
      </c>
      <c r="B24" s="146">
        <v>54.6</v>
      </c>
      <c r="C24" s="143">
        <f t="shared" si="2"/>
        <v>167.89667896678966</v>
      </c>
      <c r="D24" s="144">
        <f t="shared" si="0"/>
        <v>7.2270227808326704</v>
      </c>
      <c r="E24" s="144">
        <f t="shared" si="6"/>
        <v>-14.103984152760464</v>
      </c>
      <c r="F24" s="147">
        <f t="shared" si="3"/>
        <v>28.986534372785265</v>
      </c>
      <c r="G24" s="150" t="s">
        <v>13</v>
      </c>
    </row>
    <row r="25" spans="1:7" ht="15.75" thickBot="1" x14ac:dyDescent="0.3">
      <c r="A25" s="239">
        <v>38534</v>
      </c>
      <c r="B25" s="146">
        <v>58.75</v>
      </c>
      <c r="C25" s="143">
        <f t="shared" si="2"/>
        <v>180.65805658056578</v>
      </c>
      <c r="D25" s="144">
        <f t="shared" si="0"/>
        <v>7.6007326007325959</v>
      </c>
      <c r="E25" s="144">
        <f t="shared" si="6"/>
        <v>-12.236258862535319</v>
      </c>
      <c r="F25" s="147">
        <f t="shared" si="3"/>
        <v>51.652039235931845</v>
      </c>
      <c r="G25" s="150" t="s">
        <v>13</v>
      </c>
    </row>
    <row r="26" spans="1:7" ht="15.75" thickBot="1" x14ac:dyDescent="0.3">
      <c r="A26" s="239">
        <v>38565</v>
      </c>
      <c r="B26" s="146">
        <v>61.57</v>
      </c>
      <c r="C26" s="143">
        <f t="shared" si="2"/>
        <v>189.32964329643295</v>
      </c>
      <c r="D26" s="144">
        <f t="shared" si="0"/>
        <v>4.8000000000000043</v>
      </c>
      <c r="E26" s="144">
        <f t="shared" si="6"/>
        <v>9.6032595394458831</v>
      </c>
      <c r="F26" s="147">
        <f t="shared" si="3"/>
        <v>38.639945958117551</v>
      </c>
      <c r="G26" s="150" t="s">
        <v>13</v>
      </c>
    </row>
    <row r="27" spans="1:7" ht="15.75" thickBot="1" x14ac:dyDescent="0.3">
      <c r="A27" s="239">
        <v>38596</v>
      </c>
      <c r="B27" s="146">
        <v>69.47</v>
      </c>
      <c r="C27" s="143">
        <f t="shared" si="2"/>
        <v>213.62238622386221</v>
      </c>
      <c r="D27" s="144">
        <f t="shared" si="0"/>
        <v>12.830924151372415</v>
      </c>
      <c r="E27" s="144">
        <f t="shared" si="6"/>
        <v>32.177705844076385</v>
      </c>
      <c r="F27" s="147">
        <f t="shared" si="3"/>
        <v>57.886363636363633</v>
      </c>
      <c r="G27" s="150" t="s">
        <v>13</v>
      </c>
    </row>
    <row r="28" spans="1:7" ht="15.75" thickBot="1" x14ac:dyDescent="0.3">
      <c r="A28" s="239">
        <v>38628</v>
      </c>
      <c r="B28" s="146">
        <v>65.47</v>
      </c>
      <c r="C28" s="143">
        <f t="shared" si="2"/>
        <v>201.32226322263222</v>
      </c>
      <c r="D28" s="144">
        <f t="shared" si="0"/>
        <v>-5.7578810997552914</v>
      </c>
      <c r="E28" s="144">
        <f t="shared" si="6"/>
        <v>29.411423321712114</v>
      </c>
      <c r="F28" s="147">
        <f t="shared" si="3"/>
        <v>30.626496408619317</v>
      </c>
      <c r="G28" s="150" t="s">
        <v>13</v>
      </c>
    </row>
    <row r="29" spans="1:7" ht="15.75" thickBot="1" x14ac:dyDescent="0.3">
      <c r="A29" s="239">
        <v>38657</v>
      </c>
      <c r="B29" s="146">
        <v>59.85</v>
      </c>
      <c r="C29" s="143">
        <f t="shared" si="2"/>
        <v>184.04059040590406</v>
      </c>
      <c r="D29" s="144">
        <f t="shared" si="0"/>
        <v>-8.5840843134259881</v>
      </c>
      <c r="E29" s="144">
        <f t="shared" si="6"/>
        <v>32.28798013147518</v>
      </c>
      <c r="F29" s="147">
        <f t="shared" si="3"/>
        <v>20.616686819830733</v>
      </c>
      <c r="G29" s="150" t="s">
        <v>13</v>
      </c>
    </row>
    <row r="30" spans="1:7" ht="15.75" thickBot="1" x14ac:dyDescent="0.3">
      <c r="A30" s="239">
        <v>38687</v>
      </c>
      <c r="B30" s="146">
        <v>58.84</v>
      </c>
      <c r="C30" s="143">
        <f t="shared" si="2"/>
        <v>180.93480934809347</v>
      </c>
      <c r="D30" s="144">
        <f t="shared" si="0"/>
        <v>-1.6875522138680044</v>
      </c>
      <c r="E30" s="144">
        <f t="shared" si="6"/>
        <v>26.235415838469446</v>
      </c>
      <c r="F30" s="147">
        <f t="shared" si="3"/>
        <v>29.34710925478128</v>
      </c>
      <c r="G30" s="150" t="s">
        <v>13</v>
      </c>
    </row>
    <row r="31" spans="1:7" ht="15.75" thickBot="1" x14ac:dyDescent="0.3">
      <c r="A31" s="239">
        <v>38719</v>
      </c>
      <c r="B31" s="146">
        <v>61.04</v>
      </c>
      <c r="C31" s="143">
        <f t="shared" si="2"/>
        <v>187.69987699876998</v>
      </c>
      <c r="D31" s="144">
        <f t="shared" si="0"/>
        <v>3.7389530931339232</v>
      </c>
      <c r="E31" s="144">
        <f t="shared" ref="E31:E37" si="7">100*(B31/B$30-1)+E214</f>
        <v>7.8660412031895888</v>
      </c>
      <c r="F31" s="147">
        <f t="shared" si="3"/>
        <v>40.483314154200215</v>
      </c>
      <c r="G31" s="150" t="s">
        <v>13</v>
      </c>
    </row>
    <row r="32" spans="1:7" ht="15.75" thickBot="1" x14ac:dyDescent="0.3">
      <c r="A32" s="239">
        <v>38749</v>
      </c>
      <c r="B32" s="146">
        <v>66.56</v>
      </c>
      <c r="C32" s="143">
        <f t="shared" si="2"/>
        <v>204.67404674046739</v>
      </c>
      <c r="D32" s="144">
        <f t="shared" si="0"/>
        <v>9.0432503276540075</v>
      </c>
      <c r="E32" s="144">
        <f t="shared" si="7"/>
        <v>22.782953232970282</v>
      </c>
      <c r="F32" s="147">
        <f t="shared" si="3"/>
        <v>46.607929515418519</v>
      </c>
      <c r="G32" s="150" t="s">
        <v>13</v>
      </c>
    </row>
    <row r="33" spans="1:7" ht="15.75" thickBot="1" x14ac:dyDescent="0.3">
      <c r="A33" s="239">
        <v>38777</v>
      </c>
      <c r="B33" s="146">
        <v>61.97</v>
      </c>
      <c r="C33" s="143">
        <f t="shared" si="2"/>
        <v>190.55965559655596</v>
      </c>
      <c r="D33" s="144">
        <f t="shared" ref="D33:D38" si="8">100*(B33/B32-1)</f>
        <v>-6.8960336538461569</v>
      </c>
      <c r="E33" s="144">
        <f t="shared" si="7"/>
        <v>25.643781745696835</v>
      </c>
      <c r="F33" s="147">
        <f t="shared" si="3"/>
        <v>15.831775700934569</v>
      </c>
      <c r="G33" s="150" t="s">
        <v>13</v>
      </c>
    </row>
    <row r="34" spans="1:7" ht="15.75" thickBot="1" x14ac:dyDescent="0.3">
      <c r="A34" s="239">
        <v>38810</v>
      </c>
      <c r="B34" s="149">
        <v>66.739999999999995</v>
      </c>
      <c r="C34" s="146">
        <f t="shared" si="2"/>
        <v>205.2275522755227</v>
      </c>
      <c r="D34" s="144">
        <f t="shared" si="8"/>
        <v>7.6972728739712615</v>
      </c>
      <c r="E34" s="144">
        <f t="shared" si="7"/>
        <v>34.536623882227488</v>
      </c>
      <c r="F34" s="147">
        <f t="shared" si="3"/>
        <v>17.067181196281346</v>
      </c>
      <c r="G34" s="150" t="s">
        <v>13</v>
      </c>
    </row>
    <row r="35" spans="1:7" ht="15.75" thickBot="1" x14ac:dyDescent="0.3">
      <c r="A35" s="239">
        <v>38839</v>
      </c>
      <c r="B35" s="146">
        <v>73.7</v>
      </c>
      <c r="C35" s="146">
        <f t="shared" si="2"/>
        <v>226.62976629766297</v>
      </c>
      <c r="D35" s="144">
        <f t="shared" si="8"/>
        <v>10.428528618519639</v>
      </c>
      <c r="E35" s="144">
        <f t="shared" si="7"/>
        <v>37.439664944912685</v>
      </c>
      <c r="F35" s="147">
        <f t="shared" si="3"/>
        <v>44.736842105263165</v>
      </c>
      <c r="G35" s="150" t="s">
        <v>13</v>
      </c>
    </row>
    <row r="36" spans="1:7" ht="15.75" thickBot="1" x14ac:dyDescent="0.3">
      <c r="A36" s="239">
        <v>38869</v>
      </c>
      <c r="B36" s="146">
        <v>70.2</v>
      </c>
      <c r="C36" s="146">
        <f t="shared" si="2"/>
        <v>215.86715867158671</v>
      </c>
      <c r="D36" s="144">
        <f t="shared" si="8"/>
        <v>-4.7489823609226605</v>
      </c>
      <c r="E36" s="144">
        <f t="shared" si="7"/>
        <v>42.185729430413922</v>
      </c>
      <c r="F36" s="147">
        <f t="shared" si="3"/>
        <v>28.57142857142858</v>
      </c>
      <c r="G36" s="150" t="s">
        <v>13</v>
      </c>
    </row>
    <row r="37" spans="1:7" ht="15.75" thickBot="1" x14ac:dyDescent="0.3">
      <c r="A37" s="239">
        <v>38901</v>
      </c>
      <c r="B37" s="149">
        <v>73.930000000000007</v>
      </c>
      <c r="C37" s="146">
        <f t="shared" si="2"/>
        <v>227.33702337023371</v>
      </c>
      <c r="D37" s="144">
        <f t="shared" si="8"/>
        <v>5.3133903133903093</v>
      </c>
      <c r="E37" s="144">
        <f t="shared" si="7"/>
        <v>62.511197487042303</v>
      </c>
      <c r="F37" s="147">
        <f t="shared" si="3"/>
        <v>25.838297872340444</v>
      </c>
      <c r="G37" s="150" t="s">
        <v>13</v>
      </c>
    </row>
    <row r="38" spans="1:7" ht="15.75" thickBot="1" x14ac:dyDescent="0.3">
      <c r="A38" s="239">
        <v>38930</v>
      </c>
      <c r="B38" s="149">
        <v>74.91</v>
      </c>
      <c r="C38" s="146">
        <f t="shared" si="2"/>
        <v>230.35055350553503</v>
      </c>
      <c r="D38" s="144">
        <f t="shared" si="8"/>
        <v>1.3255782496956359</v>
      </c>
      <c r="E38" s="144" t="e">
        <f>100*(B38/B$30-1)+#REF!</f>
        <v>#REF!</v>
      </c>
      <c r="F38" s="147">
        <f t="shared" si="3"/>
        <v>21.666395972064301</v>
      </c>
      <c r="G38" s="150" t="s">
        <v>13</v>
      </c>
    </row>
    <row r="39" spans="1:7" ht="15.75" thickBot="1" x14ac:dyDescent="0.3">
      <c r="A39" s="239">
        <v>38961</v>
      </c>
      <c r="B39" s="149">
        <v>69.19</v>
      </c>
      <c r="C39" s="146">
        <f t="shared" si="2"/>
        <v>212.76137761377612</v>
      </c>
      <c r="D39" s="144">
        <f t="shared" ref="D39:D44" si="9">100*(B39/B38-1)</f>
        <v>-7.6358296622613846</v>
      </c>
      <c r="E39" s="144" t="e">
        <f>100*(B39/B$30-1)+#REF!</f>
        <v>#REF!</v>
      </c>
      <c r="F39" s="147">
        <f t="shared" si="3"/>
        <v>-0.40305167698286848</v>
      </c>
      <c r="G39" s="150" t="s">
        <v>13</v>
      </c>
    </row>
    <row r="40" spans="1:7" ht="15.75" thickBot="1" x14ac:dyDescent="0.3">
      <c r="A40" s="239">
        <v>38992</v>
      </c>
      <c r="B40" s="149">
        <v>61.03</v>
      </c>
      <c r="C40" s="146">
        <f t="shared" si="2"/>
        <v>187.66912669126688</v>
      </c>
      <c r="D40" s="144">
        <f t="shared" si="9"/>
        <v>-11.793611793611792</v>
      </c>
      <c r="E40" s="144" t="e">
        <f>100*(B40/B$30-1)+#REF!</f>
        <v>#REF!</v>
      </c>
      <c r="F40" s="147">
        <f t="shared" si="3"/>
        <v>-6.7817320910340539</v>
      </c>
      <c r="G40" s="150" t="s">
        <v>13</v>
      </c>
    </row>
    <row r="41" spans="1:7" ht="15.75" thickBot="1" x14ac:dyDescent="0.3">
      <c r="A41" s="239">
        <v>39022</v>
      </c>
      <c r="B41" s="149">
        <v>58.98</v>
      </c>
      <c r="C41" s="146">
        <f t="shared" si="2"/>
        <v>181.36531365313652</v>
      </c>
      <c r="D41" s="144">
        <f t="shared" si="9"/>
        <v>-3.35900376863838</v>
      </c>
      <c r="E41" s="144" t="e">
        <f>100*(B41/B$30-1)+#REF!</f>
        <v>#REF!</v>
      </c>
      <c r="F41" s="147">
        <f t="shared" si="3"/>
        <v>-1.4536340852130403</v>
      </c>
      <c r="G41" s="150" t="s">
        <v>13</v>
      </c>
    </row>
    <row r="42" spans="1:7" ht="15.75" thickBot="1" x14ac:dyDescent="0.3">
      <c r="A42" s="239">
        <v>39055</v>
      </c>
      <c r="B42" s="149">
        <v>62.46</v>
      </c>
      <c r="C42" s="146">
        <f t="shared" si="2"/>
        <v>192.06642066420662</v>
      </c>
      <c r="D42" s="144">
        <f t="shared" si="9"/>
        <v>5.9003051881993951</v>
      </c>
      <c r="E42" s="144" t="e">
        <f>100*(B42/B$30-1)+#REF!</f>
        <v>#REF!</v>
      </c>
      <c r="F42" s="147">
        <f t="shared" si="3"/>
        <v>6.1522773623385429</v>
      </c>
      <c r="G42" s="150" t="s">
        <v>13</v>
      </c>
    </row>
    <row r="43" spans="1:7" ht="15.75" thickBot="1" x14ac:dyDescent="0.3">
      <c r="A43" s="239">
        <v>39084</v>
      </c>
      <c r="B43" s="149">
        <v>60.85</v>
      </c>
      <c r="C43" s="146">
        <f t="shared" si="2"/>
        <v>187.11562115621155</v>
      </c>
      <c r="D43" s="144">
        <f t="shared" si="9"/>
        <v>-2.5776496958053174</v>
      </c>
      <c r="E43" s="144">
        <f t="shared" ref="E43:E48" si="10">100*(B43/B$42-1)</f>
        <v>-2.5776496958053174</v>
      </c>
      <c r="F43" s="147">
        <f t="shared" si="3"/>
        <v>-0.31127129750982974</v>
      </c>
      <c r="G43" s="150" t="s">
        <v>13</v>
      </c>
    </row>
    <row r="44" spans="1:7" ht="15.75" thickBot="1" x14ac:dyDescent="0.3">
      <c r="A44" s="239">
        <v>39114</v>
      </c>
      <c r="B44" s="146">
        <v>57.3</v>
      </c>
      <c r="C44" s="146">
        <f t="shared" si="2"/>
        <v>176.19926199261991</v>
      </c>
      <c r="D44" s="144">
        <f t="shared" si="9"/>
        <v>-5.8340180772391221</v>
      </c>
      <c r="E44" s="144">
        <f t="shared" si="10"/>
        <v>-8.2612872238232544</v>
      </c>
      <c r="F44" s="147">
        <f t="shared" si="3"/>
        <v>-13.912259615384626</v>
      </c>
      <c r="G44" s="150" t="s">
        <v>13</v>
      </c>
    </row>
    <row r="45" spans="1:7" ht="15.75" thickBot="1" x14ac:dyDescent="0.3">
      <c r="A45" s="239">
        <v>39142</v>
      </c>
      <c r="B45" s="146">
        <v>62</v>
      </c>
      <c r="C45" s="146">
        <f t="shared" si="2"/>
        <v>190.65190651906516</v>
      </c>
      <c r="D45" s="144">
        <f t="shared" ref="D45:D50" si="11">100*(B45/B44-1)</f>
        <v>8.2024432809773238</v>
      </c>
      <c r="E45" s="144">
        <f t="shared" si="10"/>
        <v>-0.73647134165866213</v>
      </c>
      <c r="F45" s="147">
        <f t="shared" si="3"/>
        <v>4.8410521219954816E-2</v>
      </c>
      <c r="G45" s="150" t="s">
        <v>13</v>
      </c>
    </row>
    <row r="46" spans="1:7" ht="15.75" thickBot="1" x14ac:dyDescent="0.3">
      <c r="A46" s="239">
        <v>39174</v>
      </c>
      <c r="B46" s="149">
        <v>65.94</v>
      </c>
      <c r="C46" s="146">
        <f t="shared" si="2"/>
        <v>202.76752767527674</v>
      </c>
      <c r="D46" s="144">
        <f t="shared" si="11"/>
        <v>6.3548387096774128</v>
      </c>
      <c r="E46" s="144">
        <f t="shared" si="10"/>
        <v>5.5715658021133541</v>
      </c>
      <c r="F46" s="147">
        <f t="shared" si="3"/>
        <v>-1.1986814504045484</v>
      </c>
      <c r="G46" s="150" t="s">
        <v>13</v>
      </c>
    </row>
    <row r="47" spans="1:7" ht="15.75" thickBot="1" x14ac:dyDescent="0.3">
      <c r="A47" s="239">
        <v>39203</v>
      </c>
      <c r="B47" s="146">
        <v>64.400000000000006</v>
      </c>
      <c r="C47" s="146">
        <f t="shared" si="2"/>
        <v>198.03198031980321</v>
      </c>
      <c r="D47" s="144">
        <f t="shared" si="11"/>
        <v>-2.3354564755838525</v>
      </c>
      <c r="E47" s="144">
        <f t="shared" si="10"/>
        <v>3.1059878322126311</v>
      </c>
      <c r="F47" s="147">
        <f t="shared" si="3"/>
        <v>-12.618724559023065</v>
      </c>
      <c r="G47" s="150" t="s">
        <v>13</v>
      </c>
    </row>
    <row r="48" spans="1:7" ht="15.75" thickBot="1" x14ac:dyDescent="0.3">
      <c r="A48" s="239">
        <v>39237</v>
      </c>
      <c r="B48" s="149">
        <v>66.209999999999994</v>
      </c>
      <c r="C48" s="146">
        <f t="shared" si="2"/>
        <v>203.59778597785973</v>
      </c>
      <c r="D48" s="144">
        <f t="shared" si="11"/>
        <v>2.8105590062111663</v>
      </c>
      <c r="E48" s="144">
        <f t="shared" si="10"/>
        <v>6.0038424591738693</v>
      </c>
      <c r="F48" s="147">
        <f t="shared" si="3"/>
        <v>-5.6837606837606973</v>
      </c>
      <c r="G48" s="150" t="s">
        <v>13</v>
      </c>
    </row>
    <row r="49" spans="1:7" ht="15.75" thickBot="1" x14ac:dyDescent="0.3">
      <c r="A49" s="239">
        <v>39265</v>
      </c>
      <c r="B49" s="149">
        <v>71.09</v>
      </c>
      <c r="C49" s="146">
        <f t="shared" si="2"/>
        <v>218.60393603936038</v>
      </c>
      <c r="D49" s="144">
        <f t="shared" si="11"/>
        <v>7.3704878417157671</v>
      </c>
      <c r="E49" s="144">
        <f t="shared" ref="E49:E54" si="12">100*(B49/B$42-1)</f>
        <v>13.816842779378803</v>
      </c>
      <c r="F49" s="147">
        <f t="shared" ref="F49:F54" si="13">100*(B49/B37-1)</f>
        <v>-3.8414716623833445</v>
      </c>
      <c r="G49" s="150" t="s">
        <v>13</v>
      </c>
    </row>
    <row r="50" spans="1:7" ht="15.75" thickBot="1" x14ac:dyDescent="0.3">
      <c r="A50" s="239">
        <v>39295</v>
      </c>
      <c r="B50" s="149">
        <v>78.209999999999994</v>
      </c>
      <c r="C50" s="146">
        <f t="shared" si="2"/>
        <v>240.49815498154976</v>
      </c>
      <c r="D50" s="144">
        <f t="shared" si="11"/>
        <v>10.015473343648873</v>
      </c>
      <c r="E50" s="144">
        <f t="shared" si="12"/>
        <v>25.216138328530246</v>
      </c>
      <c r="F50" s="147">
        <f t="shared" si="13"/>
        <v>4.4052863436123246</v>
      </c>
      <c r="G50" s="150" t="s">
        <v>13</v>
      </c>
    </row>
    <row r="51" spans="1:7" ht="15.75" thickBot="1" x14ac:dyDescent="0.3">
      <c r="A51" s="239">
        <v>39326</v>
      </c>
      <c r="B51" s="149">
        <v>78.95</v>
      </c>
      <c r="C51" s="146">
        <f t="shared" si="2"/>
        <v>242.77367773677736</v>
      </c>
      <c r="D51" s="144">
        <f t="shared" ref="D51:D57" si="14">100*(B51/B50-1)</f>
        <v>0.94617056642374298</v>
      </c>
      <c r="E51" s="144">
        <f t="shared" si="12"/>
        <v>26.400896573807241</v>
      </c>
      <c r="F51" s="147">
        <f t="shared" si="13"/>
        <v>14.106084694319998</v>
      </c>
      <c r="G51" s="150" t="s">
        <v>13</v>
      </c>
    </row>
    <row r="52" spans="1:7" ht="15.75" thickBot="1" x14ac:dyDescent="0.3">
      <c r="A52" s="239">
        <v>39356</v>
      </c>
      <c r="B52" s="151">
        <v>83.2</v>
      </c>
      <c r="C52" s="146">
        <f t="shared" si="2"/>
        <v>255.84255842558423</v>
      </c>
      <c r="D52" s="144">
        <f t="shared" si="14"/>
        <v>5.3831538948701629</v>
      </c>
      <c r="E52" s="144">
        <f t="shared" si="12"/>
        <v>33.20525136087096</v>
      </c>
      <c r="F52" s="147">
        <f t="shared" si="13"/>
        <v>36.326396854006227</v>
      </c>
      <c r="G52" s="150" t="s">
        <v>13</v>
      </c>
    </row>
    <row r="53" spans="1:7" ht="15.75" thickBot="1" x14ac:dyDescent="0.3">
      <c r="A53" s="239">
        <v>39387</v>
      </c>
      <c r="B53" s="151">
        <v>94.53</v>
      </c>
      <c r="C53" s="146">
        <f t="shared" si="2"/>
        <v>290.68265682656823</v>
      </c>
      <c r="D53" s="144">
        <f t="shared" si="14"/>
        <v>13.617788461538449</v>
      </c>
      <c r="E53" s="144">
        <f t="shared" si="12"/>
        <v>51.34486071085496</v>
      </c>
      <c r="F53" s="147">
        <f t="shared" si="13"/>
        <v>60.274669379450671</v>
      </c>
      <c r="G53" s="150" t="s">
        <v>13</v>
      </c>
    </row>
    <row r="54" spans="1:7" ht="15.75" thickBot="1" x14ac:dyDescent="0.3">
      <c r="A54" s="239">
        <v>39419</v>
      </c>
      <c r="B54" s="151">
        <v>96</v>
      </c>
      <c r="C54" s="146">
        <f t="shared" si="2"/>
        <v>295.20295202952025</v>
      </c>
      <c r="D54" s="144">
        <f t="shared" si="14"/>
        <v>1.5550618851158271</v>
      </c>
      <c r="E54" s="144">
        <f t="shared" si="12"/>
        <v>53.69836695485111</v>
      </c>
      <c r="F54" s="147">
        <f t="shared" si="13"/>
        <v>53.69836695485111</v>
      </c>
      <c r="G54" s="150" t="s">
        <v>13</v>
      </c>
    </row>
    <row r="55" spans="1:7" ht="15.75" thickBot="1" x14ac:dyDescent="0.3">
      <c r="A55" s="239">
        <v>39449</v>
      </c>
      <c r="B55" s="151">
        <v>91.64</v>
      </c>
      <c r="C55" s="146">
        <f t="shared" si="2"/>
        <v>281.79581795817955</v>
      </c>
      <c r="D55" s="144">
        <f t="shared" si="14"/>
        <v>-4.5416666666666661</v>
      </c>
      <c r="E55" s="144">
        <f t="shared" ref="E55:E60" si="15">100*(B55/B$54-1)</f>
        <v>-4.5416666666666661</v>
      </c>
      <c r="F55" s="147">
        <f t="shared" ref="F55:F60" si="16">100*(B55/B43-1)</f>
        <v>50.599835661462599</v>
      </c>
      <c r="G55" s="150" t="s">
        <v>13</v>
      </c>
    </row>
    <row r="56" spans="1:7" ht="15.75" thickBot="1" x14ac:dyDescent="0.3">
      <c r="A56" s="239">
        <v>39484</v>
      </c>
      <c r="B56" s="151">
        <v>101.84</v>
      </c>
      <c r="C56" s="146">
        <f t="shared" si="2"/>
        <v>313.16113161131608</v>
      </c>
      <c r="D56" s="144">
        <f t="shared" si="14"/>
        <v>11.13051069402009</v>
      </c>
      <c r="E56" s="144">
        <f t="shared" si="15"/>
        <v>6.0833333333333295</v>
      </c>
      <c r="F56" s="147">
        <f t="shared" si="16"/>
        <v>77.731239092495642</v>
      </c>
      <c r="G56" s="150" t="s">
        <v>13</v>
      </c>
    </row>
    <row r="57" spans="1:7" ht="15.75" thickBot="1" x14ac:dyDescent="0.3">
      <c r="A57" s="239">
        <v>39508</v>
      </c>
      <c r="B57" s="151">
        <v>101.58</v>
      </c>
      <c r="C57" s="146">
        <f t="shared" si="2"/>
        <v>312.36162361623616</v>
      </c>
      <c r="D57" s="144">
        <f t="shared" si="14"/>
        <v>-0.25530243519246154</v>
      </c>
      <c r="E57" s="144">
        <f t="shared" si="15"/>
        <v>5.8124999999999982</v>
      </c>
      <c r="F57" s="147">
        <f t="shared" si="16"/>
        <v>63.838709677419359</v>
      </c>
      <c r="G57" s="150" t="s">
        <v>13</v>
      </c>
    </row>
    <row r="58" spans="1:7" ht="15.75" thickBot="1" x14ac:dyDescent="0.3">
      <c r="A58" s="239">
        <v>39539</v>
      </c>
      <c r="B58" s="151">
        <v>102.59</v>
      </c>
      <c r="C58" s="146">
        <f t="shared" si="2"/>
        <v>315.46740467404669</v>
      </c>
      <c r="D58" s="144">
        <f t="shared" ref="D58:D63" si="17">100*(B58/B57-1)</f>
        <v>0.99429021460917255</v>
      </c>
      <c r="E58" s="144">
        <f t="shared" si="15"/>
        <v>6.8645833333333295</v>
      </c>
      <c r="F58" s="147">
        <f t="shared" si="16"/>
        <v>55.580831058538081</v>
      </c>
      <c r="G58" s="150" t="s">
        <v>13</v>
      </c>
    </row>
    <row r="59" spans="1:7" ht="15.75" thickBot="1" x14ac:dyDescent="0.3">
      <c r="A59" s="239">
        <v>39598</v>
      </c>
      <c r="B59" s="151">
        <v>127.76</v>
      </c>
      <c r="C59" s="146">
        <f t="shared" si="2"/>
        <v>392.86592865928657</v>
      </c>
      <c r="D59" s="144">
        <f t="shared" si="17"/>
        <v>24.534555024856218</v>
      </c>
      <c r="E59" s="144">
        <f t="shared" si="15"/>
        <v>33.083333333333329</v>
      </c>
      <c r="F59" s="147">
        <f t="shared" si="16"/>
        <v>98.385093167701854</v>
      </c>
      <c r="G59" s="150" t="s">
        <v>13</v>
      </c>
    </row>
    <row r="60" spans="1:7" ht="15.75" thickBot="1" x14ac:dyDescent="0.3">
      <c r="A60" s="239">
        <v>39629</v>
      </c>
      <c r="B60" s="151">
        <v>140</v>
      </c>
      <c r="C60" s="146">
        <f t="shared" si="2"/>
        <v>430.50430504305041</v>
      </c>
      <c r="D60" s="144">
        <f t="shared" si="17"/>
        <v>9.5804633688165275</v>
      </c>
      <c r="E60" s="144">
        <f t="shared" si="15"/>
        <v>45.833333333333329</v>
      </c>
      <c r="F60" s="147">
        <f t="shared" si="16"/>
        <v>111.44842168856673</v>
      </c>
      <c r="G60" s="150" t="s">
        <v>40</v>
      </c>
    </row>
    <row r="61" spans="1:7" ht="15.75" thickBot="1" x14ac:dyDescent="0.3">
      <c r="A61" s="239">
        <v>39660</v>
      </c>
      <c r="B61" s="151">
        <v>124.08</v>
      </c>
      <c r="C61" s="146">
        <f t="shared" si="2"/>
        <v>381.54981549815494</v>
      </c>
      <c r="D61" s="144">
        <f t="shared" si="17"/>
        <v>-11.371428571428577</v>
      </c>
      <c r="E61" s="144">
        <f t="shared" ref="E61:E66" si="18">100*(B61/B$54-1)</f>
        <v>29.25</v>
      </c>
      <c r="F61" s="147">
        <f t="shared" ref="F61:F67" si="19">100*(B61/B49-1)</f>
        <v>74.53931635954423</v>
      </c>
      <c r="G61" s="150" t="s">
        <v>40</v>
      </c>
    </row>
    <row r="62" spans="1:7" ht="15.75" thickBot="1" x14ac:dyDescent="0.3">
      <c r="A62" s="239">
        <v>39689</v>
      </c>
      <c r="B62" s="151">
        <v>114.05</v>
      </c>
      <c r="C62" s="146">
        <f t="shared" si="2"/>
        <v>350.70725707257071</v>
      </c>
      <c r="D62" s="144">
        <f t="shared" si="17"/>
        <v>-8.0834945196647361</v>
      </c>
      <c r="E62" s="144">
        <f t="shared" si="18"/>
        <v>18.802083333333329</v>
      </c>
      <c r="F62" s="147">
        <f t="shared" si="19"/>
        <v>45.825342027873674</v>
      </c>
      <c r="G62" s="150" t="s">
        <v>40</v>
      </c>
    </row>
    <row r="63" spans="1:7" ht="15.75" thickBot="1" x14ac:dyDescent="0.3">
      <c r="A63" s="239">
        <v>39721</v>
      </c>
      <c r="B63" s="151">
        <v>100.64</v>
      </c>
      <c r="C63" s="146">
        <f t="shared" si="2"/>
        <v>309.47109471094706</v>
      </c>
      <c r="D63" s="144">
        <f t="shared" si="17"/>
        <v>-11.758000876808417</v>
      </c>
      <c r="E63" s="144">
        <f t="shared" si="18"/>
        <v>4.8333333333333339</v>
      </c>
      <c r="F63" s="147">
        <f t="shared" si="19"/>
        <v>27.473084230525636</v>
      </c>
      <c r="G63" s="150" t="s">
        <v>13</v>
      </c>
    </row>
    <row r="64" spans="1:7" ht="15.75" thickBot="1" x14ac:dyDescent="0.3">
      <c r="A64" s="239">
        <v>39752</v>
      </c>
      <c r="B64" s="151">
        <v>67.81</v>
      </c>
      <c r="C64" s="146">
        <f t="shared" si="2"/>
        <v>208.51783517835176</v>
      </c>
      <c r="D64" s="144">
        <f t="shared" ref="D64:D69" si="20">100*(B64/B63-1)</f>
        <v>-32.621224165341815</v>
      </c>
      <c r="E64" s="144">
        <f t="shared" si="18"/>
        <v>-29.364583333333329</v>
      </c>
      <c r="F64" s="147">
        <f t="shared" si="19"/>
        <v>-18.497596153846153</v>
      </c>
      <c r="G64" s="150" t="s">
        <v>13</v>
      </c>
    </row>
    <row r="65" spans="1:7" ht="15.75" thickBot="1" x14ac:dyDescent="0.3">
      <c r="A65" s="239">
        <v>39780</v>
      </c>
      <c r="B65" s="151">
        <v>54.43</v>
      </c>
      <c r="C65" s="146">
        <f t="shared" si="2"/>
        <v>167.37392373923737</v>
      </c>
      <c r="D65" s="144">
        <f t="shared" si="20"/>
        <v>-19.731603008405841</v>
      </c>
      <c r="E65" s="144">
        <f t="shared" si="18"/>
        <v>-43.302083333333329</v>
      </c>
      <c r="F65" s="147">
        <f t="shared" si="19"/>
        <v>-42.420395641595263</v>
      </c>
      <c r="G65" s="150" t="s">
        <v>13</v>
      </c>
    </row>
    <row r="66" spans="1:7" ht="15.75" thickBot="1" x14ac:dyDescent="0.3">
      <c r="A66" s="239">
        <v>39813</v>
      </c>
      <c r="B66" s="151">
        <v>39.03</v>
      </c>
      <c r="C66" s="146">
        <f t="shared" si="2"/>
        <v>120.01845018450183</v>
      </c>
      <c r="D66" s="144">
        <f t="shared" si="20"/>
        <v>-28.293220650376625</v>
      </c>
      <c r="E66" s="144">
        <f t="shared" si="18"/>
        <v>-59.343750000000007</v>
      </c>
      <c r="F66" s="147">
        <f t="shared" si="19"/>
        <v>-59.343750000000007</v>
      </c>
      <c r="G66" s="150" t="s">
        <v>13</v>
      </c>
    </row>
    <row r="67" spans="1:7" ht="15.75" thickBot="1" x14ac:dyDescent="0.3">
      <c r="A67" s="239">
        <v>39843</v>
      </c>
      <c r="B67" s="151">
        <v>41.68</v>
      </c>
      <c r="C67" s="146">
        <f t="shared" si="2"/>
        <v>128.16728167281673</v>
      </c>
      <c r="D67" s="144">
        <f t="shared" si="20"/>
        <v>6.7896489879579747</v>
      </c>
      <c r="E67" s="144">
        <f t="shared" ref="E67:E72" si="21">100*(B67/B$66-1)</f>
        <v>6.7896489879579747</v>
      </c>
      <c r="F67" s="147">
        <f t="shared" si="19"/>
        <v>-54.517677869925798</v>
      </c>
      <c r="G67" s="150" t="s">
        <v>13</v>
      </c>
    </row>
    <row r="68" spans="1:7" ht="15.75" thickBot="1" x14ac:dyDescent="0.3">
      <c r="A68" s="239">
        <v>39872</v>
      </c>
      <c r="B68" s="151">
        <v>44.76</v>
      </c>
      <c r="C68" s="146">
        <f t="shared" si="2"/>
        <v>137.63837638376381</v>
      </c>
      <c r="D68" s="144">
        <f t="shared" si="20"/>
        <v>7.3896353166986506</v>
      </c>
      <c r="E68" s="144">
        <f t="shared" si="21"/>
        <v>14.681014604150654</v>
      </c>
      <c r="F68" s="147">
        <f t="shared" ref="F68:F73" si="22">100*(B68/B56-1)</f>
        <v>-56.048703849175176</v>
      </c>
      <c r="G68" s="150" t="s">
        <v>13</v>
      </c>
    </row>
    <row r="69" spans="1:7" ht="15.75" thickBot="1" x14ac:dyDescent="0.3">
      <c r="A69" s="239">
        <v>39903</v>
      </c>
      <c r="B69" s="151">
        <v>49.9</v>
      </c>
      <c r="C69" s="146">
        <f t="shared" si="2"/>
        <v>153.44403444034438</v>
      </c>
      <c r="D69" s="144">
        <f t="shared" si="20"/>
        <v>11.483467381590717</v>
      </c>
      <c r="E69" s="144">
        <f t="shared" si="21"/>
        <v>27.850371509095552</v>
      </c>
      <c r="F69" s="147">
        <f t="shared" si="22"/>
        <v>-50.876156723764524</v>
      </c>
      <c r="G69" s="150" t="s">
        <v>13</v>
      </c>
    </row>
    <row r="70" spans="1:7" ht="15.75" thickBot="1" x14ac:dyDescent="0.3">
      <c r="A70" s="239">
        <v>39933</v>
      </c>
      <c r="B70" s="151">
        <v>51.12</v>
      </c>
      <c r="C70" s="146">
        <f t="shared" si="2"/>
        <v>157.19557195571954</v>
      </c>
      <c r="D70" s="144">
        <f t="shared" ref="D70:D75" si="23">100*(B70/B69-1)</f>
        <v>2.4448897795591229</v>
      </c>
      <c r="E70" s="144">
        <f t="shared" si="21"/>
        <v>30.976172175249793</v>
      </c>
      <c r="F70" s="147">
        <f t="shared" si="22"/>
        <v>-50.170581928063164</v>
      </c>
      <c r="G70" s="150" t="s">
        <v>13</v>
      </c>
    </row>
    <row r="71" spans="1:7" ht="15.75" thickBot="1" x14ac:dyDescent="0.3">
      <c r="A71" s="239">
        <v>39964</v>
      </c>
      <c r="B71" s="151">
        <v>66.599999999999994</v>
      </c>
      <c r="C71" s="146">
        <f t="shared" si="2"/>
        <v>204.79704797047967</v>
      </c>
      <c r="D71" s="144">
        <f t="shared" si="23"/>
        <v>30.281690140845075</v>
      </c>
      <c r="E71" s="144">
        <f t="shared" si="21"/>
        <v>70.637970791698663</v>
      </c>
      <c r="F71" s="147">
        <f t="shared" si="22"/>
        <v>-47.871008140263008</v>
      </c>
      <c r="G71" s="150" t="s">
        <v>13</v>
      </c>
    </row>
    <row r="72" spans="1:7" ht="15.75" thickBot="1" x14ac:dyDescent="0.3">
      <c r="A72" s="239">
        <v>39994</v>
      </c>
      <c r="B72" s="151">
        <v>68.58</v>
      </c>
      <c r="C72" s="146">
        <f t="shared" si="2"/>
        <v>210.88560885608854</v>
      </c>
      <c r="D72" s="144">
        <f t="shared" si="23"/>
        <v>2.972972972972987</v>
      </c>
      <c r="E72" s="144">
        <f t="shared" si="21"/>
        <v>75.71099154496541</v>
      </c>
      <c r="F72" s="147">
        <f t="shared" si="22"/>
        <v>-51.01428571428572</v>
      </c>
      <c r="G72" s="150" t="s">
        <v>13</v>
      </c>
    </row>
    <row r="73" spans="1:7" ht="15.75" thickBot="1" x14ac:dyDescent="0.3">
      <c r="A73" s="239">
        <v>40025</v>
      </c>
      <c r="B73" s="151">
        <v>69.89</v>
      </c>
      <c r="C73" s="146">
        <f t="shared" si="2"/>
        <v>214.91389913899138</v>
      </c>
      <c r="D73" s="144">
        <f t="shared" si="23"/>
        <v>1.9101778944298653</v>
      </c>
      <c r="E73" s="144">
        <f t="shared" ref="E73:E78" si="24">100*(B73/B$66-1)</f>
        <v>79.067384063540857</v>
      </c>
      <c r="F73" s="147">
        <f t="shared" si="22"/>
        <v>-43.673436492585424</v>
      </c>
      <c r="G73" s="150" t="s">
        <v>13</v>
      </c>
    </row>
    <row r="74" spans="1:7" ht="15.75" thickBot="1" x14ac:dyDescent="0.3">
      <c r="A74" s="239">
        <v>40056</v>
      </c>
      <c r="B74" s="151">
        <v>69.959999999999994</v>
      </c>
      <c r="C74" s="146">
        <f t="shared" si="2"/>
        <v>215.12915129151287</v>
      </c>
      <c r="D74" s="144">
        <f t="shared" si="23"/>
        <v>0.10015739018456316</v>
      </c>
      <c r="E74" s="144">
        <f t="shared" si="24"/>
        <v>79.246733282090688</v>
      </c>
      <c r="F74" s="147">
        <f t="shared" ref="F74:F79" si="25">100*(B74/B62-1)</f>
        <v>-38.658483121437968</v>
      </c>
      <c r="G74" s="150" t="s">
        <v>13</v>
      </c>
    </row>
    <row r="75" spans="1:7" ht="15.75" thickBot="1" x14ac:dyDescent="0.3">
      <c r="A75" s="239" t="s">
        <v>93</v>
      </c>
      <c r="B75" s="151">
        <v>70.61</v>
      </c>
      <c r="C75" s="146">
        <f t="shared" si="2"/>
        <v>217.12792127921279</v>
      </c>
      <c r="D75" s="144">
        <f t="shared" si="23"/>
        <v>0.92910234419669724</v>
      </c>
      <c r="E75" s="144">
        <f t="shared" si="24"/>
        <v>80.912118882910562</v>
      </c>
      <c r="F75" s="147">
        <f t="shared" si="25"/>
        <v>-29.839030206677265</v>
      </c>
      <c r="G75" s="150" t="s">
        <v>13</v>
      </c>
    </row>
    <row r="76" spans="1:7" ht="15.75" thickBot="1" x14ac:dyDescent="0.3">
      <c r="A76" s="239">
        <v>40116</v>
      </c>
      <c r="B76" s="151">
        <v>78.13</v>
      </c>
      <c r="C76" s="146">
        <f t="shared" si="2"/>
        <v>240.2521525215252</v>
      </c>
      <c r="D76" s="144">
        <f t="shared" ref="D76:D81" si="26">100*(B76/B75-1)</f>
        <v>10.650049568049846</v>
      </c>
      <c r="E76" s="144">
        <f t="shared" si="24"/>
        <v>100.17934921854983</v>
      </c>
      <c r="F76" s="147">
        <f t="shared" si="25"/>
        <v>15.218994248635887</v>
      </c>
      <c r="G76" s="150" t="s">
        <v>13</v>
      </c>
    </row>
    <row r="77" spans="1:7" ht="15.75" thickBot="1" x14ac:dyDescent="0.3">
      <c r="A77" s="239">
        <v>40144</v>
      </c>
      <c r="B77" s="151">
        <v>77.28</v>
      </c>
      <c r="C77" s="146">
        <f t="shared" si="2"/>
        <v>237.63837638376381</v>
      </c>
      <c r="D77" s="144">
        <f t="shared" si="26"/>
        <v>-1.0879303724561584</v>
      </c>
      <c r="E77" s="144">
        <f t="shared" si="24"/>
        <v>98.001537279016148</v>
      </c>
      <c r="F77" s="147">
        <f t="shared" si="25"/>
        <v>41.980525445526375</v>
      </c>
      <c r="G77" s="150" t="s">
        <v>13</v>
      </c>
    </row>
    <row r="78" spans="1:7" ht="15.75" thickBot="1" x14ac:dyDescent="0.3">
      <c r="A78" s="239">
        <v>40177</v>
      </c>
      <c r="B78" s="151">
        <v>79.28</v>
      </c>
      <c r="C78" s="146">
        <f t="shared" si="2"/>
        <v>243.78843788437882</v>
      </c>
      <c r="D78" s="144">
        <f t="shared" si="26"/>
        <v>2.5879917184264967</v>
      </c>
      <c r="E78" s="144">
        <f t="shared" si="24"/>
        <v>103.12580066615422</v>
      </c>
      <c r="F78" s="147">
        <f t="shared" si="25"/>
        <v>103.12580066615422</v>
      </c>
      <c r="G78" s="150" t="s">
        <v>13</v>
      </c>
    </row>
    <row r="79" spans="1:7" ht="15.75" thickBot="1" x14ac:dyDescent="0.3">
      <c r="A79" s="239">
        <v>40207</v>
      </c>
      <c r="B79" s="151">
        <v>78.77</v>
      </c>
      <c r="C79" s="146">
        <f t="shared" si="2"/>
        <v>242.22017220172199</v>
      </c>
      <c r="D79" s="144">
        <f t="shared" si="26"/>
        <v>-0.6432896064581306</v>
      </c>
      <c r="E79" s="144">
        <f t="shared" ref="E79:E84" si="27">100*(B79/B$78-1)</f>
        <v>-0.6432896064581306</v>
      </c>
      <c r="F79" s="147">
        <f t="shared" si="25"/>
        <v>88.987523992322465</v>
      </c>
      <c r="G79" s="150" t="s">
        <v>13</v>
      </c>
    </row>
    <row r="80" spans="1:7" ht="15.75" thickBot="1" x14ac:dyDescent="0.3">
      <c r="A80" s="239">
        <v>40211</v>
      </c>
      <c r="B80" s="151">
        <v>74.430000000000007</v>
      </c>
      <c r="C80" s="146">
        <f t="shared" si="2"/>
        <v>228.87453874538747</v>
      </c>
      <c r="D80" s="144">
        <f t="shared" si="26"/>
        <v>-5.509711819220497</v>
      </c>
      <c r="E80" s="144">
        <f t="shared" si="27"/>
        <v>-6.1175580221997876</v>
      </c>
      <c r="F80" s="147">
        <f t="shared" ref="F80:F85" si="28">100*(B80/B68-1)</f>
        <v>66.286863270777502</v>
      </c>
      <c r="G80" s="150" t="s">
        <v>13</v>
      </c>
    </row>
    <row r="81" spans="1:7" ht="15.75" thickBot="1" x14ac:dyDescent="0.3">
      <c r="A81" s="239">
        <v>40268</v>
      </c>
      <c r="B81" s="151">
        <v>83.76</v>
      </c>
      <c r="C81" s="146">
        <f t="shared" si="2"/>
        <v>257.56457564575641</v>
      </c>
      <c r="D81" s="144">
        <f t="shared" si="26"/>
        <v>12.535268037081826</v>
      </c>
      <c r="E81" s="144">
        <f t="shared" si="27"/>
        <v>5.6508577194752885</v>
      </c>
      <c r="F81" s="147">
        <f t="shared" si="28"/>
        <v>67.855711422845701</v>
      </c>
      <c r="G81" s="150" t="s">
        <v>13</v>
      </c>
    </row>
    <row r="82" spans="1:7" ht="15.75" thickBot="1" x14ac:dyDescent="0.3">
      <c r="A82" s="239">
        <v>40298</v>
      </c>
      <c r="B82" s="151">
        <v>82.37</v>
      </c>
      <c r="C82" s="146">
        <f t="shared" si="2"/>
        <v>253.29028290282901</v>
      </c>
      <c r="D82" s="144">
        <f t="shared" ref="D82:D87" si="29">100*(B82/B81-1)</f>
        <v>-1.6595033428844275</v>
      </c>
      <c r="E82" s="144">
        <f t="shared" si="27"/>
        <v>3.8975782038345175</v>
      </c>
      <c r="F82" s="147">
        <f t="shared" si="28"/>
        <v>61.130672926447581</v>
      </c>
      <c r="G82" s="150" t="s">
        <v>13</v>
      </c>
    </row>
    <row r="83" spans="1:7" ht="15.75" thickBot="1" x14ac:dyDescent="0.3">
      <c r="A83" s="239">
        <v>40329</v>
      </c>
      <c r="B83" s="151">
        <v>86.15</v>
      </c>
      <c r="C83" s="146">
        <f t="shared" si="2"/>
        <v>264.91389913899138</v>
      </c>
      <c r="D83" s="144">
        <f t="shared" si="29"/>
        <v>4.5890494111934022</v>
      </c>
      <c r="E83" s="144">
        <f t="shared" si="27"/>
        <v>8.6654894046417787</v>
      </c>
      <c r="F83" s="147">
        <f t="shared" si="28"/>
        <v>29.354354354354385</v>
      </c>
      <c r="G83" s="150" t="s">
        <v>13</v>
      </c>
    </row>
    <row r="84" spans="1:7" ht="15.75" thickBot="1" x14ac:dyDescent="0.3">
      <c r="A84" s="239">
        <v>40359</v>
      </c>
      <c r="B84" s="151">
        <v>73.97</v>
      </c>
      <c r="C84" s="146">
        <f t="shared" si="2"/>
        <v>227.46002460024599</v>
      </c>
      <c r="D84" s="144">
        <f t="shared" si="29"/>
        <v>-14.138131166569945</v>
      </c>
      <c r="E84" s="144">
        <f t="shared" si="27"/>
        <v>-6.6977800201816429</v>
      </c>
      <c r="F84" s="147">
        <f t="shared" si="28"/>
        <v>7.8594342373869974</v>
      </c>
      <c r="G84" s="150" t="s">
        <v>13</v>
      </c>
    </row>
    <row r="85" spans="1:7" ht="15.75" thickBot="1" x14ac:dyDescent="0.3">
      <c r="A85" s="239">
        <v>40389</v>
      </c>
      <c r="B85" s="151">
        <v>75.63</v>
      </c>
      <c r="C85" s="146">
        <f t="shared" si="2"/>
        <v>232.56457564575643</v>
      </c>
      <c r="D85" s="144">
        <f t="shared" si="29"/>
        <v>2.2441530350141958</v>
      </c>
      <c r="E85" s="144">
        <f t="shared" ref="E85:E90" si="30">100*(B85/B$78-1)</f>
        <v>-4.6039354187689234</v>
      </c>
      <c r="F85" s="147">
        <f t="shared" si="28"/>
        <v>8.2129059951352001</v>
      </c>
      <c r="G85" s="150" t="s">
        <v>13</v>
      </c>
    </row>
    <row r="86" spans="1:7" ht="15.75" thickBot="1" x14ac:dyDescent="0.3">
      <c r="A86" s="239">
        <v>40421</v>
      </c>
      <c r="B86" s="151">
        <v>74.7</v>
      </c>
      <c r="C86" s="146">
        <f t="shared" si="2"/>
        <v>229.70479704797046</v>
      </c>
      <c r="D86" s="144">
        <f t="shared" si="29"/>
        <v>-1.229670765569213</v>
      </c>
      <c r="E86" s="144">
        <f t="shared" si="30"/>
        <v>-5.7769929364278489</v>
      </c>
      <c r="F86" s="147">
        <f t="shared" ref="F86:F91" si="31">100*(B86/B74-1)</f>
        <v>6.7753001715266103</v>
      </c>
      <c r="G86" s="150" t="s">
        <v>13</v>
      </c>
    </row>
    <row r="87" spans="1:7" ht="15.75" thickBot="1" x14ac:dyDescent="0.3">
      <c r="A87" s="239">
        <v>40451</v>
      </c>
      <c r="B87" s="151">
        <v>79.97</v>
      </c>
      <c r="C87" s="146">
        <f t="shared" si="2"/>
        <v>245.91020910209099</v>
      </c>
      <c r="D87" s="144">
        <f t="shared" si="29"/>
        <v>7.054886211512712</v>
      </c>
      <c r="E87" s="144">
        <f t="shared" si="30"/>
        <v>0.87033299697274469</v>
      </c>
      <c r="F87" s="147">
        <f t="shared" si="31"/>
        <v>13.255912760232258</v>
      </c>
      <c r="G87" s="150" t="s">
        <v>13</v>
      </c>
    </row>
    <row r="88" spans="1:7" ht="15.75" thickBot="1" x14ac:dyDescent="0.3">
      <c r="A88" s="239">
        <v>40482</v>
      </c>
      <c r="B88" s="151">
        <v>83.11</v>
      </c>
      <c r="C88" s="146">
        <f t="shared" si="2"/>
        <v>255.56580565805655</v>
      </c>
      <c r="D88" s="144">
        <f t="shared" ref="D88:D93" si="32">100*(B88/B87-1)</f>
        <v>3.926472427160177</v>
      </c>
      <c r="E88" s="144">
        <f t="shared" si="30"/>
        <v>4.8309788092835593</v>
      </c>
      <c r="F88" s="147">
        <f t="shared" si="31"/>
        <v>6.3739920645078829</v>
      </c>
      <c r="G88" s="150" t="s">
        <v>13</v>
      </c>
    </row>
    <row r="89" spans="1:7" ht="15.75" thickBot="1" x14ac:dyDescent="0.3">
      <c r="A89" s="239">
        <v>40512</v>
      </c>
      <c r="B89" s="151">
        <v>84.11</v>
      </c>
      <c r="C89" s="146">
        <f t="shared" si="2"/>
        <v>258.64083640836407</v>
      </c>
      <c r="D89" s="144">
        <f t="shared" si="32"/>
        <v>1.2032246420406789</v>
      </c>
      <c r="E89" s="144">
        <f t="shared" si="30"/>
        <v>6.0923309788092794</v>
      </c>
      <c r="F89" s="147">
        <f t="shared" si="31"/>
        <v>8.8379917184264976</v>
      </c>
      <c r="G89" s="150" t="s">
        <v>13</v>
      </c>
    </row>
    <row r="90" spans="1:7" ht="15.75" thickBot="1" x14ac:dyDescent="0.3">
      <c r="A90" s="239">
        <v>40542</v>
      </c>
      <c r="B90" s="151">
        <v>85.73</v>
      </c>
      <c r="C90" s="146">
        <f t="shared" si="2"/>
        <v>263.62238622386224</v>
      </c>
      <c r="D90" s="144">
        <f t="shared" si="32"/>
        <v>1.926049221257875</v>
      </c>
      <c r="E90" s="144">
        <f t="shared" si="30"/>
        <v>8.1357214934409718</v>
      </c>
      <c r="F90" s="147">
        <f t="shared" si="31"/>
        <v>8.1357214934409718</v>
      </c>
      <c r="G90" s="150" t="s">
        <v>13</v>
      </c>
    </row>
    <row r="91" spans="1:7" ht="15" x14ac:dyDescent="0.25">
      <c r="A91" s="240">
        <v>40574</v>
      </c>
      <c r="B91" s="195">
        <v>92.19</v>
      </c>
      <c r="C91" s="196">
        <f t="shared" si="2"/>
        <v>283.48708487084866</v>
      </c>
      <c r="D91" s="197">
        <f t="shared" si="32"/>
        <v>7.5352851977137369</v>
      </c>
      <c r="E91" s="197">
        <f t="shared" ref="E91:E96" si="33">100*(B91/B$90-1)</f>
        <v>7.5352851977137369</v>
      </c>
      <c r="F91" s="198">
        <f t="shared" si="31"/>
        <v>17.036942998603521</v>
      </c>
      <c r="G91" s="199" t="s">
        <v>13</v>
      </c>
    </row>
    <row r="92" spans="1:7" ht="15" x14ac:dyDescent="0.25">
      <c r="A92" s="241">
        <v>40602</v>
      </c>
      <c r="B92" s="200">
        <v>96.97</v>
      </c>
      <c r="C92" s="201">
        <f t="shared" si="2"/>
        <v>298.18573185731856</v>
      </c>
      <c r="D92" s="202">
        <f t="shared" si="32"/>
        <v>5.1849441371081495</v>
      </c>
      <c r="E92" s="202">
        <f t="shared" si="33"/>
        <v>13.110929662895131</v>
      </c>
      <c r="F92" s="203">
        <f t="shared" ref="F92:F97" si="34">100*(B92/B80-1)</f>
        <v>30.283487840924337</v>
      </c>
      <c r="G92" s="204" t="s">
        <v>13</v>
      </c>
    </row>
    <row r="93" spans="1:7" ht="15" x14ac:dyDescent="0.25">
      <c r="A93" s="241">
        <v>40633</v>
      </c>
      <c r="B93" s="200">
        <v>106.72</v>
      </c>
      <c r="C93" s="201">
        <f t="shared" si="2"/>
        <v>328.16728167281667</v>
      </c>
      <c r="D93" s="202">
        <f t="shared" si="32"/>
        <v>10.054656079199752</v>
      </c>
      <c r="E93" s="202">
        <f t="shared" si="33"/>
        <v>24.483844628484764</v>
      </c>
      <c r="F93" s="203">
        <f t="shared" si="34"/>
        <v>27.411652340019099</v>
      </c>
      <c r="G93" s="204" t="s">
        <v>13</v>
      </c>
    </row>
    <row r="94" spans="1:7" ht="15" x14ac:dyDescent="0.25">
      <c r="A94" s="241">
        <v>40662</v>
      </c>
      <c r="B94" s="200">
        <v>113.93</v>
      </c>
      <c r="C94" s="201">
        <f t="shared" si="2"/>
        <v>350.33825338253376</v>
      </c>
      <c r="D94" s="202">
        <f t="shared" ref="D94:D99" si="35">100*(B94/B93-1)</f>
        <v>6.7559970014992476</v>
      </c>
      <c r="E94" s="202">
        <f t="shared" si="33"/>
        <v>32.893969438936189</v>
      </c>
      <c r="F94" s="203">
        <f t="shared" si="34"/>
        <v>38.31492048075755</v>
      </c>
      <c r="G94" s="204" t="s">
        <v>13</v>
      </c>
    </row>
    <row r="95" spans="1:7" ht="15" x14ac:dyDescent="0.25">
      <c r="A95" s="241">
        <v>40694</v>
      </c>
      <c r="B95" s="200">
        <v>102.7</v>
      </c>
      <c r="C95" s="201">
        <f t="shared" si="2"/>
        <v>315.80565805658051</v>
      </c>
      <c r="D95" s="202">
        <f t="shared" si="35"/>
        <v>-9.8569296936715567</v>
      </c>
      <c r="E95" s="202">
        <f t="shared" si="33"/>
        <v>19.794704304210885</v>
      </c>
      <c r="F95" s="203">
        <f t="shared" si="34"/>
        <v>19.210679048171798</v>
      </c>
      <c r="G95" s="204" t="s">
        <v>13</v>
      </c>
    </row>
    <row r="96" spans="1:7" ht="15" x14ac:dyDescent="0.25">
      <c r="A96" s="241">
        <v>40724</v>
      </c>
      <c r="B96" s="200">
        <v>95.42</v>
      </c>
      <c r="C96" s="201">
        <f t="shared" si="2"/>
        <v>293.41943419434193</v>
      </c>
      <c r="D96" s="202">
        <f t="shared" si="35"/>
        <v>-7.0886075949367129</v>
      </c>
      <c r="E96" s="202">
        <f t="shared" si="33"/>
        <v>11.302927796570629</v>
      </c>
      <c r="F96" s="203">
        <f t="shared" si="34"/>
        <v>28.998242530755714</v>
      </c>
      <c r="G96" s="204" t="s">
        <v>13</v>
      </c>
    </row>
    <row r="97" spans="1:7" ht="15" x14ac:dyDescent="0.25">
      <c r="A97" s="241">
        <v>40753</v>
      </c>
      <c r="B97" s="200">
        <v>95.7</v>
      </c>
      <c r="C97" s="201">
        <f t="shared" si="2"/>
        <v>294.28044280442799</v>
      </c>
      <c r="D97" s="202">
        <f t="shared" si="35"/>
        <v>0.29343953049674187</v>
      </c>
      <c r="E97" s="202">
        <f t="shared" ref="E97:E102" si="36">100*(B97/B$90-1)</f>
        <v>11.629534585326029</v>
      </c>
      <c r="F97" s="203">
        <f t="shared" si="34"/>
        <v>26.537088456961545</v>
      </c>
      <c r="G97" s="204" t="s">
        <v>13</v>
      </c>
    </row>
    <row r="98" spans="1:7" ht="15" x14ac:dyDescent="0.25">
      <c r="A98" s="241">
        <v>40786</v>
      </c>
      <c r="B98" s="200">
        <v>88.81</v>
      </c>
      <c r="C98" s="201">
        <f t="shared" si="2"/>
        <v>273.09348093480935</v>
      </c>
      <c r="D98" s="202">
        <f t="shared" si="35"/>
        <v>-7.1995820271682387</v>
      </c>
      <c r="E98" s="202">
        <f t="shared" si="36"/>
        <v>3.5926746763093487</v>
      </c>
      <c r="F98" s="203">
        <f t="shared" ref="F98:F103" si="37">100*(B98/B86-1)</f>
        <v>18.888888888888889</v>
      </c>
      <c r="G98" s="204" t="s">
        <v>13</v>
      </c>
    </row>
    <row r="99" spans="1:7" ht="15" x14ac:dyDescent="0.25">
      <c r="A99" s="241">
        <v>40816</v>
      </c>
      <c r="B99" s="200">
        <v>79.2</v>
      </c>
      <c r="C99" s="201">
        <f t="shared" si="2"/>
        <v>243.54243542435421</v>
      </c>
      <c r="D99" s="202">
        <f t="shared" si="35"/>
        <v>-10.820853507487893</v>
      </c>
      <c r="E99" s="202">
        <f t="shared" si="36"/>
        <v>-7.6169368949026044</v>
      </c>
      <c r="F99" s="203">
        <f t="shared" si="37"/>
        <v>-0.96286107290233236</v>
      </c>
      <c r="G99" s="204" t="s">
        <v>13</v>
      </c>
    </row>
    <row r="100" spans="1:7" ht="15" x14ac:dyDescent="0.25">
      <c r="A100" s="241">
        <v>40847</v>
      </c>
      <c r="B100" s="200">
        <v>93.19</v>
      </c>
      <c r="C100" s="201">
        <f t="shared" si="2"/>
        <v>286.56211562115618</v>
      </c>
      <c r="D100" s="202">
        <f t="shared" ref="D100:D105" si="38">100*(B100/B99-1)</f>
        <v>17.664141414141412</v>
      </c>
      <c r="E100" s="202">
        <f t="shared" si="36"/>
        <v>8.7017380146972911</v>
      </c>
      <c r="F100" s="203">
        <f t="shared" si="37"/>
        <v>12.128504391769933</v>
      </c>
      <c r="G100" s="204" t="s">
        <v>13</v>
      </c>
    </row>
    <row r="101" spans="1:7" ht="15" x14ac:dyDescent="0.25">
      <c r="A101" s="241">
        <v>40877</v>
      </c>
      <c r="B101" s="200">
        <v>100.36</v>
      </c>
      <c r="C101" s="201">
        <f t="shared" si="2"/>
        <v>308.610086100861</v>
      </c>
      <c r="D101" s="202">
        <f t="shared" si="38"/>
        <v>7.6939585792467069</v>
      </c>
      <c r="E101" s="202">
        <f t="shared" si="36"/>
        <v>17.065204712469374</v>
      </c>
      <c r="F101" s="203">
        <f t="shared" si="37"/>
        <v>19.319938176197837</v>
      </c>
      <c r="G101" s="204" t="s">
        <v>13</v>
      </c>
    </row>
    <row r="102" spans="1:7" ht="15" x14ac:dyDescent="0.25">
      <c r="A102" s="241">
        <v>40907</v>
      </c>
      <c r="B102" s="200">
        <v>98.83</v>
      </c>
      <c r="C102" s="201">
        <f t="shared" si="2"/>
        <v>303.90528905289051</v>
      </c>
      <c r="D102" s="202">
        <f t="shared" si="38"/>
        <v>-1.5245117576723755</v>
      </c>
      <c r="E102" s="202">
        <f t="shared" si="36"/>
        <v>15.28053190248453</v>
      </c>
      <c r="F102" s="203">
        <f t="shared" si="37"/>
        <v>15.28053190248453</v>
      </c>
      <c r="G102" s="204" t="s">
        <v>13</v>
      </c>
    </row>
    <row r="103" spans="1:7" ht="15" x14ac:dyDescent="0.25">
      <c r="A103" s="241">
        <v>40939</v>
      </c>
      <c r="B103" s="200">
        <v>98.48</v>
      </c>
      <c r="C103" s="201">
        <f t="shared" ref="C103" si="39">100*B103/B$7</f>
        <v>302.82902829028285</v>
      </c>
      <c r="D103" s="202">
        <f t="shared" si="38"/>
        <v>-0.35414347870079688</v>
      </c>
      <c r="E103" s="202">
        <f t="shared" ref="E103:E108" si="40">100*(B103/B$102-1)</f>
        <v>-0.35414347870079688</v>
      </c>
      <c r="F103" s="203">
        <f t="shared" si="37"/>
        <v>6.8228658205879311</v>
      </c>
      <c r="G103" s="204" t="s">
        <v>13</v>
      </c>
    </row>
    <row r="104" spans="1:7" ht="15" x14ac:dyDescent="0.25">
      <c r="A104" s="241">
        <v>40968</v>
      </c>
      <c r="B104" s="200">
        <v>107.07</v>
      </c>
      <c r="C104" s="201">
        <f t="shared" ref="C104" si="41">100*B104/B$7</f>
        <v>329.24354243542433</v>
      </c>
      <c r="D104" s="202">
        <f t="shared" si="38"/>
        <v>8.7225832656376845</v>
      </c>
      <c r="E104" s="202">
        <f t="shared" si="40"/>
        <v>8.3375493271273804</v>
      </c>
      <c r="F104" s="203">
        <f t="shared" ref="F104" si="42">100*(B104/B92-1)</f>
        <v>10.415592451273593</v>
      </c>
      <c r="G104" s="204" t="s">
        <v>13</v>
      </c>
    </row>
    <row r="105" spans="1:7" ht="15" x14ac:dyDescent="0.25">
      <c r="A105" s="241">
        <v>40998</v>
      </c>
      <c r="B105" s="200">
        <v>103.02</v>
      </c>
      <c r="C105" s="201">
        <f t="shared" ref="C105" si="43">100*B105/B$7</f>
        <v>316.78966789667896</v>
      </c>
      <c r="D105" s="202">
        <f t="shared" si="38"/>
        <v>-3.7825721490613584</v>
      </c>
      <c r="E105" s="202">
        <f t="shared" si="40"/>
        <v>4.2396033593038451</v>
      </c>
      <c r="F105" s="203">
        <f t="shared" ref="F105" si="44">100*(B105/B93-1)</f>
        <v>-3.4670164917541269</v>
      </c>
      <c r="G105" s="204" t="s">
        <v>13</v>
      </c>
    </row>
    <row r="106" spans="1:7" ht="15" x14ac:dyDescent="0.25">
      <c r="A106" s="241">
        <v>41029</v>
      </c>
      <c r="B106" s="200">
        <v>104.87</v>
      </c>
      <c r="C106" s="201">
        <f t="shared" ref="C106" si="45">100*B106/B$7</f>
        <v>322.47847478474779</v>
      </c>
      <c r="D106" s="202">
        <f t="shared" ref="D106" si="46">100*(B106/B105-1)</f>
        <v>1.7957678120753329</v>
      </c>
      <c r="E106" s="202">
        <f t="shared" si="40"/>
        <v>6.1115046038652254</v>
      </c>
      <c r="F106" s="203">
        <f t="shared" ref="F106" si="47">100*(B106/B94-1)</f>
        <v>-7.9522513824278107</v>
      </c>
      <c r="G106" s="204" t="s">
        <v>13</v>
      </c>
    </row>
    <row r="107" spans="1:7" ht="15" x14ac:dyDescent="0.25">
      <c r="A107" s="241">
        <v>41060</v>
      </c>
      <c r="B107" s="200">
        <v>86.53</v>
      </c>
      <c r="C107" s="201">
        <f t="shared" ref="C107" si="48">100*B107/B$7</f>
        <v>266.08241082410819</v>
      </c>
      <c r="D107" s="202">
        <f t="shared" ref="D107" si="49">100*(B107/B106-1)</f>
        <v>-17.488318870983122</v>
      </c>
      <c r="E107" s="202">
        <f t="shared" si="40"/>
        <v>-12.445613680056656</v>
      </c>
      <c r="F107" s="203">
        <f t="shared" ref="F107" si="50">100*(B107/B95-1)</f>
        <v>-15.744888023369041</v>
      </c>
      <c r="G107" s="204" t="s">
        <v>13</v>
      </c>
    </row>
    <row r="108" spans="1:7" ht="15" x14ac:dyDescent="0.25">
      <c r="A108" s="241">
        <v>41089</v>
      </c>
      <c r="B108" s="200">
        <v>84.96</v>
      </c>
      <c r="C108" s="201">
        <f t="shared" ref="C108" si="51">100*B108/B$7</f>
        <v>261.25461254612543</v>
      </c>
      <c r="D108" s="202">
        <f t="shared" ref="D108" si="52">100*(B108/B107-1)</f>
        <v>-1.8143996301860699</v>
      </c>
      <c r="E108" s="202">
        <f t="shared" si="40"/>
        <v>-14.034200141657394</v>
      </c>
      <c r="F108" s="203">
        <f t="shared" ref="F108" si="53">100*(B108/B96-1)</f>
        <v>-10.962062460700073</v>
      </c>
      <c r="G108" s="204" t="s">
        <v>13</v>
      </c>
    </row>
    <row r="109" spans="1:7" ht="15" x14ac:dyDescent="0.25">
      <c r="A109" s="241">
        <v>41121</v>
      </c>
      <c r="B109" s="200">
        <v>88.06</v>
      </c>
      <c r="C109" s="201">
        <f t="shared" ref="C109:C110" si="54">100*B109/B$7</f>
        <v>270.78720787207868</v>
      </c>
      <c r="D109" s="202">
        <f t="shared" ref="D109:D110" si="55">100*(B109/B108-1)</f>
        <v>3.6487758945386251</v>
      </c>
      <c r="E109" s="202">
        <f t="shared" ref="E109:E110" si="56">100*(B109/B$102-1)</f>
        <v>-10.897500758878875</v>
      </c>
      <c r="F109" s="203">
        <f t="shared" ref="F109:F110" si="57">100*(B109/B97-1)</f>
        <v>-7.9832810867293658</v>
      </c>
      <c r="G109" s="204" t="s">
        <v>13</v>
      </c>
    </row>
    <row r="110" spans="1:7" ht="15" x14ac:dyDescent="0.25">
      <c r="A110" s="241">
        <v>41152</v>
      </c>
      <c r="B110" s="200">
        <v>96.47</v>
      </c>
      <c r="C110" s="201">
        <f t="shared" si="54"/>
        <v>296.6482164821648</v>
      </c>
      <c r="D110" s="202">
        <f t="shared" si="55"/>
        <v>9.5503066091301427</v>
      </c>
      <c r="E110" s="202">
        <f t="shared" si="56"/>
        <v>-2.3879388849539662</v>
      </c>
      <c r="F110" s="203">
        <f t="shared" si="57"/>
        <v>8.6251548249071099</v>
      </c>
      <c r="G110" s="204" t="s">
        <v>13</v>
      </c>
    </row>
    <row r="111" spans="1:7" ht="15" x14ac:dyDescent="0.25">
      <c r="A111" s="241">
        <v>41180</v>
      </c>
      <c r="B111" s="200">
        <v>92.19</v>
      </c>
      <c r="C111" s="201">
        <f t="shared" ref="C111" si="58">100*B111/B$7</f>
        <v>283.48708487084866</v>
      </c>
      <c r="D111" s="202">
        <f t="shared" ref="D111" si="59">100*(B111/B110-1)</f>
        <v>-4.4366124183684015</v>
      </c>
      <c r="E111" s="202">
        <f t="shared" ref="E111" si="60">100*(B111/B$102-1)</f>
        <v>-6.7186077102094561</v>
      </c>
      <c r="F111" s="203">
        <f t="shared" ref="F111" si="61">100*(B111/B99-1)</f>
        <v>16.401515151515135</v>
      </c>
      <c r="G111" s="204" t="s">
        <v>13</v>
      </c>
    </row>
    <row r="112" spans="1:7" ht="15" x14ac:dyDescent="0.25">
      <c r="A112" s="241">
        <v>41213</v>
      </c>
      <c r="B112" s="200">
        <v>86.24</v>
      </c>
      <c r="C112" s="201">
        <f t="shared" ref="C112" si="62">100*B112/B$7</f>
        <v>265.19065190651907</v>
      </c>
      <c r="D112" s="202">
        <f t="shared" ref="D112" si="63">100*(B112/B111-1)</f>
        <v>-6.454062262718308</v>
      </c>
      <c r="E112" s="202">
        <f t="shared" ref="E112" si="64">100*(B112/B$102-1)</f>
        <v>-12.739046848123047</v>
      </c>
      <c r="F112" s="203">
        <f t="shared" ref="F112" si="65">100*(B112/B100-1)</f>
        <v>-7.4578817469685639</v>
      </c>
      <c r="G112" s="204" t="s">
        <v>13</v>
      </c>
    </row>
    <row r="113" spans="1:7" ht="15" x14ac:dyDescent="0.25">
      <c r="A113" s="241">
        <v>41243</v>
      </c>
      <c r="B113" s="200">
        <v>88.91</v>
      </c>
      <c r="C113" s="201">
        <f t="shared" ref="C113" si="66">100*B113/B$7</f>
        <v>273.40098400984004</v>
      </c>
      <c r="D113" s="202">
        <f t="shared" ref="D113" si="67">100*(B113/B112-1)</f>
        <v>3.096011131725418</v>
      </c>
      <c r="E113" s="202">
        <f t="shared" ref="E113" si="68">100*(B113/B$102-1)</f>
        <v>-10.037438024891232</v>
      </c>
      <c r="F113" s="203">
        <f t="shared" ref="F113" si="69">100*(B113/B101-1)</f>
        <v>-11.408927859705065</v>
      </c>
      <c r="G113" s="204" t="s">
        <v>13</v>
      </c>
    </row>
    <row r="114" spans="1:7" ht="15" x14ac:dyDescent="0.25">
      <c r="A114" s="241">
        <v>41274</v>
      </c>
      <c r="B114" s="200">
        <v>91.82</v>
      </c>
      <c r="C114" s="201">
        <f t="shared" ref="C114" si="70">100*B114/B$7</f>
        <v>282.34932349323492</v>
      </c>
      <c r="D114" s="202">
        <f t="shared" ref="D114" si="71">100*(B114/B113-1)</f>
        <v>3.2729726689911143</v>
      </c>
      <c r="E114" s="202">
        <f t="shared" ref="E114" si="72">100*(B114/B$102-1)</f>
        <v>-7.0929879591217322</v>
      </c>
      <c r="F114" s="203">
        <f t="shared" ref="F114" si="73">100*(B114/B102-1)</f>
        <v>-7.0929879591217322</v>
      </c>
      <c r="G114" s="204" t="s">
        <v>13</v>
      </c>
    </row>
    <row r="115" spans="1:7" ht="15" x14ac:dyDescent="0.25">
      <c r="A115" s="241">
        <v>41305</v>
      </c>
      <c r="B115" s="200">
        <v>97.49</v>
      </c>
      <c r="C115" s="201">
        <f t="shared" ref="C115" si="74">100*B115/B$7</f>
        <v>299.78474784747846</v>
      </c>
      <c r="D115" s="202">
        <f t="shared" ref="D115" si="75">100*(B115/B114-1)</f>
        <v>6.1751252450446659</v>
      </c>
      <c r="E115" s="202">
        <f t="shared" ref="E115:E121" si="76">100*(B115/B$114-1)</f>
        <v>6.1751252450446659</v>
      </c>
      <c r="F115" s="203">
        <f t="shared" ref="F115" si="77">100*(B115/B103-1)</f>
        <v>-1.0052802599512689</v>
      </c>
      <c r="G115" s="204" t="s">
        <v>13</v>
      </c>
    </row>
    <row r="116" spans="1:7" ht="15" x14ac:dyDescent="0.25">
      <c r="A116" s="241">
        <v>41333</v>
      </c>
      <c r="B116" s="200">
        <v>92.05</v>
      </c>
      <c r="C116" s="201">
        <f t="shared" ref="C116" si="78">100*B116/B$7</f>
        <v>283.05658056580563</v>
      </c>
      <c r="D116" s="202">
        <f t="shared" ref="D116" si="79">100*(B116/B115-1)</f>
        <v>-5.5800594932813645</v>
      </c>
      <c r="E116" s="202">
        <f t="shared" si="76"/>
        <v>0.25049008930517758</v>
      </c>
      <c r="F116" s="203">
        <f t="shared" ref="F116" si="80">100*(B116/B104-1)</f>
        <v>-14.028205846642383</v>
      </c>
      <c r="G116" s="204" t="s">
        <v>13</v>
      </c>
    </row>
    <row r="117" spans="1:7" ht="15" x14ac:dyDescent="0.25">
      <c r="A117" s="241">
        <v>41361</v>
      </c>
      <c r="B117" s="200">
        <v>97.23</v>
      </c>
      <c r="C117" s="201">
        <f t="shared" ref="C117" si="81">100*B117/B$7</f>
        <v>298.98523985239848</v>
      </c>
      <c r="D117" s="202">
        <f t="shared" ref="D117" si="82">100*(B117/B116-1)</f>
        <v>5.6273764258555126</v>
      </c>
      <c r="E117" s="202">
        <f t="shared" si="76"/>
        <v>5.8919625353953453</v>
      </c>
      <c r="F117" s="203">
        <f t="shared" ref="F117" si="83">100*(B117/B105-1)</f>
        <v>-5.6202679091438501</v>
      </c>
      <c r="G117" s="204" t="s">
        <v>13</v>
      </c>
    </row>
    <row r="118" spans="1:7" ht="15" x14ac:dyDescent="0.25">
      <c r="A118" s="241">
        <v>41394</v>
      </c>
      <c r="B118" s="200">
        <v>93.46</v>
      </c>
      <c r="C118" s="201">
        <f t="shared" ref="C118" si="84">100*B118/B$7</f>
        <v>287.39237392373923</v>
      </c>
      <c r="D118" s="202">
        <f t="shared" ref="D118" si="85">100*(B118/B117-1)</f>
        <v>-3.877404093386827</v>
      </c>
      <c r="E118" s="202">
        <f t="shared" si="76"/>
        <v>1.7861032454802972</v>
      </c>
      <c r="F118" s="203">
        <f t="shared" ref="F118" si="86">100*(B118/B106-1)</f>
        <v>-10.880137312863559</v>
      </c>
      <c r="G118" s="204" t="s">
        <v>13</v>
      </c>
    </row>
    <row r="119" spans="1:7" ht="15" x14ac:dyDescent="0.25">
      <c r="A119" s="241">
        <v>41425</v>
      </c>
      <c r="B119" s="200">
        <v>91.97</v>
      </c>
      <c r="C119" s="201">
        <f t="shared" ref="C119" si="87">100*B119/B$7</f>
        <v>282.81057810578102</v>
      </c>
      <c r="D119" s="202">
        <f t="shared" ref="D119" si="88">100*(B119/B118-1)</f>
        <v>-1.594264926171618</v>
      </c>
      <c r="E119" s="202">
        <f t="shared" si="76"/>
        <v>0.1633631017207593</v>
      </c>
      <c r="F119" s="203">
        <f t="shared" ref="F119" si="89">100*(B119/B107-1)</f>
        <v>6.2868369351669839</v>
      </c>
      <c r="G119" s="204" t="s">
        <v>13</v>
      </c>
    </row>
    <row r="120" spans="1:7" ht="15" x14ac:dyDescent="0.25">
      <c r="A120" s="241">
        <v>41453</v>
      </c>
      <c r="B120" s="200">
        <v>96.56</v>
      </c>
      <c r="C120" s="201">
        <f t="shared" ref="C120" si="90">100*B120/B$7</f>
        <v>296.92496924969248</v>
      </c>
      <c r="D120" s="202">
        <f t="shared" ref="D120:D127" si="91">100*(B120/B119-1)</f>
        <v>4.9907578558225474</v>
      </c>
      <c r="E120" s="202">
        <f t="shared" si="76"/>
        <v>5.1622740143759671</v>
      </c>
      <c r="F120" s="203">
        <f t="shared" ref="F120" si="92">100*(B120/B108-1)</f>
        <v>13.653483992467063</v>
      </c>
      <c r="G120" s="204" t="s">
        <v>13</v>
      </c>
    </row>
    <row r="121" spans="1:7" ht="15" x14ac:dyDescent="0.25">
      <c r="A121" s="241">
        <v>41486</v>
      </c>
      <c r="B121" s="200">
        <v>105.03</v>
      </c>
      <c r="C121" s="201">
        <f t="shared" ref="C121" si="93">100*B121/B$7</f>
        <v>322.97047970479701</v>
      </c>
      <c r="D121" s="202">
        <f t="shared" si="91"/>
        <v>8.7717481358740699</v>
      </c>
      <c r="E121" s="202">
        <f t="shared" si="76"/>
        <v>14.386843824874763</v>
      </c>
      <c r="F121" s="203">
        <f t="shared" ref="F121" si="94">100*(B121/B108-1)</f>
        <v>23.622881355932222</v>
      </c>
      <c r="G121" s="204" t="s">
        <v>13</v>
      </c>
    </row>
    <row r="122" spans="1:7" ht="15" x14ac:dyDescent="0.25">
      <c r="A122" s="241">
        <v>41516</v>
      </c>
      <c r="B122" s="200">
        <v>107.65</v>
      </c>
      <c r="C122" s="201">
        <f t="shared" ref="C122" si="95">100*B122/B$7</f>
        <v>331.02706027060265</v>
      </c>
      <c r="D122" s="202">
        <f t="shared" si="91"/>
        <v>2.4945253737027606</v>
      </c>
      <c r="E122" s="202">
        <f t="shared" ref="E122" si="96">100*(B122/B$114-1)</f>
        <v>17.240252668264013</v>
      </c>
      <c r="F122" s="203">
        <f t="shared" ref="F122" si="97">100*(B122/B109-1)</f>
        <v>22.246195775607536</v>
      </c>
      <c r="G122" s="204" t="s">
        <v>13</v>
      </c>
    </row>
    <row r="123" spans="1:7" ht="15" x14ac:dyDescent="0.25">
      <c r="A123" s="241">
        <v>41547</v>
      </c>
      <c r="B123" s="200">
        <v>102.33</v>
      </c>
      <c r="C123" s="201">
        <f t="shared" ref="C123" si="98">100*B123/B$7</f>
        <v>314.66789667896677</v>
      </c>
      <c r="D123" s="202">
        <f t="shared" si="91"/>
        <v>-4.941941477008827</v>
      </c>
      <c r="E123" s="202">
        <f t="shared" ref="E123" si="99">100*(B123/B$114-1)</f>
        <v>11.446307993901117</v>
      </c>
      <c r="F123" s="203">
        <f t="shared" ref="F123" si="100">100*(B123/B110-1)</f>
        <v>6.0744272830931978</v>
      </c>
      <c r="G123" s="204" t="s">
        <v>13</v>
      </c>
    </row>
    <row r="124" spans="1:7" ht="15" x14ac:dyDescent="0.25">
      <c r="A124" s="241">
        <v>41578</v>
      </c>
      <c r="B124" s="200">
        <v>96.38</v>
      </c>
      <c r="C124" s="201">
        <f t="shared" ref="C124" si="101">100*B124/B$7</f>
        <v>296.37146371463712</v>
      </c>
      <c r="D124" s="202">
        <f t="shared" si="91"/>
        <v>-5.8145216456562121</v>
      </c>
      <c r="E124" s="202">
        <f t="shared" ref="E124" si="102">100*(B124/B$114-1)</f>
        <v>4.9662382923110426</v>
      </c>
      <c r="F124" s="203">
        <f t="shared" ref="F124" si="103">100*(B124/B111-1)</f>
        <v>4.544961492569688</v>
      </c>
      <c r="G124" s="204" t="s">
        <v>13</v>
      </c>
    </row>
    <row r="125" spans="1:7" ht="15" x14ac:dyDescent="0.25">
      <c r="A125" s="241">
        <v>41608</v>
      </c>
      <c r="B125" s="200">
        <v>92.72</v>
      </c>
      <c r="C125" s="201">
        <f t="shared" ref="C125" si="104">100*B125/B$7</f>
        <v>285.11685116851163</v>
      </c>
      <c r="D125" s="202">
        <f t="shared" si="91"/>
        <v>-3.7974683544303778</v>
      </c>
      <c r="E125" s="202">
        <f t="shared" ref="E125" si="105">100*(B125/B$114-1)</f>
        <v>0.98017861032455578</v>
      </c>
      <c r="F125" s="203">
        <f t="shared" ref="F125" si="106">100*(B125/B112-1)</f>
        <v>7.5139146567718029</v>
      </c>
      <c r="G125" s="204" t="s">
        <v>13</v>
      </c>
    </row>
    <row r="126" spans="1:7" ht="15" x14ac:dyDescent="0.25">
      <c r="A126" s="241">
        <v>41639</v>
      </c>
      <c r="B126" s="200">
        <v>98.42</v>
      </c>
      <c r="C126" s="201">
        <f t="shared" ref="C126:C168" si="107">100*B126/B$7</f>
        <v>302.64452644526443</v>
      </c>
      <c r="D126" s="202">
        <f t="shared" si="91"/>
        <v>6.1475409836065698</v>
      </c>
      <c r="E126" s="202">
        <f t="shared" ref="E126" si="108">100*(B126/B$114-1)</f>
        <v>7.1879764757133646</v>
      </c>
      <c r="F126" s="203">
        <f t="shared" ref="F126" si="109">100*(B126/B113-1)</f>
        <v>10.696209650208077</v>
      </c>
      <c r="G126" s="204" t="s">
        <v>13</v>
      </c>
    </row>
    <row r="127" spans="1:7" ht="15" x14ac:dyDescent="0.25">
      <c r="A127" s="241">
        <v>41670</v>
      </c>
      <c r="B127" s="200">
        <v>97.49</v>
      </c>
      <c r="C127" s="201">
        <f t="shared" si="107"/>
        <v>299.78474784747846</v>
      </c>
      <c r="D127" s="202">
        <f t="shared" si="91"/>
        <v>-0.94492989229831847</v>
      </c>
      <c r="E127" s="202">
        <f t="shared" ref="E127:E132" si="110">100*(B127/B$126-1)</f>
        <v>-0.94492989229831847</v>
      </c>
      <c r="F127" s="203">
        <f t="shared" ref="F127" si="111">100*(B127/B114-1)</f>
        <v>6.1751252450446659</v>
      </c>
      <c r="G127" s="204" t="s">
        <v>13</v>
      </c>
    </row>
    <row r="128" spans="1:7" ht="15" x14ac:dyDescent="0.25">
      <c r="A128" s="241">
        <v>41698</v>
      </c>
      <c r="B128" s="200">
        <v>102.59</v>
      </c>
      <c r="C128" s="201">
        <f t="shared" si="107"/>
        <v>315.46740467404669</v>
      </c>
      <c r="D128" s="202">
        <f t="shared" ref="D128" si="112">100*(B128/B127-1)</f>
        <v>5.2313057749512781</v>
      </c>
      <c r="E128" s="202">
        <f t="shared" si="110"/>
        <v>4.2369437106279273</v>
      </c>
      <c r="F128" s="203">
        <f t="shared" ref="F128" si="113">100*(B128/B115-1)</f>
        <v>5.2313057749512781</v>
      </c>
      <c r="G128" s="204" t="s">
        <v>13</v>
      </c>
    </row>
    <row r="129" spans="1:7" ht="15" x14ac:dyDescent="0.25">
      <c r="A129" s="241">
        <v>41729</v>
      </c>
      <c r="B129" s="200">
        <v>101.58</v>
      </c>
      <c r="C129" s="201">
        <f t="shared" si="107"/>
        <v>312.36162361623616</v>
      </c>
      <c r="D129" s="202">
        <f t="shared" ref="D129" si="114">100*(B129/B128-1)</f>
        <v>-0.98450141339312403</v>
      </c>
      <c r="E129" s="202">
        <f t="shared" si="110"/>
        <v>3.2107295265189961</v>
      </c>
      <c r="F129" s="203">
        <f t="shared" ref="F129" si="115">100*(B129/B116-1)</f>
        <v>10.353068984247681</v>
      </c>
      <c r="G129" s="204" t="s">
        <v>13</v>
      </c>
    </row>
    <row r="130" spans="1:7" ht="15" x14ac:dyDescent="0.25">
      <c r="A130" s="241">
        <v>41759</v>
      </c>
      <c r="B130" s="200">
        <v>99.74</v>
      </c>
      <c r="C130" s="201">
        <f t="shared" si="107"/>
        <v>306.70356703567035</v>
      </c>
      <c r="D130" s="202">
        <f t="shared" ref="D130" si="116">100*(B130/B129-1)</f>
        <v>-1.8113801929513729</v>
      </c>
      <c r="E130" s="202">
        <f t="shared" si="110"/>
        <v>1.3411908148750262</v>
      </c>
      <c r="F130" s="203">
        <f t="shared" ref="F130" si="117">100*(B130/B117-1)</f>
        <v>2.5815077650930718</v>
      </c>
      <c r="G130" s="204" t="s">
        <v>13</v>
      </c>
    </row>
    <row r="131" spans="1:7" ht="15" x14ac:dyDescent="0.25">
      <c r="A131" s="241">
        <v>41789</v>
      </c>
      <c r="B131" s="200">
        <v>102.71</v>
      </c>
      <c r="C131" s="201">
        <f t="shared" si="107"/>
        <v>315.83640836408364</v>
      </c>
      <c r="D131" s="202">
        <f t="shared" ref="D131" si="118">100*(B131/B130-1)</f>
        <v>2.9777421295367867</v>
      </c>
      <c r="E131" s="202">
        <f t="shared" si="110"/>
        <v>4.3588701483438186</v>
      </c>
      <c r="F131" s="203">
        <f t="shared" ref="F131" si="119">100*(B131/B118-1)</f>
        <v>9.8972822597902734</v>
      </c>
      <c r="G131" s="204" t="s">
        <v>13</v>
      </c>
    </row>
    <row r="132" spans="1:7" ht="15" x14ac:dyDescent="0.25">
      <c r="A132" s="241">
        <v>41820</v>
      </c>
      <c r="B132" s="200">
        <v>105.37</v>
      </c>
      <c r="C132" s="201">
        <f t="shared" si="107"/>
        <v>324.01599015990155</v>
      </c>
      <c r="D132" s="202">
        <f t="shared" ref="D132" si="120">100*(B132/B131-1)</f>
        <v>2.5898159867588477</v>
      </c>
      <c r="E132" s="202">
        <f t="shared" si="110"/>
        <v>7.0615728510465381</v>
      </c>
      <c r="F132" s="203">
        <f t="shared" ref="F132" si="121">100*(B132/B119-1)</f>
        <v>14.56996846797869</v>
      </c>
      <c r="G132" s="204" t="s">
        <v>13</v>
      </c>
    </row>
    <row r="133" spans="1:7" ht="15" x14ac:dyDescent="0.25">
      <c r="A133" s="241">
        <v>41851</v>
      </c>
      <c r="B133" s="200">
        <v>98.17</v>
      </c>
      <c r="C133" s="201">
        <f t="shared" si="107"/>
        <v>301.87576875768752</v>
      </c>
      <c r="D133" s="202">
        <f t="shared" ref="D133" si="122">100*(B133/B132-1)</f>
        <v>-6.8330644395938167</v>
      </c>
      <c r="E133" s="202">
        <f t="shared" ref="E133" si="123">100*(B133/B$126-1)</f>
        <v>-0.25401341190814941</v>
      </c>
      <c r="F133" s="203">
        <f t="shared" ref="F133" si="124">100*(B133/B120-1)</f>
        <v>1.6673570836785334</v>
      </c>
      <c r="G133" s="204" t="s">
        <v>13</v>
      </c>
    </row>
    <row r="134" spans="1:7" ht="15" x14ac:dyDescent="0.25">
      <c r="A134" s="241">
        <v>41880</v>
      </c>
      <c r="B134" s="200">
        <v>95.96</v>
      </c>
      <c r="C134" s="201">
        <f t="shared" si="107"/>
        <v>295.07995079950797</v>
      </c>
      <c r="D134" s="202">
        <f t="shared" ref="D134" si="125">100*(B134/B133-1)</f>
        <v>-2.2511969033309653</v>
      </c>
      <c r="E134" s="202">
        <f t="shared" ref="E134" si="126">100*(B134/B$126-1)</f>
        <v>-2.4994919731761933</v>
      </c>
      <c r="F134" s="203">
        <f t="shared" ref="F134" si="127">100*(B134/B121-1)</f>
        <v>-8.6356279158335774</v>
      </c>
      <c r="G134" s="204" t="s">
        <v>13</v>
      </c>
    </row>
    <row r="135" spans="1:7" ht="15" x14ac:dyDescent="0.25">
      <c r="A135" s="241">
        <v>41912</v>
      </c>
      <c r="B135" s="200">
        <v>91.16</v>
      </c>
      <c r="C135" s="201">
        <f t="shared" si="107"/>
        <v>280.31980319803193</v>
      </c>
      <c r="D135" s="202">
        <f t="shared" ref="D135" si="128">100*(B135/B134-1)</f>
        <v>-5.0020842017507228</v>
      </c>
      <c r="E135" s="202">
        <f t="shared" ref="E135" si="129">100*(B135/B$126-1)</f>
        <v>-7.3765494818126438</v>
      </c>
      <c r="F135" s="203">
        <f t="shared" ref="F135" si="130">100*(B135/B122-1)</f>
        <v>-15.318160705991646</v>
      </c>
      <c r="G135" s="204" t="s">
        <v>13</v>
      </c>
    </row>
    <row r="136" spans="1:7" ht="15" x14ac:dyDescent="0.25">
      <c r="A136" s="241">
        <v>41943</v>
      </c>
      <c r="B136" s="200">
        <v>80.540000000000006</v>
      </c>
      <c r="C136" s="201">
        <f t="shared" si="107"/>
        <v>247.66297662976629</v>
      </c>
      <c r="D136" s="202">
        <f t="shared" ref="D136" si="131">100*(B136/B135-1)</f>
        <v>-11.649846423870114</v>
      </c>
      <c r="E136" s="202">
        <f t="shared" ref="E136" si="132">100*(B136/B$126-1)</f>
        <v>-18.167039219670787</v>
      </c>
      <c r="F136" s="203">
        <f t="shared" ref="F136" si="133">100*(B136/B123-1)</f>
        <v>-21.29385321997459</v>
      </c>
      <c r="G136" s="204" t="s">
        <v>13</v>
      </c>
    </row>
    <row r="137" spans="1:7" ht="15" x14ac:dyDescent="0.25">
      <c r="A137" s="241">
        <v>41973</v>
      </c>
      <c r="B137" s="200">
        <v>64.31</v>
      </c>
      <c r="C137" s="201">
        <f t="shared" si="107"/>
        <v>197.7552275522755</v>
      </c>
      <c r="D137" s="202">
        <f t="shared" ref="D137" si="134">100*(B137/B136-1)</f>
        <v>-20.151477526694816</v>
      </c>
      <c r="E137" s="202">
        <f t="shared" ref="E137" si="135">100*(B137/B$126-1)</f>
        <v>-34.65758992074781</v>
      </c>
      <c r="F137" s="203">
        <f t="shared" ref="F137" si="136">100*(B137/B124-1)</f>
        <v>-33.274538285951436</v>
      </c>
      <c r="G137" s="204" t="s">
        <v>13</v>
      </c>
    </row>
    <row r="138" spans="1:7" ht="15" x14ac:dyDescent="0.25">
      <c r="A138" s="241">
        <v>42004</v>
      </c>
      <c r="B138" s="200">
        <v>53.27</v>
      </c>
      <c r="C138" s="201">
        <f t="shared" si="107"/>
        <v>163.80688806888068</v>
      </c>
      <c r="D138" s="202">
        <f t="shared" ref="D138" si="137">100*(B138/B137-1)</f>
        <v>-17.166848079614361</v>
      </c>
      <c r="E138" s="202">
        <f t="shared" ref="E138" si="138">100*(B138/B$126-1)</f>
        <v>-45.874822190611667</v>
      </c>
      <c r="F138" s="203">
        <f t="shared" ref="F138" si="139">100*(B138/B125-1)</f>
        <v>-42.547454702329588</v>
      </c>
      <c r="G138" s="204" t="s">
        <v>13</v>
      </c>
    </row>
    <row r="139" spans="1:7" ht="15" x14ac:dyDescent="0.25">
      <c r="A139" s="241">
        <v>42034</v>
      </c>
      <c r="B139" s="200">
        <v>48.24</v>
      </c>
      <c r="C139" s="201">
        <f t="shared" si="107"/>
        <v>148.33948339483393</v>
      </c>
      <c r="D139" s="202">
        <f t="shared" ref="D139" si="140">100*(B139/B138-1)</f>
        <v>-9.442462924723106</v>
      </c>
      <c r="E139" s="202">
        <f t="shared" ref="E139:E144" si="141">100*(B139/B$138-1)</f>
        <v>-9.442462924723106</v>
      </c>
      <c r="F139" s="203">
        <f t="shared" ref="F139" si="142">100*(B139/B126-1)</f>
        <v>-50.985572038203621</v>
      </c>
      <c r="G139" s="204" t="s">
        <v>13</v>
      </c>
    </row>
    <row r="140" spans="1:7" ht="15" x14ac:dyDescent="0.25">
      <c r="A140" s="241">
        <v>42062</v>
      </c>
      <c r="B140" s="200">
        <v>49.76</v>
      </c>
      <c r="C140" s="201">
        <f t="shared" si="107"/>
        <v>153.01353013530135</v>
      </c>
      <c r="D140" s="202">
        <f t="shared" ref="D140" si="143">100*(B140/B139-1)</f>
        <v>3.1509121061359835</v>
      </c>
      <c r="E140" s="202">
        <f t="shared" si="141"/>
        <v>-6.5890745259996386</v>
      </c>
      <c r="F140" s="203">
        <f t="shared" ref="F140" si="144">100*(B140/B127-1)</f>
        <v>-48.958867576161659</v>
      </c>
      <c r="G140" s="204" t="s">
        <v>13</v>
      </c>
    </row>
    <row r="141" spans="1:7" ht="15" x14ac:dyDescent="0.25">
      <c r="A141" s="241">
        <v>42094</v>
      </c>
      <c r="B141" s="200">
        <v>47.6</v>
      </c>
      <c r="C141" s="201">
        <f t="shared" si="107"/>
        <v>146.37146371463714</v>
      </c>
      <c r="D141" s="202">
        <f t="shared" ref="D141" si="145">100*(B141/B140-1)</f>
        <v>-4.3408360128617263</v>
      </c>
      <c r="E141" s="202">
        <f t="shared" si="141"/>
        <v>-10.643889618922476</v>
      </c>
      <c r="F141" s="203">
        <f t="shared" ref="F141" si="146">100*(B141/B128-1)</f>
        <v>-53.601715566819387</v>
      </c>
      <c r="G141" s="204" t="s">
        <v>13</v>
      </c>
    </row>
    <row r="142" spans="1:7" ht="15" x14ac:dyDescent="0.25">
      <c r="A142" s="241">
        <v>42124</v>
      </c>
      <c r="B142" s="200">
        <v>59.63</v>
      </c>
      <c r="C142" s="201">
        <f t="shared" si="107"/>
        <v>183.36408364083638</v>
      </c>
      <c r="D142" s="202">
        <f t="shared" ref="D142" si="147">100*(B142/B141-1)</f>
        <v>25.273109243697476</v>
      </c>
      <c r="E142" s="202">
        <f t="shared" si="141"/>
        <v>11.939177773606158</v>
      </c>
      <c r="F142" s="203">
        <f t="shared" ref="F142" si="148">100*(B142/B129-1)</f>
        <v>-41.297499507777111</v>
      </c>
      <c r="G142" s="204" t="s">
        <v>13</v>
      </c>
    </row>
    <row r="143" spans="1:7" ht="15" x14ac:dyDescent="0.25">
      <c r="A143" s="241">
        <v>42153</v>
      </c>
      <c r="B143" s="200">
        <v>60.3</v>
      </c>
      <c r="C143" s="201">
        <f t="shared" si="107"/>
        <v>185.42435424354241</v>
      </c>
      <c r="D143" s="202">
        <f t="shared" ref="D143" si="149">100*(B143/B142-1)</f>
        <v>1.1235955056179581</v>
      </c>
      <c r="E143" s="202">
        <f t="shared" si="141"/>
        <v>13.196921344096113</v>
      </c>
      <c r="F143" s="203">
        <f t="shared" ref="F143" si="150">100*(B143/B130-1)</f>
        <v>-39.542811309404449</v>
      </c>
      <c r="G143" s="204" t="s">
        <v>13</v>
      </c>
    </row>
    <row r="144" spans="1:7" ht="15" x14ac:dyDescent="0.25">
      <c r="A144" s="241">
        <v>42185</v>
      </c>
      <c r="B144" s="200">
        <v>59.47</v>
      </c>
      <c r="C144" s="201">
        <f t="shared" si="107"/>
        <v>182.87207872078719</v>
      </c>
      <c r="D144" s="202">
        <f t="shared" ref="D144" si="151">100*(B144/B143-1)</f>
        <v>-1.3764510779436079</v>
      </c>
      <c r="E144" s="202">
        <f t="shared" si="141"/>
        <v>11.638821100056319</v>
      </c>
      <c r="F144" s="203">
        <f t="shared" ref="F144" si="152">100*(B144/B131-1)</f>
        <v>-42.099114010320314</v>
      </c>
      <c r="G144" s="204" t="s">
        <v>13</v>
      </c>
    </row>
    <row r="145" spans="1:7" ht="15" x14ac:dyDescent="0.25">
      <c r="A145" s="241">
        <v>42216</v>
      </c>
      <c r="B145" s="200">
        <v>47.12</v>
      </c>
      <c r="C145" s="201">
        <f t="shared" si="107"/>
        <v>144.89544895448952</v>
      </c>
      <c r="D145" s="202">
        <f t="shared" ref="D145" si="153">100*(B145/B144-1)</f>
        <v>-20.766773162939302</v>
      </c>
      <c r="E145" s="202">
        <f t="shared" ref="E145" si="154">100*(B145/B$138-1)</f>
        <v>-11.544959639572006</v>
      </c>
      <c r="F145" s="203">
        <f t="shared" ref="F145" si="155">100*(B145/B132-1)</f>
        <v>-55.281389389769387</v>
      </c>
      <c r="G145" s="204" t="s">
        <v>13</v>
      </c>
    </row>
    <row r="146" spans="1:7" ht="15" x14ac:dyDescent="0.25">
      <c r="A146" s="241">
        <v>42247</v>
      </c>
      <c r="B146" s="200">
        <v>49.2</v>
      </c>
      <c r="C146" s="201">
        <f t="shared" si="107"/>
        <v>151.29151291512915</v>
      </c>
      <c r="D146" s="202">
        <f t="shared" ref="D146" si="156">100*(B146/B145-1)</f>
        <v>4.414261460101887</v>
      </c>
      <c r="E146" s="202">
        <f t="shared" ref="E146" si="157">100*(B146/B$138-1)</f>
        <v>-7.6403228834240666</v>
      </c>
      <c r="F146" s="203">
        <f t="shared" ref="F146" si="158">100*(B146/B133-1)</f>
        <v>-49.882856269736166</v>
      </c>
      <c r="G146" s="204" t="s">
        <v>13</v>
      </c>
    </row>
    <row r="147" spans="1:7" ht="15" x14ac:dyDescent="0.25">
      <c r="A147" s="241">
        <v>42277</v>
      </c>
      <c r="B147" s="200">
        <v>45.09</v>
      </c>
      <c r="C147" s="201">
        <f t="shared" si="107"/>
        <v>138.65313653136531</v>
      </c>
      <c r="D147" s="202">
        <f t="shared" ref="D147" si="159">100*(B147/B146-1)</f>
        <v>-8.3536585365853622</v>
      </c>
      <c r="E147" s="202">
        <f t="shared" ref="E147" si="160">100*(B147/B$138-1)</f>
        <v>-15.355734935235589</v>
      </c>
      <c r="F147" s="203">
        <f t="shared" ref="F147" si="161">100*(B147/B134-1)</f>
        <v>-53.011671529804083</v>
      </c>
      <c r="G147" s="204" t="s">
        <v>13</v>
      </c>
    </row>
    <row r="148" spans="1:7" ht="15" x14ac:dyDescent="0.25">
      <c r="A148" s="241">
        <v>42307</v>
      </c>
      <c r="B148" s="200">
        <v>46.59</v>
      </c>
      <c r="C148" s="201">
        <f t="shared" si="107"/>
        <v>143.26568265682656</v>
      </c>
      <c r="D148" s="202">
        <f t="shared" ref="D148" si="162">100*(B148/B147-1)</f>
        <v>3.3266799733865593</v>
      </c>
      <c r="E148" s="202">
        <f t="shared" ref="E148" si="163">100*(B148/B$138-1)</f>
        <v>-12.539891120705837</v>
      </c>
      <c r="F148" s="203">
        <f t="shared" ref="F148" si="164">100*(B148/B135-1)</f>
        <v>-48.89205792014041</v>
      </c>
      <c r="G148" s="204" t="s">
        <v>13</v>
      </c>
    </row>
    <row r="149" spans="1:7" ht="15" x14ac:dyDescent="0.25">
      <c r="A149" s="241">
        <v>42338</v>
      </c>
      <c r="B149" s="200">
        <v>41.65</v>
      </c>
      <c r="C149" s="201">
        <f t="shared" si="107"/>
        <v>128.07503075030749</v>
      </c>
      <c r="D149" s="202">
        <f t="shared" ref="D149" si="165">100*(B149/B148-1)</f>
        <v>-10.603133719682345</v>
      </c>
      <c r="E149" s="202">
        <f t="shared" ref="E149" si="166">100*(B149/B$138-1)</f>
        <v>-21.813403416557165</v>
      </c>
      <c r="F149" s="203">
        <f t="shared" ref="F149" si="167">100*(B149/B136-1)</f>
        <v>-48.286565681648874</v>
      </c>
      <c r="G149" s="204" t="s">
        <v>13</v>
      </c>
    </row>
    <row r="150" spans="1:7" ht="15" x14ac:dyDescent="0.25">
      <c r="A150" s="241">
        <v>42369</v>
      </c>
      <c r="B150" s="200">
        <v>37.04</v>
      </c>
      <c r="C150" s="201">
        <f t="shared" si="107"/>
        <v>113.8991389913899</v>
      </c>
      <c r="D150" s="202">
        <f t="shared" ref="D150" si="168">100*(B150/B149-1)</f>
        <v>-11.068427370948374</v>
      </c>
      <c r="E150" s="202">
        <f t="shared" ref="E150" si="169">100*(B150/B$138-1)</f>
        <v>-30.467430073211943</v>
      </c>
      <c r="F150" s="203">
        <f t="shared" ref="F150" si="170">100*(B150/B137-1)</f>
        <v>-42.403980718395275</v>
      </c>
      <c r="G150" s="204" t="s">
        <v>13</v>
      </c>
    </row>
    <row r="151" spans="1:7" ht="15" x14ac:dyDescent="0.25">
      <c r="A151" s="241">
        <v>42398</v>
      </c>
      <c r="B151" s="200">
        <v>33.619999999999997</v>
      </c>
      <c r="C151" s="201">
        <f t="shared" si="107"/>
        <v>103.38253382533823</v>
      </c>
      <c r="D151" s="202">
        <f t="shared" ref="D151" si="171">100*(B151/B150-1)</f>
        <v>-9.2332613390928806</v>
      </c>
      <c r="E151" s="202">
        <f t="shared" ref="E151:E156" si="172">100*(B151/B$150-1)</f>
        <v>-9.2332613390928806</v>
      </c>
      <c r="F151" s="203">
        <f t="shared" ref="F151" si="173">100*(B151/B138-1)</f>
        <v>-36.887553970339781</v>
      </c>
      <c r="G151" s="204" t="s">
        <v>13</v>
      </c>
    </row>
    <row r="152" spans="1:7" ht="15" x14ac:dyDescent="0.25">
      <c r="A152" s="241">
        <v>42429</v>
      </c>
      <c r="B152" s="200">
        <v>33.75</v>
      </c>
      <c r="C152" s="201">
        <f t="shared" si="107"/>
        <v>103.78228782287822</v>
      </c>
      <c r="D152" s="202">
        <f t="shared" ref="D152" si="174">100*(B152/B151-1)</f>
        <v>0.3866745984533182</v>
      </c>
      <c r="E152" s="202">
        <f t="shared" si="172"/>
        <v>-8.8822894168466444</v>
      </c>
      <c r="F152" s="203">
        <f t="shared" ref="F152" si="175">100*(B152/B139-1)</f>
        <v>-30.037313432835823</v>
      </c>
      <c r="G152" s="204" t="s">
        <v>13</v>
      </c>
    </row>
    <row r="153" spans="1:7" ht="15" x14ac:dyDescent="0.25">
      <c r="A153" s="241">
        <v>42460</v>
      </c>
      <c r="B153" s="200">
        <v>34.75</v>
      </c>
      <c r="C153" s="201">
        <f t="shared" si="107"/>
        <v>106.85731857318572</v>
      </c>
      <c r="D153" s="202">
        <f t="shared" ref="D153" si="176">100*(B153/B152-1)</f>
        <v>2.9629629629629672</v>
      </c>
      <c r="E153" s="202">
        <f t="shared" si="172"/>
        <v>-6.1825053995680275</v>
      </c>
      <c r="F153" s="203">
        <f t="shared" ref="F153" si="177">100*(B153/B140-1)</f>
        <v>-30.164790996784564</v>
      </c>
      <c r="G153" s="204" t="s">
        <v>13</v>
      </c>
    </row>
    <row r="154" spans="1:7" ht="15" x14ac:dyDescent="0.25">
      <c r="A154" s="241">
        <v>42489</v>
      </c>
      <c r="B154" s="200">
        <v>45.92</v>
      </c>
      <c r="C154" s="201">
        <f t="shared" si="107"/>
        <v>141.20541205412053</v>
      </c>
      <c r="D154" s="202">
        <f t="shared" ref="D154" si="178">100*(B154/B153-1)</f>
        <v>32.143884892086326</v>
      </c>
      <c r="E154" s="202">
        <f t="shared" si="172"/>
        <v>23.974082073434122</v>
      </c>
      <c r="F154" s="203">
        <f t="shared" ref="F154" si="179">100*(B154/B141-1)</f>
        <v>-3.5294117647058809</v>
      </c>
      <c r="G154" s="204" t="s">
        <v>13</v>
      </c>
    </row>
    <row r="155" spans="1:7" ht="15" x14ac:dyDescent="0.25">
      <c r="A155" s="241">
        <v>42521</v>
      </c>
      <c r="B155" s="200">
        <v>49.1</v>
      </c>
      <c r="C155" s="201">
        <f t="shared" si="107"/>
        <v>150.98400984009839</v>
      </c>
      <c r="D155" s="202">
        <f t="shared" ref="D155" si="180">100*(B155/B154-1)</f>
        <v>6.9250871080139387</v>
      </c>
      <c r="E155" s="202">
        <f t="shared" si="172"/>
        <v>32.559395248380142</v>
      </c>
      <c r="F155" s="203">
        <f t="shared" ref="F155" si="181">100*(B155/B142-1)</f>
        <v>-17.658896528592994</v>
      </c>
      <c r="G155" s="204" t="s">
        <v>13</v>
      </c>
    </row>
    <row r="156" spans="1:7" ht="15" x14ac:dyDescent="0.25">
      <c r="A156" s="241">
        <v>42551</v>
      </c>
      <c r="B156" s="200">
        <v>48.33</v>
      </c>
      <c r="C156" s="201">
        <f t="shared" si="107"/>
        <v>148.61623616236162</v>
      </c>
      <c r="D156" s="202">
        <f t="shared" ref="D156" si="182">100*(B156/B155-1)</f>
        <v>-1.5682281059063219</v>
      </c>
      <c r="E156" s="202">
        <f t="shared" si="172"/>
        <v>30.480561555075592</v>
      </c>
      <c r="F156" s="203">
        <f t="shared" ref="F156" si="183">100*(B156/B143-1)</f>
        <v>-19.850746268656717</v>
      </c>
      <c r="G156" s="204" t="s">
        <v>13</v>
      </c>
    </row>
    <row r="157" spans="1:7" ht="15" x14ac:dyDescent="0.25">
      <c r="A157" s="241">
        <v>42580</v>
      </c>
      <c r="B157" s="200">
        <v>41.6</v>
      </c>
      <c r="C157" s="201">
        <f t="shared" si="107"/>
        <v>127.92127921279211</v>
      </c>
      <c r="D157" s="202">
        <f t="shared" ref="D157" si="184">100*(B157/B156-1)</f>
        <v>-13.92509828264018</v>
      </c>
      <c r="E157" s="202">
        <f t="shared" ref="E157" si="185">100*(B157/B$150-1)</f>
        <v>12.311015118790515</v>
      </c>
      <c r="F157" s="203">
        <f t="shared" ref="F157" si="186">100*(B157/B144-1)</f>
        <v>-30.048764082730784</v>
      </c>
      <c r="G157" s="204" t="s">
        <v>13</v>
      </c>
    </row>
    <row r="158" spans="1:7" ht="15" x14ac:dyDescent="0.25">
      <c r="A158" s="241">
        <v>42613</v>
      </c>
      <c r="B158" s="200">
        <v>43.16</v>
      </c>
      <c r="C158" s="201">
        <f t="shared" si="107"/>
        <v>132.71832718327181</v>
      </c>
      <c r="D158" s="202">
        <f t="shared" ref="D158" si="187">100*(B158/B157-1)</f>
        <v>3.7499999999999867</v>
      </c>
      <c r="E158" s="202">
        <f t="shared" ref="E158" si="188">100*(B158/B$150-1)</f>
        <v>16.522678185745132</v>
      </c>
      <c r="F158" s="203">
        <f t="shared" ref="F158" si="189">100*(B158/B145-1)</f>
        <v>-8.4040747028862555</v>
      </c>
      <c r="G158" s="204" t="s">
        <v>13</v>
      </c>
    </row>
    <row r="159" spans="1:7" ht="15" x14ac:dyDescent="0.25">
      <c r="A159" s="241">
        <v>42643</v>
      </c>
      <c r="B159" s="200">
        <v>48.24</v>
      </c>
      <c r="C159" s="201">
        <f t="shared" si="107"/>
        <v>148.33948339483393</v>
      </c>
      <c r="D159" s="202">
        <f t="shared" ref="D159" si="190">100*(B159/B158-1)</f>
        <v>11.770157553290094</v>
      </c>
      <c r="E159" s="202">
        <f t="shared" ref="E159" si="191">100*(B159/B$150-1)</f>
        <v>30.237580993520517</v>
      </c>
      <c r="F159" s="203">
        <f t="shared" ref="F159" si="192">100*(B159/B146-1)</f>
        <v>-1.9512195121951237</v>
      </c>
      <c r="G159" s="204" t="s">
        <v>13</v>
      </c>
    </row>
    <row r="160" spans="1:7" ht="15" x14ac:dyDescent="0.25">
      <c r="A160" s="241">
        <v>42674</v>
      </c>
      <c r="B160" s="200">
        <v>46.86</v>
      </c>
      <c r="C160" s="201">
        <f t="shared" si="107"/>
        <v>144.09594095940957</v>
      </c>
      <c r="D160" s="202">
        <f t="shared" ref="D160" si="193">100*(B160/B159-1)</f>
        <v>-2.8606965174129417</v>
      </c>
      <c r="E160" s="202">
        <f t="shared" ref="E160" si="194">100*(B160/B$150-1)</f>
        <v>26.511879049676025</v>
      </c>
      <c r="F160" s="203">
        <f t="shared" ref="F160" si="195">100*(B160/B147-1)</f>
        <v>3.9254823685961338</v>
      </c>
      <c r="G160" s="204" t="s">
        <v>13</v>
      </c>
    </row>
    <row r="161" spans="1:7" ht="15" x14ac:dyDescent="0.25">
      <c r="A161" s="241">
        <v>42704</v>
      </c>
      <c r="B161" s="200">
        <v>49.44</v>
      </c>
      <c r="C161" s="201">
        <f t="shared" si="107"/>
        <v>152.02952029520293</v>
      </c>
      <c r="D161" s="202">
        <f t="shared" ref="D161" si="196">100*(B161/B160-1)</f>
        <v>5.5057618437900135</v>
      </c>
      <c r="E161" s="202">
        <f t="shared" ref="E161" si="197">100*(B161/B$150-1)</f>
        <v>33.477321814254843</v>
      </c>
      <c r="F161" s="203">
        <f t="shared" ref="F161" si="198">100*(B161/B148-1)</f>
        <v>6.1171925305859576</v>
      </c>
      <c r="G161" s="204" t="s">
        <v>13</v>
      </c>
    </row>
    <row r="162" spans="1:7" ht="15" x14ac:dyDescent="0.25">
      <c r="A162" s="241">
        <v>42734</v>
      </c>
      <c r="B162" s="200">
        <v>53.72</v>
      </c>
      <c r="C162" s="201">
        <f t="shared" si="107"/>
        <v>165.19065190651904</v>
      </c>
      <c r="D162" s="202">
        <f t="shared" ref="D162" si="199">100*(B162/B161-1)</f>
        <v>8.6569579288025889</v>
      </c>
      <c r="E162" s="202">
        <f t="shared" ref="E162" si="200">100*(B162/B$150-1)</f>
        <v>45.032397408207345</v>
      </c>
      <c r="F162" s="203">
        <f t="shared" ref="F162" si="201">100*(B162/B149-1)</f>
        <v>28.979591836734684</v>
      </c>
      <c r="G162" s="204" t="s">
        <v>13</v>
      </c>
    </row>
    <row r="163" spans="1:7" ht="15" x14ac:dyDescent="0.25">
      <c r="A163" s="241">
        <v>42766</v>
      </c>
      <c r="B163" s="200">
        <v>52.81</v>
      </c>
      <c r="C163" s="201">
        <f t="shared" si="107"/>
        <v>162.39237392373923</v>
      </c>
      <c r="D163" s="202">
        <f t="shared" ref="D163" si="202">100*(B163/B162-1)</f>
        <v>-1.6939687267311876</v>
      </c>
      <c r="E163" s="202">
        <f t="shared" ref="E163:E169" si="203">100*(B163/B$162-1)</f>
        <v>-1.6939687267311876</v>
      </c>
      <c r="F163" s="203">
        <f t="shared" ref="F163" si="204">100*(B163/B150-1)</f>
        <v>42.5755939524838</v>
      </c>
      <c r="G163" s="204" t="s">
        <v>13</v>
      </c>
    </row>
    <row r="164" spans="1:7" ht="15" x14ac:dyDescent="0.25">
      <c r="A164" s="241">
        <v>42794</v>
      </c>
      <c r="B164" s="200">
        <v>54.01</v>
      </c>
      <c r="C164" s="201">
        <f t="shared" si="107"/>
        <v>166.08241082410822</v>
      </c>
      <c r="D164" s="202">
        <f t="shared" ref="D164" si="205">100*(B164/B163-1)</f>
        <v>2.2722969134633564</v>
      </c>
      <c r="E164" s="202">
        <f t="shared" si="203"/>
        <v>0.5398361876396196</v>
      </c>
      <c r="F164" s="203">
        <f t="shared" ref="F164" si="206">100*(B164/B151-1)</f>
        <v>60.648423557406318</v>
      </c>
      <c r="G164" s="204" t="s">
        <v>13</v>
      </c>
    </row>
    <row r="165" spans="1:7" ht="15" x14ac:dyDescent="0.25">
      <c r="A165" s="241">
        <v>42825</v>
      </c>
      <c r="B165" s="200">
        <v>50.6</v>
      </c>
      <c r="C165" s="201">
        <f t="shared" si="107"/>
        <v>155.59655596555965</v>
      </c>
      <c r="D165" s="202">
        <f t="shared" ref="D165" si="207">100*(B165/B164-1)</f>
        <v>-6.3136456211812515</v>
      </c>
      <c r="E165" s="202">
        <f t="shared" si="203"/>
        <v>-5.8078927773641098</v>
      </c>
      <c r="F165" s="203">
        <f t="shared" ref="F165" si="208">100*(B165/B152-1)</f>
        <v>49.925925925925931</v>
      </c>
      <c r="G165" s="204" t="s">
        <v>13</v>
      </c>
    </row>
    <row r="166" spans="1:7" ht="15" x14ac:dyDescent="0.25">
      <c r="A166" s="241">
        <v>42855</v>
      </c>
      <c r="B166" s="200">
        <v>49.33</v>
      </c>
      <c r="C166" s="201">
        <f t="shared" si="107"/>
        <v>151.69126691266911</v>
      </c>
      <c r="D166" s="202">
        <f t="shared" ref="D166" si="209">100*(B166/B165-1)</f>
        <v>-2.5098814229249089</v>
      </c>
      <c r="E166" s="202">
        <f t="shared" si="203"/>
        <v>-8.1720029784065567</v>
      </c>
      <c r="F166" s="203">
        <f t="shared" ref="F166" si="210">100*(B166/B153-1)</f>
        <v>41.956834532374089</v>
      </c>
      <c r="G166" s="204" t="s">
        <v>13</v>
      </c>
    </row>
    <row r="167" spans="1:7" ht="15" x14ac:dyDescent="0.25">
      <c r="A167" s="241">
        <v>42886</v>
      </c>
      <c r="B167" s="200">
        <v>48.32</v>
      </c>
      <c r="C167" s="201">
        <f t="shared" si="107"/>
        <v>148.58548585485855</v>
      </c>
      <c r="D167" s="202">
        <f t="shared" ref="D167" si="211">100*(B167/B166-1)</f>
        <v>-2.0474356375430713</v>
      </c>
      <c r="E167" s="202">
        <f t="shared" si="203"/>
        <v>-10.052122114668649</v>
      </c>
      <c r="F167" s="203">
        <f t="shared" ref="F167" si="212">100*(B167/B154-1)</f>
        <v>5.2264808362369353</v>
      </c>
      <c r="G167" s="204" t="s">
        <v>13</v>
      </c>
    </row>
    <row r="168" spans="1:7" ht="15" x14ac:dyDescent="0.25">
      <c r="A168" s="241">
        <v>42916</v>
      </c>
      <c r="B168" s="200">
        <v>46.04</v>
      </c>
      <c r="C168" s="201">
        <f t="shared" si="107"/>
        <v>141.57441574415742</v>
      </c>
      <c r="D168" s="202">
        <f t="shared" ref="D168" si="213">100*(B168/B167-1)</f>
        <v>-4.718543046357615</v>
      </c>
      <c r="E168" s="202">
        <f t="shared" si="203"/>
        <v>-14.2963514519732</v>
      </c>
      <c r="F168" s="203">
        <f t="shared" ref="F168" si="214">100*(B168/B155-1)</f>
        <v>-6.2321792260692455</v>
      </c>
      <c r="G168" s="204" t="s">
        <v>13</v>
      </c>
    </row>
    <row r="169" spans="1:7" ht="15" x14ac:dyDescent="0.25">
      <c r="A169" s="241">
        <v>42947</v>
      </c>
      <c r="B169" s="200">
        <v>50.17</v>
      </c>
      <c r="C169" s="201">
        <f t="shared" ref="C169" si="215">100*B169/B$7</f>
        <v>154.2742927429274</v>
      </c>
      <c r="D169" s="202">
        <f t="shared" ref="D169" si="216">100*(B169/B168-1)</f>
        <v>8.9704604691572598</v>
      </c>
      <c r="E169" s="202">
        <f t="shared" si="203"/>
        <v>-6.608339538346975</v>
      </c>
      <c r="F169" s="203">
        <f t="shared" ref="F169" si="217">100*(B169/B156-1)</f>
        <v>3.8071591144216876</v>
      </c>
      <c r="G169" s="204" t="s">
        <v>13</v>
      </c>
    </row>
    <row r="170" spans="1:7" ht="15" x14ac:dyDescent="0.25">
      <c r="A170" s="241">
        <v>42978</v>
      </c>
      <c r="B170" s="200">
        <v>47.23</v>
      </c>
      <c r="C170" s="201">
        <f t="shared" ref="C170:C171" si="218">100*B170/B$7</f>
        <v>145.23370233702335</v>
      </c>
      <c r="D170" s="202">
        <f t="shared" ref="D170:D171" si="219">100*(B170/B169-1)</f>
        <v>-5.8600757424755905</v>
      </c>
      <c r="E170" s="202">
        <f t="shared" ref="E170:E171" si="220">100*(B170/B$162-1)</f>
        <v>-12.081161578555477</v>
      </c>
      <c r="F170" s="203">
        <f t="shared" ref="F170:F171" si="221">100*(B170/B157-1)</f>
        <v>13.533653846153836</v>
      </c>
      <c r="G170" s="204" t="s">
        <v>13</v>
      </c>
    </row>
    <row r="171" spans="1:7" ht="15" x14ac:dyDescent="0.25">
      <c r="A171" s="241">
        <v>43007</v>
      </c>
      <c r="B171" s="200">
        <v>51.67</v>
      </c>
      <c r="C171" s="201">
        <f t="shared" si="218"/>
        <v>158.88683886838868</v>
      </c>
      <c r="D171" s="202">
        <f t="shared" si="219"/>
        <v>9.4008045733644074</v>
      </c>
      <c r="E171" s="202">
        <f t="shared" si="220"/>
        <v>-3.8160833953834628</v>
      </c>
      <c r="F171" s="203">
        <f t="shared" si="221"/>
        <v>19.71733086190919</v>
      </c>
      <c r="G171" s="204" t="s">
        <v>13</v>
      </c>
    </row>
    <row r="172" spans="1:7" ht="15" x14ac:dyDescent="0.25">
      <c r="A172" s="241">
        <v>43039</v>
      </c>
      <c r="B172" s="200">
        <v>54.38</v>
      </c>
      <c r="C172" s="201">
        <f t="shared" ref="C172" si="222">100*B172/B$7</f>
        <v>167.22017220172199</v>
      </c>
      <c r="D172" s="202">
        <f t="shared" ref="D172" si="223">100*(B172/B171-1)</f>
        <v>5.2448229146506709</v>
      </c>
      <c r="E172" s="202">
        <f t="shared" ref="E172" si="224">100*(B172/B$162-1)</f>
        <v>1.2285927029039634</v>
      </c>
      <c r="F172" s="203">
        <f t="shared" ref="F172" si="225">100*(B172/B159-1)</f>
        <v>12.728026533996694</v>
      </c>
      <c r="G172" s="204" t="s">
        <v>13</v>
      </c>
    </row>
    <row r="173" spans="1:7" ht="15" x14ac:dyDescent="0.25">
      <c r="A173" s="241">
        <v>43069</v>
      </c>
      <c r="B173" s="200">
        <v>57.4</v>
      </c>
      <c r="C173" s="201">
        <f t="shared" ref="C173" si="226">100*B173/B$7</f>
        <v>176.50676506765066</v>
      </c>
      <c r="D173" s="202">
        <f t="shared" ref="D173" si="227">100*(B173/B172-1)</f>
        <v>5.5535123207061332</v>
      </c>
      <c r="E173" s="202">
        <f t="shared" ref="E173" si="228">100*(B173/B$162-1)</f>
        <v>6.8503350707371569</v>
      </c>
      <c r="F173" s="203">
        <f t="shared" ref="F173" si="229">100*(B173/B160-1)</f>
        <v>22.492530943235156</v>
      </c>
      <c r="G173" s="204" t="s">
        <v>13</v>
      </c>
    </row>
    <row r="174" spans="1:7" ht="15" x14ac:dyDescent="0.25">
      <c r="A174" s="241">
        <v>43098</v>
      </c>
      <c r="B174" s="200">
        <v>60.42</v>
      </c>
      <c r="C174" s="201">
        <f t="shared" ref="C174" si="230">100*B174/B$7</f>
        <v>185.79335793357933</v>
      </c>
      <c r="D174" s="202">
        <f t="shared" ref="D174" si="231">100*(B174/B173-1)</f>
        <v>5.2613240418118545</v>
      </c>
      <c r="E174" s="202">
        <f t="shared" ref="E174" si="232">100*(B174/B$162-1)</f>
        <v>12.472077438570373</v>
      </c>
      <c r="F174" s="203">
        <f t="shared" ref="F174" si="233">100*(B174/B161-1)</f>
        <v>22.208737864077687</v>
      </c>
      <c r="G174" s="204" t="s">
        <v>13</v>
      </c>
    </row>
    <row r="175" spans="1:7" ht="15" x14ac:dyDescent="0.25">
      <c r="A175" s="241">
        <v>43131</v>
      </c>
      <c r="B175" s="200">
        <v>64.73</v>
      </c>
      <c r="C175" s="201">
        <f t="shared" ref="C175" si="234">100*B175/B$7</f>
        <v>199.04674046740465</v>
      </c>
      <c r="D175" s="202">
        <f t="shared" ref="D175" si="235">100*(B175/B174-1)</f>
        <v>7.1333995365773006</v>
      </c>
      <c r="E175" s="202">
        <f>100*(B175/B$174-1)</f>
        <v>7.1333995365773006</v>
      </c>
      <c r="F175" s="203">
        <f t="shared" ref="F175" si="236">100*(B175/B162-1)</f>
        <v>20.495160089352215</v>
      </c>
      <c r="G175" s="204" t="s">
        <v>13</v>
      </c>
    </row>
    <row r="176" spans="1:7" ht="15" x14ac:dyDescent="0.25">
      <c r="A176" s="241">
        <v>43159</v>
      </c>
      <c r="B176" s="200">
        <v>61.64</v>
      </c>
      <c r="C176" s="201">
        <f t="shared" ref="C176:C178" si="237">100*B176/B$7</f>
        <v>189.54489544895446</v>
      </c>
      <c r="D176" s="202">
        <f t="shared" ref="D176:D178" si="238">100*(B176/B175-1)</f>
        <v>-4.7736752664915834</v>
      </c>
      <c r="E176" s="202">
        <f t="shared" ref="E176:E183" si="239">100*(B176/B$174-1)</f>
        <v>2.0191989407480904</v>
      </c>
      <c r="F176" s="203">
        <f t="shared" ref="F176:F177" si="240">100*(B176/B163-1)</f>
        <v>16.720318121567889</v>
      </c>
      <c r="G176" s="204" t="s">
        <v>13</v>
      </c>
    </row>
    <row r="177" spans="1:7" ht="15" x14ac:dyDescent="0.25">
      <c r="A177" s="241">
        <v>43188</v>
      </c>
      <c r="B177" s="200">
        <v>64.94</v>
      </c>
      <c r="C177" s="201">
        <f t="shared" si="237"/>
        <v>199.69249692496922</v>
      </c>
      <c r="D177" s="202">
        <f t="shared" si="238"/>
        <v>5.3536664503569087</v>
      </c>
      <c r="E177" s="202">
        <f t="shared" si="239"/>
        <v>7.4809665673617909</v>
      </c>
      <c r="F177" s="203">
        <f t="shared" si="240"/>
        <v>20.236993149416783</v>
      </c>
      <c r="G177" s="204" t="s">
        <v>13</v>
      </c>
    </row>
    <row r="178" spans="1:7" ht="15" x14ac:dyDescent="0.25">
      <c r="A178" s="241">
        <v>43220</v>
      </c>
      <c r="B178" s="200">
        <v>68.569999999999993</v>
      </c>
      <c r="C178" s="201">
        <f t="shared" si="237"/>
        <v>210.85485854858544</v>
      </c>
      <c r="D178" s="202">
        <f t="shared" si="238"/>
        <v>5.5897751770865423</v>
      </c>
      <c r="E178" s="202">
        <f t="shared" si="239"/>
        <v>13.488910956636868</v>
      </c>
      <c r="F178" s="203">
        <f>100*(B178/B166-1)</f>
        <v>39.002635313196834</v>
      </c>
      <c r="G178" s="204" t="s">
        <v>13</v>
      </c>
    </row>
    <row r="179" spans="1:7" s="102" customFormat="1" ht="15" x14ac:dyDescent="0.25">
      <c r="A179" s="241">
        <v>43251</v>
      </c>
      <c r="B179" s="177">
        <v>67.040000000000006</v>
      </c>
      <c r="C179" s="173">
        <f t="shared" ref="C179:C183" si="241">100*B179/9.9</f>
        <v>677.17171717171721</v>
      </c>
      <c r="D179" s="174">
        <f t="shared" ref="D179:D183" si="242">(B179/B178-1)*100</f>
        <v>-2.2312964853434258</v>
      </c>
      <c r="E179" s="202">
        <f t="shared" si="239"/>
        <v>10.956636875206893</v>
      </c>
      <c r="F179" s="174">
        <f t="shared" ref="F179:F183" si="243">(B179/B167-1)*100</f>
        <v>38.741721854304643</v>
      </c>
      <c r="G179" s="175" t="s">
        <v>13</v>
      </c>
    </row>
    <row r="180" spans="1:7" s="102" customFormat="1" ht="15" x14ac:dyDescent="0.25">
      <c r="A180" s="241">
        <v>43280</v>
      </c>
      <c r="B180" s="177">
        <v>74.150000000000006</v>
      </c>
      <c r="C180" s="173">
        <f t="shared" si="241"/>
        <v>748.98989898989907</v>
      </c>
      <c r="D180" s="174">
        <f t="shared" si="242"/>
        <v>10.60560859188544</v>
      </c>
      <c r="E180" s="202">
        <f t="shared" si="239"/>
        <v>22.724263488910967</v>
      </c>
      <c r="F180" s="174">
        <f t="shared" si="243"/>
        <v>61.055603822762826</v>
      </c>
      <c r="G180" s="175" t="s">
        <v>13</v>
      </c>
    </row>
    <row r="181" spans="1:7" s="102" customFormat="1" ht="15" x14ac:dyDescent="0.25">
      <c r="A181" s="241">
        <v>43312</v>
      </c>
      <c r="B181" s="177">
        <v>68.760000000000005</v>
      </c>
      <c r="C181" s="173">
        <f t="shared" si="241"/>
        <v>694.54545454545462</v>
      </c>
      <c r="D181" s="174">
        <f t="shared" si="242"/>
        <v>-7.2690492245448439</v>
      </c>
      <c r="E181" s="202">
        <f t="shared" si="239"/>
        <v>13.80337636544191</v>
      </c>
      <c r="F181" s="174">
        <f t="shared" si="243"/>
        <v>37.054016344428952</v>
      </c>
      <c r="G181" s="175" t="s">
        <v>13</v>
      </c>
    </row>
    <row r="182" spans="1:7" s="102" customFormat="1" ht="15" x14ac:dyDescent="0.25">
      <c r="A182" s="241">
        <v>43343</v>
      </c>
      <c r="B182" s="177">
        <v>69.8</v>
      </c>
      <c r="C182" s="173">
        <f t="shared" si="241"/>
        <v>705.05050505050508</v>
      </c>
      <c r="D182" s="174">
        <f t="shared" si="242"/>
        <v>1.5125072716695609</v>
      </c>
      <c r="E182" s="202">
        <f t="shared" si="239"/>
        <v>15.524660708374704</v>
      </c>
      <c r="F182" s="174">
        <f t="shared" si="243"/>
        <v>47.787423247935635</v>
      </c>
      <c r="G182" s="175" t="s">
        <v>13</v>
      </c>
    </row>
    <row r="183" spans="1:7" s="102" customFormat="1" ht="15" x14ac:dyDescent="0.25">
      <c r="A183" s="241">
        <v>43371</v>
      </c>
      <c r="B183" s="177">
        <v>73.25</v>
      </c>
      <c r="C183" s="173">
        <f t="shared" si="241"/>
        <v>739.89898989898984</v>
      </c>
      <c r="D183" s="174">
        <f t="shared" si="242"/>
        <v>4.942693409742116</v>
      </c>
      <c r="E183" s="202">
        <f t="shared" si="239"/>
        <v>21.234690499834485</v>
      </c>
      <c r="F183" s="174">
        <f t="shared" si="243"/>
        <v>41.765047416295722</v>
      </c>
      <c r="G183" s="175" t="s">
        <v>13</v>
      </c>
    </row>
    <row r="184" spans="1:7" s="102" customFormat="1" ht="15" x14ac:dyDescent="0.25">
      <c r="A184" s="241">
        <v>43404</v>
      </c>
      <c r="B184" s="177">
        <v>65.31</v>
      </c>
      <c r="C184" s="173">
        <f t="shared" ref="C184" si="244">100*B184/9.9</f>
        <v>659.69696969696963</v>
      </c>
      <c r="D184" s="174">
        <f t="shared" ref="D184" si="245">(B184/B183-1)*100</f>
        <v>-10.83959044368601</v>
      </c>
      <c r="E184" s="202">
        <f t="shared" ref="E184" si="246">100*(B184/B$174-1)</f>
        <v>8.0933465739821298</v>
      </c>
      <c r="F184" s="174">
        <f t="shared" ref="F184" si="247">(B184/B172-1)*100</f>
        <v>20.099301213681507</v>
      </c>
      <c r="G184" s="175" t="s">
        <v>13</v>
      </c>
    </row>
    <row r="185" spans="1:7" s="102" customFormat="1" ht="15" x14ac:dyDescent="0.25">
      <c r="A185" s="241">
        <v>43434</v>
      </c>
      <c r="B185" s="177">
        <v>50.93</v>
      </c>
      <c r="C185" s="173">
        <f t="shared" ref="C185" si="248">100*B185/9.9</f>
        <v>514.44444444444446</v>
      </c>
      <c r="D185" s="174">
        <f t="shared" ref="D185" si="249">(B185/B184-1)*100</f>
        <v>-22.018067677231667</v>
      </c>
      <c r="E185" s="202">
        <f t="shared" ref="E185" si="250">100*(B185/B$174-1)</f>
        <v>-15.706719629261833</v>
      </c>
      <c r="F185" s="174">
        <f t="shared" ref="F185" si="251">(B185/B173-1)*100</f>
        <v>-11.271777003484317</v>
      </c>
      <c r="G185" s="175" t="s">
        <v>13</v>
      </c>
    </row>
    <row r="186" spans="1:7" s="102" customFormat="1" ht="15" x14ac:dyDescent="0.25">
      <c r="A186" s="241">
        <v>43465</v>
      </c>
      <c r="B186" s="177">
        <v>45.41</v>
      </c>
      <c r="C186" s="173">
        <f t="shared" ref="C186" si="252">100*B186/9.9</f>
        <v>458.68686868686865</v>
      </c>
      <c r="D186" s="174">
        <f t="shared" ref="D186" si="253">(B186/B185-1)*100</f>
        <v>-10.838405654820349</v>
      </c>
      <c r="E186" s="202">
        <f t="shared" ref="E186" si="254">100*(B186/B$174-1)</f>
        <v>-24.84276729559749</v>
      </c>
      <c r="F186" s="174">
        <f t="shared" ref="F186" si="255">(B186/B174-1)*100</f>
        <v>-24.84276729559749</v>
      </c>
      <c r="G186" s="175" t="s">
        <v>13</v>
      </c>
    </row>
    <row r="187" spans="1:7" s="102" customFormat="1" ht="15" x14ac:dyDescent="0.25">
      <c r="A187" s="241">
        <v>43496</v>
      </c>
      <c r="B187" s="177">
        <v>53.79</v>
      </c>
      <c r="C187" s="173">
        <f t="shared" ref="C187" si="256">100*B187/9.9</f>
        <v>543.33333333333326</v>
      </c>
      <c r="D187" s="174">
        <f t="shared" ref="D187" si="257">(B187/B186-1)*100</f>
        <v>18.454085003303234</v>
      </c>
      <c r="E187" s="202">
        <f>100*(B187/B$186-1)</f>
        <v>18.454085003303234</v>
      </c>
      <c r="F187" s="174">
        <f t="shared" ref="F187" si="258">(B187/B175-1)*100</f>
        <v>-16.90097327359803</v>
      </c>
      <c r="G187" s="175" t="s">
        <v>13</v>
      </c>
    </row>
    <row r="188" spans="1:7" s="102" customFormat="1" ht="15" x14ac:dyDescent="0.25">
      <c r="A188" s="241">
        <v>43524</v>
      </c>
      <c r="B188" s="177">
        <v>57.22</v>
      </c>
      <c r="C188" s="173">
        <f t="shared" ref="C188" si="259">100*B188/9.9</f>
        <v>577.97979797979792</v>
      </c>
      <c r="D188" s="174">
        <f t="shared" ref="D188" si="260">(B188/B187-1)*100</f>
        <v>6.3766499349321437</v>
      </c>
      <c r="E188" s="202">
        <f>100*(B188/B$186-1)</f>
        <v>26.007487337590838</v>
      </c>
      <c r="F188" s="174">
        <f t="shared" ref="F188" si="261">(B188/B176-1)*100</f>
        <v>-7.1706683971447198</v>
      </c>
      <c r="G188" s="175" t="s">
        <v>13</v>
      </c>
    </row>
    <row r="189" spans="1:7" s="102" customFormat="1" ht="15" x14ac:dyDescent="0.25">
      <c r="A189" s="241">
        <v>43553</v>
      </c>
      <c r="B189" s="177">
        <v>60.14</v>
      </c>
      <c r="C189" s="173">
        <f t="shared" ref="C189" si="262">100*B189/9.9</f>
        <v>607.47474747474746</v>
      </c>
      <c r="D189" s="174">
        <f t="shared" ref="D189" si="263">(B189/B188-1)*100</f>
        <v>5.1031108004194303</v>
      </c>
      <c r="E189" s="202">
        <f>100*(B189/B$186-1)</f>
        <v>32.437789033252606</v>
      </c>
      <c r="F189" s="174">
        <f t="shared" ref="F189" si="264">(B189/B177-1)*100</f>
        <v>-7.3914382506929392</v>
      </c>
      <c r="G189" s="175" t="s">
        <v>13</v>
      </c>
    </row>
    <row r="190" spans="1:7" s="102" customFormat="1" ht="15" x14ac:dyDescent="0.25">
      <c r="A190" s="241">
        <v>43585</v>
      </c>
      <c r="B190" s="177">
        <v>63.91</v>
      </c>
      <c r="C190" s="173">
        <f t="shared" ref="C190" si="265">100*B190/9.9</f>
        <v>645.55555555555554</v>
      </c>
      <c r="D190" s="174">
        <f t="shared" ref="D190" si="266">(B190/B189-1)*100</f>
        <v>6.2687063518456876</v>
      </c>
      <c r="E190" s="202">
        <f>100*(B190/B$186-1)</f>
        <v>40.739925126624101</v>
      </c>
      <c r="F190" s="174">
        <f t="shared" ref="F190" si="267">(B190/B178-1)*100</f>
        <v>-6.7959749161440879</v>
      </c>
      <c r="G190" s="175" t="s">
        <v>13</v>
      </c>
    </row>
    <row r="191" spans="1:7" s="102" customFormat="1" ht="15" x14ac:dyDescent="0.25">
      <c r="A191" s="241">
        <v>43616</v>
      </c>
      <c r="B191" s="177">
        <v>53.5</v>
      </c>
      <c r="C191" s="173">
        <f t="shared" ref="C191" si="268">100*B191/9.9</f>
        <v>540.40404040404042</v>
      </c>
      <c r="D191" s="174">
        <f t="shared" ref="D191" si="269">(B191/B190-1)*100</f>
        <v>-16.288530746362063</v>
      </c>
      <c r="E191" s="202">
        <f>100*(B191/B$186-1)</f>
        <v>17.815459149966983</v>
      </c>
      <c r="F191" s="174">
        <f t="shared" ref="F191" si="270">(B191/B179-1)*100</f>
        <v>-20.196897374701685</v>
      </c>
      <c r="G191" s="175" t="s">
        <v>13</v>
      </c>
    </row>
    <row r="192" spans="1:7" s="102" customFormat="1" ht="15" x14ac:dyDescent="0.25">
      <c r="A192" s="241">
        <v>43644</v>
      </c>
      <c r="B192" s="177">
        <v>58.47</v>
      </c>
      <c r="C192" s="173">
        <f t="shared" ref="C192:C193" si="271">100*B192/9.9</f>
        <v>590.60606060606062</v>
      </c>
      <c r="D192" s="174">
        <f t="shared" ref="D192:D193" si="272">(B192/B191-1)*100</f>
        <v>9.2897196261682247</v>
      </c>
      <c r="E192" s="202">
        <f t="shared" ref="E192:E193" si="273">100*(B192/B$186-1)</f>
        <v>28.760184981281654</v>
      </c>
      <c r="F192" s="174">
        <f t="shared" ref="F192:F193" si="274">(B192/B180-1)*100</f>
        <v>-21.146325016857727</v>
      </c>
      <c r="G192" s="175" t="s">
        <v>13</v>
      </c>
    </row>
    <row r="193" spans="1:7" s="102" customFormat="1" ht="15" x14ac:dyDescent="0.25">
      <c r="A193" s="241">
        <v>43677</v>
      </c>
      <c r="B193" s="177">
        <v>58.58</v>
      </c>
      <c r="C193" s="173">
        <f t="shared" si="271"/>
        <v>591.71717171717171</v>
      </c>
      <c r="D193" s="174">
        <f t="shared" si="272"/>
        <v>0.18813066529843603</v>
      </c>
      <c r="E193" s="202">
        <f t="shared" si="273"/>
        <v>29.00242237392645</v>
      </c>
      <c r="F193" s="174">
        <f t="shared" si="274"/>
        <v>-14.805119255381049</v>
      </c>
      <c r="G193" s="175" t="s">
        <v>13</v>
      </c>
    </row>
    <row r="194" spans="1:7" s="102" customFormat="1" ht="15" x14ac:dyDescent="0.25">
      <c r="A194" s="241">
        <v>43707</v>
      </c>
      <c r="B194" s="177">
        <v>55.1</v>
      </c>
      <c r="C194" s="173">
        <f t="shared" ref="C194" si="275">100*B194/9.9</f>
        <v>556.56565656565658</v>
      </c>
      <c r="D194" s="174">
        <f t="shared" ref="D194" si="276">(B194/B193-1)*100</f>
        <v>-5.9405940594059352</v>
      </c>
      <c r="E194" s="202">
        <f t="shared" ref="E194" si="277">100*(B194/B$186-1)</f>
        <v>21.338912133891231</v>
      </c>
      <c r="F194" s="174">
        <f t="shared" ref="F194" si="278">(B194/B182-1)*100</f>
        <v>-21.060171919770767</v>
      </c>
      <c r="G194" s="175" t="s">
        <v>13</v>
      </c>
    </row>
    <row r="195" spans="1:7" s="102" customFormat="1" ht="15" x14ac:dyDescent="0.25">
      <c r="A195" s="241">
        <v>43738</v>
      </c>
      <c r="B195" s="177">
        <v>54.07</v>
      </c>
      <c r="C195" s="173">
        <f t="shared" ref="C195" si="279">100*B195/9.9</f>
        <v>546.16161616161617</v>
      </c>
      <c r="D195" s="174">
        <f t="shared" ref="D195" si="280">(B195/B194-1)*100</f>
        <v>-1.8693284936479149</v>
      </c>
      <c r="E195" s="202">
        <f t="shared" ref="E195" si="281">100*(B195/B$186-1)</f>
        <v>19.070689275489983</v>
      </c>
      <c r="F195" s="174">
        <f t="shared" ref="F195" si="282">(B195/B183-1)*100</f>
        <v>-26.184300341296929</v>
      </c>
      <c r="G195" s="175" t="s">
        <v>13</v>
      </c>
    </row>
    <row r="196" spans="1:7" s="102" customFormat="1" ht="15" x14ac:dyDescent="0.25">
      <c r="A196" s="241">
        <v>43769</v>
      </c>
      <c r="B196" s="177">
        <v>54.18</v>
      </c>
      <c r="C196" s="173">
        <f t="shared" ref="C196" si="283">100*B196/9.9</f>
        <v>547.27272727272725</v>
      </c>
      <c r="D196" s="174">
        <f t="shared" ref="D196" si="284">(B196/B195-1)*100</f>
        <v>0.20343998520435669</v>
      </c>
      <c r="E196" s="202">
        <f t="shared" ref="E196" si="285">100*(B196/B$186-1)</f>
        <v>19.312926668134779</v>
      </c>
      <c r="F196" s="174">
        <f t="shared" ref="F196" si="286">(B196/B184-1)*100</f>
        <v>-17.041800643086823</v>
      </c>
      <c r="G196" s="175" t="s">
        <v>13</v>
      </c>
    </row>
    <row r="197" spans="1:7" s="102" customFormat="1" ht="15" x14ac:dyDescent="0.25">
      <c r="A197" s="241">
        <v>43798</v>
      </c>
      <c r="B197" s="177">
        <v>55.17</v>
      </c>
      <c r="C197" s="173">
        <f t="shared" ref="C197:C198" si="287">100*B197/9.9</f>
        <v>557.27272727272725</v>
      </c>
      <c r="D197" s="174">
        <f t="shared" ref="D197:D198" si="288">(B197/B196-1)*100</f>
        <v>1.8272425249169499</v>
      </c>
      <c r="E197" s="202">
        <f t="shared" ref="E197:E198" si="289">100*(B197/B$186-1)</f>
        <v>21.493063201937911</v>
      </c>
      <c r="F197" s="174">
        <f t="shared" ref="F197:F198" si="290">(B197/B185-1)*100</f>
        <v>8.3251521696446229</v>
      </c>
      <c r="G197" s="175" t="s">
        <v>13</v>
      </c>
    </row>
    <row r="198" spans="1:7" s="102" customFormat="1" ht="15" x14ac:dyDescent="0.25">
      <c r="A198" s="241">
        <v>43830</v>
      </c>
      <c r="B198" s="177">
        <v>61.06</v>
      </c>
      <c r="C198" s="173">
        <f t="shared" si="287"/>
        <v>616.76767676767679</v>
      </c>
      <c r="D198" s="174">
        <f t="shared" si="288"/>
        <v>10.676092079028464</v>
      </c>
      <c r="E198" s="202">
        <f t="shared" si="289"/>
        <v>34.463774499009034</v>
      </c>
      <c r="F198" s="174">
        <f t="shared" si="290"/>
        <v>34.463774499009034</v>
      </c>
      <c r="G198" s="175" t="s">
        <v>13</v>
      </c>
    </row>
    <row r="199" spans="1:7" s="102" customFormat="1" ht="15" x14ac:dyDescent="0.25">
      <c r="A199" s="241">
        <v>43861</v>
      </c>
      <c r="B199" s="177">
        <v>51.56</v>
      </c>
      <c r="C199" s="173">
        <f t="shared" ref="C199" si="291">100*B199/9.9</f>
        <v>520.80808080808083</v>
      </c>
      <c r="D199" s="174">
        <f t="shared" ref="D199" si="292">(B199/B198-1)*100</f>
        <v>-15.558467081559124</v>
      </c>
      <c r="E199" s="202">
        <f>100*(B199/B$198-1)</f>
        <v>-15.558467081559124</v>
      </c>
      <c r="F199" s="174">
        <f t="shared" ref="F199" si="293">(B199/B187-1)*100</f>
        <v>-4.1457519985127256</v>
      </c>
      <c r="G199" s="175" t="s">
        <v>13</v>
      </c>
    </row>
    <row r="200" spans="1:7" s="102" customFormat="1" ht="15" x14ac:dyDescent="0.25">
      <c r="A200" s="241">
        <v>43889</v>
      </c>
      <c r="B200" s="177">
        <v>44.76</v>
      </c>
      <c r="C200" s="173">
        <f t="shared" ref="C200" si="294">100*B200/9.9</f>
        <v>452.12121212121212</v>
      </c>
      <c r="D200" s="174">
        <f t="shared" ref="D200" si="295">(B200/B199-1)*100</f>
        <v>-13.188518231186974</v>
      </c>
      <c r="E200" s="202">
        <f>100*(B200/B$198-1)</f>
        <v>-26.695054045201449</v>
      </c>
      <c r="F200" s="174">
        <f t="shared" ref="F200" si="296">(B200/B188-1)*100</f>
        <v>-21.775602936036353</v>
      </c>
      <c r="G200" s="175" t="s">
        <v>13</v>
      </c>
    </row>
    <row r="201" spans="1:7" s="102" customFormat="1" ht="15" x14ac:dyDescent="0.25">
      <c r="A201" s="241">
        <v>43921</v>
      </c>
      <c r="B201" s="177">
        <v>20.48</v>
      </c>
      <c r="C201" s="173">
        <f t="shared" ref="C201:C203" si="297">100*B201/9.9</f>
        <v>206.86868686868686</v>
      </c>
      <c r="D201" s="174">
        <f t="shared" ref="D201:D203" si="298">(B201/B200-1)*100</f>
        <v>-54.244861483467375</v>
      </c>
      <c r="E201" s="202">
        <f t="shared" ref="E201:E203" si="299">100*(B201/B$198-1)</f>
        <v>-66.459220438912553</v>
      </c>
      <c r="F201" s="174">
        <f t="shared" ref="F201:F203" si="300">(B201/B189-1)*100</f>
        <v>-65.946125706684413</v>
      </c>
      <c r="G201" s="175" t="s">
        <v>13</v>
      </c>
    </row>
    <row r="202" spans="1:7" s="102" customFormat="1" ht="15" x14ac:dyDescent="0.25">
      <c r="A202" s="241">
        <v>43951</v>
      </c>
      <c r="B202" s="177">
        <v>18.84</v>
      </c>
      <c r="C202" s="173">
        <f t="shared" si="297"/>
        <v>190.30303030303028</v>
      </c>
      <c r="D202" s="174">
        <f t="shared" si="298"/>
        <v>-8.0078125</v>
      </c>
      <c r="E202" s="202">
        <f t="shared" si="299"/>
        <v>-69.145103177202742</v>
      </c>
      <c r="F202" s="174">
        <f t="shared" si="300"/>
        <v>-70.521045219840389</v>
      </c>
      <c r="G202" s="175" t="s">
        <v>13</v>
      </c>
    </row>
    <row r="203" spans="1:7" s="102" customFormat="1" ht="15" x14ac:dyDescent="0.25">
      <c r="A203" s="242">
        <v>43980</v>
      </c>
      <c r="B203" s="227">
        <v>35.49</v>
      </c>
      <c r="C203" s="228">
        <f t="shared" si="297"/>
        <v>358.4848484848485</v>
      </c>
      <c r="D203" s="229">
        <f t="shared" si="298"/>
        <v>88.375796178343961</v>
      </c>
      <c r="E203" s="231">
        <f t="shared" si="299"/>
        <v>-41.876842450049132</v>
      </c>
      <c r="F203" s="229">
        <f t="shared" si="300"/>
        <v>-33.66355140186915</v>
      </c>
      <c r="G203" s="230" t="s">
        <v>13</v>
      </c>
    </row>
    <row r="204" spans="1:7" s="102" customFormat="1" ht="15" x14ac:dyDescent="0.25">
      <c r="A204" s="241">
        <v>44012</v>
      </c>
      <c r="B204" s="177">
        <v>39.270000000000003</v>
      </c>
      <c r="C204" s="173">
        <f t="shared" ref="C204" si="301">100*B204/9.9</f>
        <v>396.66666666666669</v>
      </c>
      <c r="D204" s="174">
        <f t="shared" ref="D204" si="302">(B204/B203-1)*100</f>
        <v>10.650887573964507</v>
      </c>
      <c r="E204" s="202">
        <f t="shared" ref="E204" si="303">100*(B204/B$198-1)</f>
        <v>-35.686210284965604</v>
      </c>
      <c r="F204" s="174">
        <f t="shared" ref="F204" si="304">(B204/B192-1)*100</f>
        <v>-32.837352488455608</v>
      </c>
      <c r="G204" s="175" t="s">
        <v>13</v>
      </c>
    </row>
    <row r="205" spans="1:7" s="102" customFormat="1" ht="15" x14ac:dyDescent="0.25">
      <c r="A205" s="241">
        <v>44043</v>
      </c>
      <c r="B205" s="177">
        <v>40.270000000000003</v>
      </c>
      <c r="C205" s="173">
        <f t="shared" ref="C205:C220" si="305">100*B205/9.9</f>
        <v>406.76767676767679</v>
      </c>
      <c r="D205" s="174">
        <f t="shared" ref="D205:D220" si="306">(B205/B204-1)*100</f>
        <v>2.5464731347084379</v>
      </c>
      <c r="E205" s="202">
        <f t="shared" ref="E205:E220" si="307">100*(B205/B$198-1)</f>
        <v>-34.048476907959383</v>
      </c>
      <c r="F205" s="174">
        <f t="shared" ref="F205:F220" si="308">(B205/B193-1)*100</f>
        <v>-31.256401502219177</v>
      </c>
      <c r="G205" s="175" t="s">
        <v>13</v>
      </c>
    </row>
    <row r="206" spans="1:7" s="102" customFormat="1" ht="15" x14ac:dyDescent="0.25">
      <c r="A206" s="241">
        <v>44074</v>
      </c>
      <c r="B206" s="177">
        <v>42.61</v>
      </c>
      <c r="C206" s="173">
        <f t="shared" si="305"/>
        <v>430.40404040404042</v>
      </c>
      <c r="D206" s="174">
        <f t="shared" si="306"/>
        <v>5.8107772535386015</v>
      </c>
      <c r="E206" s="202">
        <f t="shared" si="307"/>
        <v>-30.216180805764825</v>
      </c>
      <c r="F206" s="174">
        <f t="shared" si="308"/>
        <v>-22.667876588021784</v>
      </c>
      <c r="G206" s="175" t="s">
        <v>13</v>
      </c>
    </row>
    <row r="207" spans="1:7" s="102" customFormat="1" ht="15" x14ac:dyDescent="0.25">
      <c r="A207" s="241">
        <v>44104</v>
      </c>
      <c r="B207" s="177">
        <v>40.22</v>
      </c>
      <c r="C207" s="173">
        <f t="shared" si="305"/>
        <v>406.26262626262627</v>
      </c>
      <c r="D207" s="174">
        <f t="shared" si="306"/>
        <v>-5.6090119690213598</v>
      </c>
      <c r="E207" s="202">
        <f t="shared" si="307"/>
        <v>-34.1303635768097</v>
      </c>
      <c r="F207" s="174">
        <f t="shared" si="308"/>
        <v>-25.614943591640472</v>
      </c>
      <c r="G207" s="175" t="s">
        <v>13</v>
      </c>
    </row>
    <row r="208" spans="1:7" s="102" customFormat="1" ht="15" x14ac:dyDescent="0.25">
      <c r="A208" s="241">
        <v>44134</v>
      </c>
      <c r="B208" s="177">
        <v>35.79</v>
      </c>
      <c r="C208" s="173">
        <f t="shared" si="305"/>
        <v>361.5151515151515</v>
      </c>
      <c r="D208" s="174">
        <f t="shared" si="306"/>
        <v>-11.014420686225757</v>
      </c>
      <c r="E208" s="202">
        <f t="shared" si="307"/>
        <v>-41.385522436947262</v>
      </c>
      <c r="F208" s="174">
        <f t="shared" si="308"/>
        <v>-33.942414174972313</v>
      </c>
      <c r="G208" s="175" t="s">
        <v>13</v>
      </c>
    </row>
    <row r="209" spans="1:7" s="102" customFormat="1" ht="15" x14ac:dyDescent="0.25">
      <c r="A209" s="241">
        <v>44165</v>
      </c>
      <c r="B209" s="177">
        <v>45.34</v>
      </c>
      <c r="C209" s="173">
        <f t="shared" si="305"/>
        <v>457.97979797979798</v>
      </c>
      <c r="D209" s="174">
        <f t="shared" si="306"/>
        <v>26.683431126012856</v>
      </c>
      <c r="E209" s="202">
        <f t="shared" si="307"/>
        <v>-25.745168686537834</v>
      </c>
      <c r="F209" s="174">
        <f t="shared" si="308"/>
        <v>-17.81765452238535</v>
      </c>
      <c r="G209" s="175" t="s">
        <v>13</v>
      </c>
    </row>
    <row r="210" spans="1:7" s="102" customFormat="1" ht="15" x14ac:dyDescent="0.25">
      <c r="A210" s="241">
        <v>44196</v>
      </c>
      <c r="B210" s="177">
        <v>48.52</v>
      </c>
      <c r="C210" s="173">
        <f t="shared" si="305"/>
        <v>490.1010101010101</v>
      </c>
      <c r="D210" s="174">
        <f t="shared" si="306"/>
        <v>7.0136744596382972</v>
      </c>
      <c r="E210" s="202">
        <f t="shared" si="307"/>
        <v>-20.537176547658042</v>
      </c>
      <c r="F210" s="174">
        <f t="shared" si="308"/>
        <v>-20.537176547658042</v>
      </c>
      <c r="G210" s="175" t="s">
        <v>13</v>
      </c>
    </row>
    <row r="211" spans="1:7" s="102" customFormat="1" ht="15" x14ac:dyDescent="0.25">
      <c r="A211" s="241">
        <v>44225</v>
      </c>
      <c r="B211" s="177">
        <v>52.2</v>
      </c>
      <c r="C211" s="173">
        <f t="shared" si="305"/>
        <v>527.27272727272725</v>
      </c>
      <c r="D211" s="174">
        <f t="shared" si="306"/>
        <v>7.5845012366034581</v>
      </c>
      <c r="E211" s="202">
        <f t="shared" si="307"/>
        <v>-14.510317720275134</v>
      </c>
      <c r="F211" s="174">
        <f t="shared" si="308"/>
        <v>1.2412723041117069</v>
      </c>
      <c r="G211" s="175" t="s">
        <v>13</v>
      </c>
    </row>
    <row r="212" spans="1:7" s="102" customFormat="1" ht="15" x14ac:dyDescent="0.25">
      <c r="A212" s="241">
        <v>44253</v>
      </c>
      <c r="B212" s="177">
        <v>61.5</v>
      </c>
      <c r="C212" s="173">
        <f t="shared" si="305"/>
        <v>621.21212121212125</v>
      </c>
      <c r="D212" s="174">
        <f t="shared" si="306"/>
        <v>17.816091954022983</v>
      </c>
      <c r="E212" s="202">
        <f t="shared" si="307"/>
        <v>0.72060268588274301</v>
      </c>
      <c r="F212" s="174">
        <f t="shared" si="308"/>
        <v>37.399463806970523</v>
      </c>
      <c r="G212" s="175" t="s">
        <v>13</v>
      </c>
    </row>
    <row r="213" spans="1:7" s="102" customFormat="1" ht="15" x14ac:dyDescent="0.25">
      <c r="A213" s="241">
        <v>44286</v>
      </c>
      <c r="B213" s="177">
        <v>59.16</v>
      </c>
      <c r="C213" s="173">
        <f t="shared" si="305"/>
        <v>597.57575757575751</v>
      </c>
      <c r="D213" s="174">
        <f t="shared" si="306"/>
        <v>-3.8048780487804912</v>
      </c>
      <c r="E213" s="202">
        <f t="shared" si="307"/>
        <v>-3.1116934163118337</v>
      </c>
      <c r="F213" s="174">
        <f t="shared" si="308"/>
        <v>188.86718749999994</v>
      </c>
      <c r="G213" s="175" t="s">
        <v>13</v>
      </c>
    </row>
    <row r="214" spans="1:7" s="102" customFormat="1" ht="15" x14ac:dyDescent="0.25">
      <c r="A214" s="241">
        <v>44316</v>
      </c>
      <c r="B214" s="177">
        <v>63.58</v>
      </c>
      <c r="C214" s="173">
        <f t="shared" si="305"/>
        <v>642.22222222222217</v>
      </c>
      <c r="D214" s="174">
        <f t="shared" si="306"/>
        <v>7.4712643678160884</v>
      </c>
      <c r="E214" s="202">
        <f t="shared" si="307"/>
        <v>4.1270881100556656</v>
      </c>
      <c r="F214" s="174">
        <f t="shared" si="308"/>
        <v>237.47346072186835</v>
      </c>
      <c r="G214" s="175" t="s">
        <v>13</v>
      </c>
    </row>
    <row r="215" spans="1:7" s="102" customFormat="1" ht="15" x14ac:dyDescent="0.25">
      <c r="A215" s="241">
        <v>44347</v>
      </c>
      <c r="B215" s="177">
        <v>66.959999999999994</v>
      </c>
      <c r="C215" s="173">
        <f t="shared" si="305"/>
        <v>676.36363636363626</v>
      </c>
      <c r="D215" s="174">
        <f t="shared" si="306"/>
        <v>5.3161371500471732</v>
      </c>
      <c r="E215" s="202">
        <f t="shared" si="307"/>
        <v>9.6626269243367027</v>
      </c>
      <c r="F215" s="174">
        <f t="shared" si="308"/>
        <v>88.672865595942497</v>
      </c>
      <c r="G215" s="175" t="s">
        <v>13</v>
      </c>
    </row>
    <row r="216" spans="1:7" s="102" customFormat="1" ht="15" x14ac:dyDescent="0.25">
      <c r="A216" s="241">
        <v>44377</v>
      </c>
      <c r="B216" s="177">
        <v>73.47</v>
      </c>
      <c r="C216" s="173">
        <f t="shared" si="305"/>
        <v>742.12121212121212</v>
      </c>
      <c r="D216" s="174">
        <f t="shared" si="306"/>
        <v>9.7222222222222321</v>
      </c>
      <c r="E216" s="202">
        <f t="shared" si="307"/>
        <v>20.324271208647215</v>
      </c>
      <c r="F216" s="174">
        <f t="shared" si="308"/>
        <v>87.089381207028254</v>
      </c>
      <c r="G216" s="175" t="s">
        <v>13</v>
      </c>
    </row>
    <row r="217" spans="1:7" s="102" customFormat="1" ht="15" x14ac:dyDescent="0.25">
      <c r="A217" s="241">
        <v>44407</v>
      </c>
      <c r="B217" s="177">
        <v>73.95</v>
      </c>
      <c r="C217" s="173">
        <f t="shared" si="305"/>
        <v>746.969696969697</v>
      </c>
      <c r="D217" s="174">
        <f t="shared" si="306"/>
        <v>0.65332788893426308</v>
      </c>
      <c r="E217" s="202">
        <f t="shared" si="307"/>
        <v>21.110383229610228</v>
      </c>
      <c r="F217" s="174">
        <f t="shared" si="308"/>
        <v>83.635460640675447</v>
      </c>
      <c r="G217" s="175" t="s">
        <v>13</v>
      </c>
    </row>
    <row r="218" spans="1:7" s="102" customFormat="1" ht="15" x14ac:dyDescent="0.25">
      <c r="A218" s="241">
        <v>44439</v>
      </c>
      <c r="B218" s="177">
        <v>68.5</v>
      </c>
      <c r="C218" s="173">
        <f t="shared" si="305"/>
        <v>691.91919191919192</v>
      </c>
      <c r="D218" s="174">
        <f t="shared" si="306"/>
        <v>-7.3698444895199504</v>
      </c>
      <c r="E218" s="202">
        <f t="shared" si="307"/>
        <v>12.184736324926293</v>
      </c>
      <c r="F218" s="174">
        <f t="shared" si="308"/>
        <v>60.760384886176965</v>
      </c>
      <c r="G218" s="175" t="s">
        <v>13</v>
      </c>
    </row>
    <row r="219" spans="1:7" s="102" customFormat="1" ht="15" x14ac:dyDescent="0.25">
      <c r="A219" s="241">
        <v>44469</v>
      </c>
      <c r="B219" s="177">
        <v>75.03</v>
      </c>
      <c r="C219" s="173">
        <f t="shared" si="305"/>
        <v>757.87878787878788</v>
      </c>
      <c r="D219" s="174">
        <f t="shared" si="306"/>
        <v>9.5328467153284571</v>
      </c>
      <c r="E219" s="202">
        <f t="shared" si="307"/>
        <v>22.879135276776942</v>
      </c>
      <c r="F219" s="174">
        <f t="shared" si="308"/>
        <v>86.548980606663363</v>
      </c>
      <c r="G219" s="175" t="s">
        <v>13</v>
      </c>
    </row>
    <row r="220" spans="1:7" s="102" customFormat="1" ht="15" x14ac:dyDescent="0.25">
      <c r="A220" s="241">
        <v>44498</v>
      </c>
      <c r="B220" s="177">
        <v>83.57</v>
      </c>
      <c r="C220" s="173">
        <f t="shared" si="305"/>
        <v>844.14141414141409</v>
      </c>
      <c r="D220" s="174">
        <f t="shared" si="306"/>
        <v>11.382113821138207</v>
      </c>
      <c r="E220" s="202">
        <f t="shared" si="307"/>
        <v>36.86537831641008</v>
      </c>
      <c r="F220" s="174">
        <f t="shared" si="308"/>
        <v>133.50097792679517</v>
      </c>
      <c r="G220" s="175" t="s">
        <v>13</v>
      </c>
    </row>
    <row r="221" spans="1:7" s="102" customFormat="1" ht="15" x14ac:dyDescent="0.25">
      <c r="A221" s="241">
        <v>44529</v>
      </c>
      <c r="B221" s="177">
        <v>66.180000000000007</v>
      </c>
      <c r="C221" s="173">
        <f t="shared" ref="C221:C235" si="309">100*B221/9.9</f>
        <v>668.4848484848485</v>
      </c>
      <c r="D221" s="174">
        <f t="shared" ref="D221:D235" si="310">(B221/B220-1)*100</f>
        <v>-20.808902716285736</v>
      </c>
      <c r="E221" s="202">
        <f t="shared" ref="E221:E222" si="311">100*(B221/B$198-1)</f>
        <v>8.3851948902718743</v>
      </c>
      <c r="F221" s="174">
        <f t="shared" ref="F221:F235" si="312">(B221/B209-1)*100</f>
        <v>45.963828848698718</v>
      </c>
      <c r="G221" s="175" t="s">
        <v>13</v>
      </c>
    </row>
    <row r="222" spans="1:7" s="102" customFormat="1" ht="15" x14ac:dyDescent="0.25">
      <c r="A222" s="241">
        <v>44559</v>
      </c>
      <c r="B222" s="177">
        <v>75.209999999999994</v>
      </c>
      <c r="C222" s="173">
        <f t="shared" si="309"/>
        <v>759.69696969696963</v>
      </c>
      <c r="D222" s="174">
        <f t="shared" si="310"/>
        <v>13.644605621033534</v>
      </c>
      <c r="E222" s="202">
        <f t="shared" si="311"/>
        <v>23.173927284638051</v>
      </c>
      <c r="F222" s="174">
        <f t="shared" si="312"/>
        <v>55.008244023083243</v>
      </c>
      <c r="G222" s="175" t="s">
        <v>13</v>
      </c>
    </row>
    <row r="223" spans="1:7" s="102" customFormat="1" ht="15" x14ac:dyDescent="0.25">
      <c r="A223" s="241">
        <v>44590</v>
      </c>
      <c r="B223" s="177">
        <v>88.15</v>
      </c>
      <c r="C223" s="173">
        <f t="shared" si="309"/>
        <v>890.40404040404042</v>
      </c>
      <c r="D223" s="174">
        <f t="shared" si="310"/>
        <v>17.205158888445695</v>
      </c>
      <c r="E223" s="202">
        <f>100*(B223/B$222-1)</f>
        <v>17.205158888445695</v>
      </c>
      <c r="F223" s="174">
        <f t="shared" si="312"/>
        <v>68.869731800766274</v>
      </c>
      <c r="G223" s="175" t="s">
        <v>13</v>
      </c>
    </row>
    <row r="224" spans="1:7" s="102" customFormat="1" ht="15" x14ac:dyDescent="0.25">
      <c r="A224" s="241">
        <v>44620</v>
      </c>
      <c r="B224" s="177">
        <v>103.41</v>
      </c>
      <c r="C224" s="173">
        <f t="shared" si="309"/>
        <v>1044.5454545454545</v>
      </c>
      <c r="D224" s="174">
        <f t="shared" si="310"/>
        <v>17.311401020986938</v>
      </c>
      <c r="E224" s="202">
        <f t="shared" ref="E224:E234" si="313">100*(B224/B$222-1)</f>
        <v>37.495013960909461</v>
      </c>
      <c r="F224" s="174">
        <f t="shared" si="312"/>
        <v>68.146341463414629</v>
      </c>
      <c r="G224" s="175" t="s">
        <v>13</v>
      </c>
    </row>
    <row r="225" spans="1:7" s="102" customFormat="1" ht="15" x14ac:dyDescent="0.25">
      <c r="A225" s="241">
        <v>44649</v>
      </c>
      <c r="B225" s="177">
        <v>100.28</v>
      </c>
      <c r="C225" s="173">
        <f t="shared" si="309"/>
        <v>1012.9292929292928</v>
      </c>
      <c r="D225" s="174">
        <f t="shared" si="310"/>
        <v>-3.0267865777004133</v>
      </c>
      <c r="E225" s="202">
        <f t="shared" si="313"/>
        <v>33.33333333333335</v>
      </c>
      <c r="F225" s="174">
        <f t="shared" si="312"/>
        <v>69.506423258958776</v>
      </c>
      <c r="G225" s="175" t="s">
        <v>13</v>
      </c>
    </row>
    <row r="226" spans="1:7" s="102" customFormat="1" ht="15" x14ac:dyDescent="0.25">
      <c r="A226" s="241">
        <v>44680</v>
      </c>
      <c r="B226" s="177">
        <v>104.69</v>
      </c>
      <c r="C226" s="173">
        <f t="shared" si="309"/>
        <v>1057.4747474747473</v>
      </c>
      <c r="D226" s="174">
        <f t="shared" si="310"/>
        <v>4.397686477861984</v>
      </c>
      <c r="E226" s="202">
        <f t="shared" si="313"/>
        <v>39.196915303815992</v>
      </c>
      <c r="F226" s="174">
        <f t="shared" si="312"/>
        <v>64.658697703680403</v>
      </c>
      <c r="G226" s="175" t="s">
        <v>13</v>
      </c>
    </row>
    <row r="227" spans="1:7" s="102" customFormat="1" ht="15" x14ac:dyDescent="0.25">
      <c r="A227" s="241">
        <v>44710</v>
      </c>
      <c r="B227" s="177">
        <v>115.26</v>
      </c>
      <c r="C227" s="173">
        <f t="shared" si="309"/>
        <v>1164.2424242424242</v>
      </c>
      <c r="D227" s="174">
        <f t="shared" si="310"/>
        <v>10.096475308052355</v>
      </c>
      <c r="E227" s="202">
        <f t="shared" si="313"/>
        <v>53.250897487036312</v>
      </c>
      <c r="F227" s="174">
        <f t="shared" si="312"/>
        <v>72.132616487455209</v>
      </c>
      <c r="G227" s="175" t="s">
        <v>13</v>
      </c>
    </row>
    <row r="228" spans="1:7" s="102" customFormat="1" ht="15" x14ac:dyDescent="0.25">
      <c r="A228" s="241">
        <v>44741</v>
      </c>
      <c r="B228" s="177">
        <v>108.43</v>
      </c>
      <c r="C228" s="173">
        <f t="shared" si="309"/>
        <v>1095.2525252525252</v>
      </c>
      <c r="D228" s="174">
        <f t="shared" si="310"/>
        <v>-5.9257331251084455</v>
      </c>
      <c r="E228" s="202">
        <f t="shared" si="313"/>
        <v>44.169658290121006</v>
      </c>
      <c r="F228" s="174">
        <f t="shared" si="312"/>
        <v>47.584047910711867</v>
      </c>
      <c r="G228" s="175" t="s">
        <v>13</v>
      </c>
    </row>
    <row r="229" spans="1:7" s="102" customFormat="1" ht="15" x14ac:dyDescent="0.25">
      <c r="A229" s="241">
        <v>44771</v>
      </c>
      <c r="B229" s="177">
        <v>98.62</v>
      </c>
      <c r="C229" s="173">
        <f t="shared" si="309"/>
        <v>996.16161616161617</v>
      </c>
      <c r="D229" s="174">
        <f t="shared" si="310"/>
        <v>-9.0473116296228007</v>
      </c>
      <c r="E229" s="202">
        <f t="shared" si="313"/>
        <v>31.126180029251451</v>
      </c>
      <c r="F229" s="174">
        <f t="shared" si="312"/>
        <v>33.36037863421231</v>
      </c>
      <c r="G229" s="175" t="s">
        <v>13</v>
      </c>
    </row>
    <row r="230" spans="1:7" s="102" customFormat="1" ht="15" x14ac:dyDescent="0.25">
      <c r="A230" s="241">
        <v>44802</v>
      </c>
      <c r="B230" s="177">
        <v>89.55</v>
      </c>
      <c r="C230" s="173">
        <f t="shared" si="309"/>
        <v>904.5454545454545</v>
      </c>
      <c r="D230" s="174">
        <f t="shared" si="310"/>
        <v>-9.1969174609612736</v>
      </c>
      <c r="E230" s="202">
        <f t="shared" si="313"/>
        <v>19.066613482249718</v>
      </c>
      <c r="F230" s="174">
        <f t="shared" si="312"/>
        <v>30.729927007299263</v>
      </c>
      <c r="G230" s="175" t="s">
        <v>13</v>
      </c>
    </row>
    <row r="231" spans="1:7" s="102" customFormat="1" ht="15" x14ac:dyDescent="0.25">
      <c r="A231" s="241">
        <v>44833</v>
      </c>
      <c r="B231" s="177">
        <v>79.489999999999995</v>
      </c>
      <c r="C231" s="173">
        <f t="shared" si="309"/>
        <v>802.92929292929284</v>
      </c>
      <c r="D231" s="174">
        <f t="shared" si="310"/>
        <v>-11.233947515354558</v>
      </c>
      <c r="E231" s="202">
        <f t="shared" si="313"/>
        <v>5.6907326153436966</v>
      </c>
      <c r="F231" s="174">
        <f t="shared" si="312"/>
        <v>5.9442889510862296</v>
      </c>
      <c r="G231" s="175" t="s">
        <v>13</v>
      </c>
    </row>
    <row r="232" spans="1:7" s="102" customFormat="1" ht="15" x14ac:dyDescent="0.25">
      <c r="A232" s="241">
        <v>44863</v>
      </c>
      <c r="B232" s="177">
        <v>86.53</v>
      </c>
      <c r="C232" s="173">
        <f t="shared" si="309"/>
        <v>874.04040404040404</v>
      </c>
      <c r="D232" s="174">
        <f t="shared" si="310"/>
        <v>8.8564599320669402</v>
      </c>
      <c r="E232" s="202">
        <f t="shared" si="313"/>
        <v>15.051190001329617</v>
      </c>
      <c r="F232" s="174">
        <f t="shared" si="312"/>
        <v>3.5419408878784253</v>
      </c>
      <c r="G232" s="175" t="s">
        <v>13</v>
      </c>
    </row>
    <row r="233" spans="1:7" s="102" customFormat="1" ht="15" x14ac:dyDescent="0.25">
      <c r="A233" s="241">
        <v>44894</v>
      </c>
      <c r="B233" s="177">
        <v>80.56</v>
      </c>
      <c r="C233" s="173">
        <f t="shared" si="309"/>
        <v>813.73737373737367</v>
      </c>
      <c r="D233" s="174">
        <f t="shared" si="310"/>
        <v>-6.8993412689240756</v>
      </c>
      <c r="E233" s="202">
        <f t="shared" si="313"/>
        <v>7.1134157691796318</v>
      </c>
      <c r="F233" s="174">
        <f t="shared" si="312"/>
        <v>21.728618918102139</v>
      </c>
      <c r="G233" s="175" t="s">
        <v>13</v>
      </c>
    </row>
    <row r="234" spans="1:7" s="102" customFormat="1" ht="15" x14ac:dyDescent="0.25">
      <c r="A234" s="241">
        <v>44924</v>
      </c>
      <c r="B234" s="177">
        <v>80.47</v>
      </c>
      <c r="C234" s="173">
        <f t="shared" si="309"/>
        <v>812.82828282828279</v>
      </c>
      <c r="D234" s="174">
        <f t="shared" si="310"/>
        <v>-0.11171797418073615</v>
      </c>
      <c r="E234" s="202">
        <f t="shared" si="313"/>
        <v>6.9937508310065288</v>
      </c>
      <c r="F234" s="174">
        <f t="shared" si="312"/>
        <v>6.9937508310065288</v>
      </c>
      <c r="G234" s="175" t="s">
        <v>13</v>
      </c>
    </row>
    <row r="235" spans="1:7" s="102" customFormat="1" ht="15" x14ac:dyDescent="0.25">
      <c r="A235" s="241">
        <v>44955</v>
      </c>
      <c r="B235" s="177">
        <v>78.87</v>
      </c>
      <c r="C235" s="173">
        <f t="shared" si="309"/>
        <v>796.66666666666663</v>
      </c>
      <c r="D235" s="174">
        <f t="shared" si="310"/>
        <v>-1.9883186280601373</v>
      </c>
      <c r="E235" s="202">
        <f>100*(B235/B$234-1)</f>
        <v>-1.9883186280601373</v>
      </c>
      <c r="F235" s="174">
        <f t="shared" si="312"/>
        <v>-10.527509926262058</v>
      </c>
      <c r="G235" s="175" t="s">
        <v>13</v>
      </c>
    </row>
    <row r="236" spans="1:7" s="102" customFormat="1" ht="15" x14ac:dyDescent="0.25">
      <c r="A236" s="241">
        <v>44985</v>
      </c>
      <c r="B236" s="177">
        <v>77.05</v>
      </c>
      <c r="C236" s="173">
        <f t="shared" ref="C236:C237" si="314">100*B236/9.9</f>
        <v>778.28282828282829</v>
      </c>
      <c r="D236" s="174">
        <f t="shared" ref="D236:D237" si="315">(B236/B235-1)*100</f>
        <v>-2.3075947762140281</v>
      </c>
      <c r="E236" s="202">
        <f t="shared" ref="E236:E237" si="316">100*(B236/B$234-1)</f>
        <v>-4.2500310674785657</v>
      </c>
      <c r="F236" s="174">
        <f t="shared" ref="F236:F237" si="317">(B236/B224-1)*100</f>
        <v>-25.490764916352383</v>
      </c>
      <c r="G236" s="175" t="s">
        <v>13</v>
      </c>
    </row>
    <row r="237" spans="1:7" s="102" customFormat="1" ht="15" x14ac:dyDescent="0.25">
      <c r="A237" s="241">
        <v>45014</v>
      </c>
      <c r="B237" s="177">
        <v>75.67</v>
      </c>
      <c r="C237" s="173">
        <f t="shared" si="314"/>
        <v>764.3434343434343</v>
      </c>
      <c r="D237" s="174">
        <f t="shared" si="315"/>
        <v>-1.7910447761193993</v>
      </c>
      <c r="E237" s="202">
        <f t="shared" si="316"/>
        <v>-5.9649558841804335</v>
      </c>
      <c r="F237" s="174">
        <f t="shared" si="317"/>
        <v>-24.541284403669728</v>
      </c>
      <c r="G237" s="175" t="s">
        <v>13</v>
      </c>
    </row>
    <row r="238" spans="1:7" s="102" customFormat="1" ht="15" x14ac:dyDescent="0.25">
      <c r="A238" s="241">
        <v>45044</v>
      </c>
      <c r="B238" s="177">
        <v>76.78</v>
      </c>
      <c r="C238" s="173">
        <f t="shared" ref="C238:C242" si="318">100*B238/9.9</f>
        <v>775.55555555555554</v>
      </c>
      <c r="D238" s="174">
        <f t="shared" ref="D238:D242" si="319">(B238/B237-1)*100</f>
        <v>1.4668957314655673</v>
      </c>
      <c r="E238" s="202">
        <f t="shared" ref="E238:E242" si="320">100*(B238/B$234-1)</f>
        <v>-4.5855598359637151</v>
      </c>
      <c r="F238" s="174">
        <f t="shared" ref="F238:F242" si="321">(B238/B226-1)*100</f>
        <v>-26.659661858821281</v>
      </c>
      <c r="G238" s="175" t="s">
        <v>13</v>
      </c>
    </row>
    <row r="239" spans="1:7" s="102" customFormat="1" ht="15" x14ac:dyDescent="0.25">
      <c r="A239" s="241">
        <v>45077</v>
      </c>
      <c r="B239" s="177">
        <v>68.09</v>
      </c>
      <c r="C239" s="173">
        <f t="shared" si="318"/>
        <v>687.77777777777771</v>
      </c>
      <c r="D239" s="174">
        <f t="shared" si="319"/>
        <v>-11.318051575931232</v>
      </c>
      <c r="E239" s="202">
        <f t="shared" si="320"/>
        <v>-15.384615384615374</v>
      </c>
      <c r="F239" s="174">
        <f t="shared" si="321"/>
        <v>-40.924865521429808</v>
      </c>
      <c r="G239" s="175" t="s">
        <v>13</v>
      </c>
    </row>
    <row r="240" spans="1:7" s="102" customFormat="1" ht="15" x14ac:dyDescent="0.25">
      <c r="A240" s="241">
        <v>45107</v>
      </c>
      <c r="B240" s="177">
        <v>70.64</v>
      </c>
      <c r="C240" s="173">
        <f t="shared" si="318"/>
        <v>713.53535353535347</v>
      </c>
      <c r="D240" s="174">
        <f t="shared" si="319"/>
        <v>3.7450433250110216</v>
      </c>
      <c r="E240" s="202">
        <f t="shared" si="320"/>
        <v>-12.215732571144521</v>
      </c>
      <c r="F240" s="174">
        <f t="shared" si="321"/>
        <v>-34.85197823480587</v>
      </c>
      <c r="G240" s="175" t="s">
        <v>13</v>
      </c>
    </row>
    <row r="241" spans="1:7" s="102" customFormat="1" ht="15" x14ac:dyDescent="0.25">
      <c r="A241" s="241">
        <v>45138</v>
      </c>
      <c r="B241" s="177">
        <v>81.8</v>
      </c>
      <c r="C241" s="173">
        <f t="shared" si="318"/>
        <v>826.26262626262621</v>
      </c>
      <c r="D241" s="174">
        <f t="shared" si="319"/>
        <v>15.798414496036228</v>
      </c>
      <c r="E241" s="202">
        <f t="shared" si="320"/>
        <v>1.652789859574999</v>
      </c>
      <c r="F241" s="174">
        <f t="shared" si="321"/>
        <v>-17.055364023524643</v>
      </c>
      <c r="G241" s="175" t="s">
        <v>13</v>
      </c>
    </row>
    <row r="242" spans="1:7" s="102" customFormat="1" ht="15" x14ac:dyDescent="0.25">
      <c r="A242" s="241">
        <v>45167</v>
      </c>
      <c r="B242" s="177">
        <v>83.63</v>
      </c>
      <c r="C242" s="173">
        <f t="shared" si="318"/>
        <v>844.74747474747471</v>
      </c>
      <c r="D242" s="174">
        <f t="shared" si="319"/>
        <v>2.2371638141809314</v>
      </c>
      <c r="E242" s="202">
        <f t="shared" si="320"/>
        <v>3.9269292904187791</v>
      </c>
      <c r="F242" s="174">
        <f t="shared" si="321"/>
        <v>-6.6108319374651003</v>
      </c>
      <c r="G242" s="175" t="s">
        <v>13</v>
      </c>
    </row>
    <row r="243" spans="1:7" s="102" customFormat="1" ht="15" x14ac:dyDescent="0.25">
      <c r="A243" s="241">
        <v>45198</v>
      </c>
      <c r="B243" s="177">
        <v>90.79</v>
      </c>
      <c r="C243" s="173">
        <f t="shared" ref="C243:C246" si="322">100*B243/9.9</f>
        <v>917.07070707070704</v>
      </c>
      <c r="D243" s="174">
        <f t="shared" ref="D243:D246" si="323">(B243/B242-1)*100</f>
        <v>8.5615209852923702</v>
      </c>
      <c r="E243" s="202">
        <f t="shared" ref="E243:E246" si="324">100*(B243/B$234-1)</f>
        <v>12.824655150987962</v>
      </c>
      <c r="F243" s="174">
        <f t="shared" ref="F243:F246" si="325">(B243/B231-1)*100</f>
        <v>14.215624606868804</v>
      </c>
      <c r="G243" s="175" t="s">
        <v>13</v>
      </c>
    </row>
    <row r="244" spans="1:7" s="102" customFormat="1" ht="15" x14ac:dyDescent="0.25">
      <c r="A244" s="241">
        <v>45228</v>
      </c>
      <c r="B244" s="177">
        <v>81.02</v>
      </c>
      <c r="C244" s="173">
        <f t="shared" si="322"/>
        <v>818.38383838383834</v>
      </c>
      <c r="D244" s="174">
        <f t="shared" si="323"/>
        <v>-10.761097037118638</v>
      </c>
      <c r="E244" s="202">
        <f t="shared" si="324"/>
        <v>0.68348452839566143</v>
      </c>
      <c r="F244" s="174">
        <f t="shared" si="325"/>
        <v>-6.3677337339651086</v>
      </c>
      <c r="G244" s="175" t="s">
        <v>13</v>
      </c>
    </row>
    <row r="245" spans="1:7" s="102" customFormat="1" ht="15" x14ac:dyDescent="0.25">
      <c r="A245" s="241">
        <v>45259</v>
      </c>
      <c r="B245" s="177">
        <v>75.959999999999994</v>
      </c>
      <c r="C245" s="173">
        <f t="shared" si="322"/>
        <v>767.27272727272714</v>
      </c>
      <c r="D245" s="174">
        <f t="shared" si="323"/>
        <v>-6.2453715132066208</v>
      </c>
      <c r="E245" s="202">
        <f t="shared" si="324"/>
        <v>-5.6045731328445481</v>
      </c>
      <c r="F245" s="174">
        <f t="shared" si="325"/>
        <v>-5.7100297914597924</v>
      </c>
      <c r="G245" s="175" t="s">
        <v>13</v>
      </c>
    </row>
    <row r="246" spans="1:7" s="102" customFormat="1" ht="15" x14ac:dyDescent="0.25">
      <c r="A246" s="241">
        <v>45289</v>
      </c>
      <c r="B246" s="177">
        <v>71.650000000000006</v>
      </c>
      <c r="C246" s="173">
        <f t="shared" si="322"/>
        <v>723.73737373737379</v>
      </c>
      <c r="D246" s="174">
        <f t="shared" si="323"/>
        <v>-5.6740389678778147</v>
      </c>
      <c r="E246" s="202">
        <f t="shared" si="324"/>
        <v>-10.960606437181553</v>
      </c>
      <c r="F246" s="174">
        <f t="shared" si="325"/>
        <v>-10.960606437181553</v>
      </c>
      <c r="G246" s="175" t="s">
        <v>13</v>
      </c>
    </row>
    <row r="247" spans="1:7" s="102" customFormat="1" ht="15" x14ac:dyDescent="0.25">
      <c r="A247" s="241">
        <v>45320</v>
      </c>
      <c r="B247" s="177">
        <v>75.849999999999994</v>
      </c>
      <c r="C247" s="173">
        <f t="shared" ref="C247:C248" si="326">100*B247/9.9</f>
        <v>766.16161616161605</v>
      </c>
      <c r="D247" s="174">
        <f t="shared" ref="D247:D248" si="327">(B247/B246-1)*100</f>
        <v>5.8618283321702602</v>
      </c>
      <c r="E247" s="202">
        <f>100*(B247/B$246-1)</f>
        <v>5.8618283321702602</v>
      </c>
      <c r="F247" s="174">
        <f t="shared" ref="F247:F248" si="328">(B247/B235-1)*100</f>
        <v>-3.8290858374540493</v>
      </c>
      <c r="G247" s="175" t="s">
        <v>13</v>
      </c>
    </row>
    <row r="248" spans="1:7" s="102" customFormat="1" ht="15" x14ac:dyDescent="0.25">
      <c r="A248" s="242">
        <v>45351</v>
      </c>
      <c r="B248" s="227">
        <v>78.260000000000005</v>
      </c>
      <c r="C248" s="228">
        <f t="shared" si="326"/>
        <v>790.50505050505058</v>
      </c>
      <c r="D248" s="229">
        <f t="shared" si="327"/>
        <v>3.1773236651285508</v>
      </c>
      <c r="E248" s="231">
        <f>100*(B248/B$246-1)</f>
        <v>9.2254012561060694</v>
      </c>
      <c r="F248" s="229">
        <f t="shared" si="328"/>
        <v>1.5704088254380411</v>
      </c>
      <c r="G248" s="230" t="s">
        <v>13</v>
      </c>
    </row>
    <row r="249" spans="1:7" s="102" customFormat="1" ht="15.75" thickBot="1" x14ac:dyDescent="0.3">
      <c r="A249" s="243">
        <v>45379</v>
      </c>
      <c r="B249" s="179">
        <v>83.17</v>
      </c>
      <c r="C249" s="180">
        <f t="shared" ref="C249" si="329">100*B249/9.9</f>
        <v>840.10101010101005</v>
      </c>
      <c r="D249" s="181">
        <f t="shared" ref="D249" si="330">(B249/B248-1)*100</f>
        <v>6.273958599539986</v>
      </c>
      <c r="E249" s="205">
        <f>100*(B249/B$246-1)</f>
        <v>16.078157711095599</v>
      </c>
      <c r="F249" s="181">
        <f>(B249/B237-1)*100</f>
        <v>9.9114576450376681</v>
      </c>
      <c r="G249" s="182" t="s">
        <v>13</v>
      </c>
    </row>
    <row r="250" spans="1:7" s="102" customFormat="1" ht="15.75" thickBot="1" x14ac:dyDescent="0.3">
      <c r="A250" s="254" t="s">
        <v>113</v>
      </c>
      <c r="B250" s="255">
        <v>83.36</v>
      </c>
      <c r="C250" s="256">
        <f t="shared" ref="C250" si="331">100*B250/9.9</f>
        <v>842.02020202020196</v>
      </c>
      <c r="D250" s="257">
        <f t="shared" ref="D250" si="332">(B250/B248-1)*100</f>
        <v>6.5167390748785969</v>
      </c>
      <c r="E250" s="258">
        <f>100*(B250/B$246-1)</f>
        <v>16.343335659455672</v>
      </c>
      <c r="F250" s="257">
        <f>(B250/B238-1)*100</f>
        <v>8.5699400885647314</v>
      </c>
      <c r="G250" s="259" t="s">
        <v>13</v>
      </c>
    </row>
    <row r="251" spans="1:7" ht="15" x14ac:dyDescent="0.25">
      <c r="A251" s="157" t="s">
        <v>102</v>
      </c>
      <c r="G251" s="123" t="s">
        <v>111</v>
      </c>
    </row>
    <row r="252" spans="1:7" x14ac:dyDescent="0.2">
      <c r="A252" s="165" t="s">
        <v>110</v>
      </c>
    </row>
  </sheetData>
  <mergeCells count="4">
    <mergeCell ref="C1:G3"/>
    <mergeCell ref="A4:G4"/>
    <mergeCell ref="A5:C5"/>
    <mergeCell ref="D5:F5"/>
  </mergeCells>
  <phoneticPr fontId="0" type="noConversion"/>
  <hyperlinks>
    <hyperlink ref="A252" r:id="rId1" xr:uid="{00000000-0004-0000-0200-000000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portrait" r:id="rId2"/>
  <headerFooter>
    <oddFooter>&amp;L&amp;"Calibri,Regular"&amp;12&amp;K184782&amp;F&amp;C&amp;"Calibri,Regular"&amp;12&amp;K184782&amp;A&amp;R&amp;"Calibri,Regular"&amp;12&amp;K184782&amp;P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52"/>
  <sheetViews>
    <sheetView showGridLines="0" tabSelected="1" workbookViewId="0">
      <pane ySplit="2970" topLeftCell="A241" activePane="bottomLeft"/>
      <selection activeCell="J5" sqref="J5"/>
      <selection pane="bottomLeft" activeCell="H254" sqref="H254"/>
    </sheetView>
  </sheetViews>
  <sheetFormatPr defaultRowHeight="12.75" x14ac:dyDescent="0.2"/>
  <cols>
    <col min="1" max="1" width="11.7109375" customWidth="1"/>
    <col min="2" max="2" width="13.5703125" customWidth="1"/>
    <col min="3" max="3" width="14.140625" bestFit="1" customWidth="1"/>
    <col min="4" max="8" width="11.7109375" customWidth="1"/>
  </cols>
  <sheetData>
    <row r="1" spans="1:9" s="100" customFormat="1" ht="21" customHeight="1" x14ac:dyDescent="0.25">
      <c r="A1" s="101"/>
      <c r="C1" s="268" t="s">
        <v>108</v>
      </c>
      <c r="D1" s="268"/>
      <c r="E1" s="268"/>
      <c r="F1" s="268"/>
      <c r="G1" s="268"/>
      <c r="H1" s="268"/>
    </row>
    <row r="2" spans="1:9" s="100" customFormat="1" ht="15" customHeight="1" x14ac:dyDescent="0.25">
      <c r="A2" s="101"/>
      <c r="B2" s="106"/>
      <c r="C2" s="268"/>
      <c r="D2" s="268"/>
      <c r="E2" s="268"/>
      <c r="F2" s="268"/>
      <c r="G2" s="268"/>
      <c r="H2" s="268"/>
    </row>
    <row r="3" spans="1:9" s="100" customFormat="1" ht="17.25" customHeight="1" thickBot="1" x14ac:dyDescent="0.3">
      <c r="A3" s="101"/>
      <c r="B3" s="106"/>
      <c r="C3" s="269"/>
      <c r="D3" s="269"/>
      <c r="E3" s="269"/>
      <c r="F3" s="269"/>
      <c r="G3" s="269"/>
      <c r="H3" s="269"/>
    </row>
    <row r="4" spans="1:9" s="100" customFormat="1" ht="17.25" customHeight="1" thickBot="1" x14ac:dyDescent="0.3">
      <c r="A4" s="265" t="s">
        <v>101</v>
      </c>
      <c r="B4" s="266"/>
      <c r="C4" s="266"/>
      <c r="D4" s="266"/>
      <c r="E4" s="266"/>
      <c r="F4" s="266"/>
      <c r="G4" s="266"/>
      <c r="H4" s="267"/>
    </row>
    <row r="5" spans="1:9" s="102" customFormat="1" ht="18.75" customHeight="1" thickBot="1" x14ac:dyDescent="0.25">
      <c r="A5" s="270" t="s">
        <v>95</v>
      </c>
      <c r="B5" s="271"/>
      <c r="C5" s="271"/>
      <c r="D5" s="271"/>
      <c r="E5" s="271" t="s">
        <v>100</v>
      </c>
      <c r="F5" s="271"/>
      <c r="G5" s="271"/>
      <c r="H5" s="275"/>
    </row>
    <row r="6" spans="1:9" s="102" customFormat="1" ht="15.75" thickBot="1" x14ac:dyDescent="0.3">
      <c r="A6" s="270"/>
      <c r="B6" s="271"/>
      <c r="C6" s="271"/>
      <c r="D6" s="271"/>
      <c r="E6" s="279" t="s">
        <v>6</v>
      </c>
      <c r="F6" s="279"/>
      <c r="G6" s="279"/>
      <c r="H6" s="280"/>
    </row>
    <row r="7" spans="1:9" s="69" customFormat="1" ht="30.75" thickBot="1" x14ac:dyDescent="0.25">
      <c r="A7" s="120" t="s">
        <v>103</v>
      </c>
      <c r="B7" s="121" t="s">
        <v>8</v>
      </c>
      <c r="C7" s="121" t="s">
        <v>17</v>
      </c>
      <c r="D7" s="121" t="s">
        <v>18</v>
      </c>
      <c r="E7" s="121" t="s">
        <v>9</v>
      </c>
      <c r="F7" s="135" t="s">
        <v>83</v>
      </c>
      <c r="G7" s="135" t="s">
        <v>84</v>
      </c>
      <c r="H7" s="136" t="s">
        <v>85</v>
      </c>
    </row>
    <row r="8" spans="1:9" ht="15.75" hidden="1" thickBot="1" x14ac:dyDescent="0.3">
      <c r="A8" s="158">
        <v>37987</v>
      </c>
      <c r="B8" s="159">
        <f>W.TEXAS!B7</f>
        <v>32.520000000000003</v>
      </c>
      <c r="C8" s="153">
        <f>[1]Dolar!C96</f>
        <v>2.9409000000000001</v>
      </c>
      <c r="D8" s="153">
        <f>+B8*C8</f>
        <v>95.638068000000018</v>
      </c>
      <c r="E8" s="119">
        <v>100</v>
      </c>
      <c r="F8" s="119" t="s">
        <v>46</v>
      </c>
      <c r="G8" s="119"/>
      <c r="H8" s="154"/>
      <c r="I8" s="97"/>
    </row>
    <row r="9" spans="1:9" ht="15.75" hidden="1" thickBot="1" x14ac:dyDescent="0.3">
      <c r="A9" s="158">
        <v>38018</v>
      </c>
      <c r="B9" s="159">
        <f>W.TEXAS!B8</f>
        <v>34.979999999999997</v>
      </c>
      <c r="C9" s="153">
        <f>[1]Dolar!C97</f>
        <v>2.9138000000000002</v>
      </c>
      <c r="D9" s="153">
        <f t="shared" ref="D9:D72" si="0">+B9*C9</f>
        <v>101.924724</v>
      </c>
      <c r="E9" s="119">
        <f>100*D9/$D$8</f>
        <v>106.57338247359826</v>
      </c>
      <c r="F9" s="160">
        <f>100*(E9/E8-1)</f>
        <v>6.573382473598266</v>
      </c>
      <c r="G9" s="119"/>
      <c r="H9" s="154"/>
      <c r="I9" s="97"/>
    </row>
    <row r="10" spans="1:9" ht="15.75" hidden="1" thickBot="1" x14ac:dyDescent="0.3">
      <c r="A10" s="158">
        <v>38047</v>
      </c>
      <c r="B10" s="159">
        <f>W.TEXAS!B9</f>
        <v>36.86</v>
      </c>
      <c r="C10" s="153">
        <f>[1]Dolar!C98</f>
        <v>2.9085999999999999</v>
      </c>
      <c r="D10" s="153">
        <f t="shared" si="0"/>
        <v>107.21099599999999</v>
      </c>
      <c r="E10" s="119">
        <f t="shared" ref="E10:E73" si="1">100*D10/$D$8</f>
        <v>112.10075469111314</v>
      </c>
      <c r="F10" s="160">
        <f t="shared" ref="F10:F73" si="2">100*(E10/E9-1)</f>
        <v>5.1864472058810618</v>
      </c>
      <c r="G10" s="119"/>
      <c r="H10" s="154"/>
      <c r="I10" s="97"/>
    </row>
    <row r="11" spans="1:9" ht="15.75" hidden="1" thickBot="1" x14ac:dyDescent="0.3">
      <c r="A11" s="158">
        <v>38078</v>
      </c>
      <c r="B11" s="159">
        <f>W.TEXAS!B10</f>
        <v>34.270000000000003</v>
      </c>
      <c r="C11" s="153">
        <f>[1]Dolar!C99</f>
        <v>2.9447000000000001</v>
      </c>
      <c r="D11" s="153">
        <f t="shared" si="0"/>
        <v>100.91486900000001</v>
      </c>
      <c r="E11" s="119">
        <f t="shared" si="1"/>
        <v>105.51746925711632</v>
      </c>
      <c r="F11" s="160">
        <f t="shared" si="2"/>
        <v>-5.8726504135825586</v>
      </c>
      <c r="G11" s="119"/>
      <c r="H11" s="154"/>
      <c r="I11" s="97"/>
    </row>
    <row r="12" spans="1:9" ht="15.75" hidden="1" thickBot="1" x14ac:dyDescent="0.3">
      <c r="A12" s="158">
        <v>38108</v>
      </c>
      <c r="B12" s="159">
        <f>W.TEXAS!B11</f>
        <v>38.979999999999997</v>
      </c>
      <c r="C12" s="153">
        <f>[1]Dolar!C100</f>
        <v>3.1291000000000002</v>
      </c>
      <c r="D12" s="153">
        <f t="shared" si="0"/>
        <v>121.972318</v>
      </c>
      <c r="E12" s="119">
        <f t="shared" si="1"/>
        <v>127.53532202260712</v>
      </c>
      <c r="F12" s="160">
        <f t="shared" si="2"/>
        <v>20.866547426227132</v>
      </c>
      <c r="G12" s="119"/>
      <c r="H12" s="154"/>
      <c r="I12" s="97"/>
    </row>
    <row r="13" spans="1:9" ht="15.75" hidden="1" thickBot="1" x14ac:dyDescent="0.3">
      <c r="A13" s="158">
        <v>38139</v>
      </c>
      <c r="B13" s="159">
        <f>W.TEXAS!B12</f>
        <v>42.33</v>
      </c>
      <c r="C13" s="153">
        <f>[1]Dolar!C101</f>
        <v>3.1074999999999999</v>
      </c>
      <c r="D13" s="153">
        <f t="shared" si="0"/>
        <v>131.54047499999999</v>
      </c>
      <c r="E13" s="119">
        <f t="shared" si="1"/>
        <v>137.53987062975798</v>
      </c>
      <c r="F13" s="160">
        <f t="shared" si="2"/>
        <v>7.844531576418845</v>
      </c>
      <c r="G13" s="119"/>
      <c r="H13" s="154"/>
      <c r="I13" s="97"/>
    </row>
    <row r="14" spans="1:9" ht="15.75" hidden="1" thickBot="1" x14ac:dyDescent="0.3">
      <c r="A14" s="158">
        <v>38169</v>
      </c>
      <c r="B14" s="159">
        <f>W.TEXAS!B13</f>
        <v>38.74</v>
      </c>
      <c r="C14" s="153">
        <f>[1]Dolar!C102</f>
        <v>3.0268000000000002</v>
      </c>
      <c r="D14" s="153">
        <f t="shared" si="0"/>
        <v>117.25823200000001</v>
      </c>
      <c r="E14" s="119">
        <f t="shared" si="1"/>
        <v>122.60623248892898</v>
      </c>
      <c r="F14" s="160">
        <f t="shared" si="2"/>
        <v>-10.857679356867145</v>
      </c>
      <c r="G14" s="119"/>
      <c r="H14" s="154"/>
      <c r="I14" s="97"/>
    </row>
    <row r="15" spans="1:9" ht="15.75" hidden="1" thickBot="1" x14ac:dyDescent="0.3">
      <c r="A15" s="158">
        <v>38200</v>
      </c>
      <c r="B15" s="159">
        <f>W.TEXAS!B14</f>
        <v>44.41</v>
      </c>
      <c r="C15" s="153">
        <f>[1]Dolar!C103</f>
        <v>2.9338000000000002</v>
      </c>
      <c r="D15" s="153">
        <f t="shared" si="0"/>
        <v>130.29005799999999</v>
      </c>
      <c r="E15" s="119">
        <f t="shared" si="1"/>
        <v>136.23242368300453</v>
      </c>
      <c r="F15" s="160">
        <f t="shared" si="2"/>
        <v>11.113783465539528</v>
      </c>
      <c r="G15" s="119"/>
      <c r="H15" s="154"/>
      <c r="I15" s="97"/>
    </row>
    <row r="16" spans="1:9" ht="15.75" hidden="1" thickBot="1" x14ac:dyDescent="0.3">
      <c r="A16" s="158">
        <v>38231</v>
      </c>
      <c r="B16" s="159">
        <f>W.TEXAS!B15</f>
        <v>44</v>
      </c>
      <c r="C16" s="153">
        <f>[1]Dolar!C104</f>
        <v>2.8586</v>
      </c>
      <c r="D16" s="153">
        <f t="shared" si="0"/>
        <v>125.7784</v>
      </c>
      <c r="E16" s="119">
        <f t="shared" si="1"/>
        <v>131.514994635818</v>
      </c>
      <c r="F16" s="160">
        <f t="shared" si="2"/>
        <v>-3.4627799459571951</v>
      </c>
      <c r="G16" s="119"/>
      <c r="H16" s="154"/>
      <c r="I16" s="97"/>
    </row>
    <row r="17" spans="1:9" ht="15.75" hidden="1" thickBot="1" x14ac:dyDescent="0.3">
      <c r="A17" s="158">
        <v>38261</v>
      </c>
      <c r="B17" s="159">
        <f>W.TEXAS!B16</f>
        <v>50.12</v>
      </c>
      <c r="C17" s="153">
        <f>[1]Dolar!C105</f>
        <v>2.8565</v>
      </c>
      <c r="D17" s="153">
        <f t="shared" si="0"/>
        <v>143.16777999999999</v>
      </c>
      <c r="E17" s="119">
        <f t="shared" si="1"/>
        <v>149.69748238745262</v>
      </c>
      <c r="F17" s="160">
        <f t="shared" si="2"/>
        <v>13.825410404330164</v>
      </c>
      <c r="G17" s="119"/>
      <c r="H17" s="154"/>
      <c r="I17" s="97"/>
    </row>
    <row r="18" spans="1:9" ht="15.75" hidden="1" thickBot="1" x14ac:dyDescent="0.3">
      <c r="A18" s="158">
        <v>38292</v>
      </c>
      <c r="B18" s="159">
        <f>W.TEXAS!B17</f>
        <v>49.62</v>
      </c>
      <c r="C18" s="153">
        <f>[1]Dolar!C106</f>
        <v>2.7303000000000002</v>
      </c>
      <c r="D18" s="153">
        <f t="shared" si="0"/>
        <v>135.477486</v>
      </c>
      <c r="E18" s="119">
        <f t="shared" si="1"/>
        <v>141.65644374999292</v>
      </c>
      <c r="F18" s="160">
        <f t="shared" si="2"/>
        <v>-5.3715256323734195</v>
      </c>
      <c r="G18" s="119"/>
      <c r="H18" s="154"/>
      <c r="I18" s="97"/>
    </row>
    <row r="19" spans="1:9" ht="15.75" hidden="1" thickBot="1" x14ac:dyDescent="0.3">
      <c r="A19" s="158">
        <v>38322</v>
      </c>
      <c r="B19" s="159">
        <f>W.TEXAS!B18</f>
        <v>45.49</v>
      </c>
      <c r="C19" s="153">
        <f>[1]Dolar!C107</f>
        <v>2.6543999999999999</v>
      </c>
      <c r="D19" s="153">
        <f t="shared" si="0"/>
        <v>120.748656</v>
      </c>
      <c r="E19" s="119">
        <f t="shared" si="1"/>
        <v>126.25585033775459</v>
      </c>
      <c r="F19" s="160">
        <f t="shared" si="2"/>
        <v>-10.871791642192131</v>
      </c>
      <c r="G19" s="155"/>
      <c r="H19" s="156"/>
      <c r="I19" s="97"/>
    </row>
    <row r="20" spans="1:9" ht="15.75" hidden="1" thickBot="1" x14ac:dyDescent="0.3">
      <c r="A20" s="158">
        <v>38353</v>
      </c>
      <c r="B20" s="159">
        <f>W.TEXAS!B19</f>
        <v>43.45</v>
      </c>
      <c r="C20" s="153">
        <f>[1]Dolar!C108</f>
        <v>2.6248</v>
      </c>
      <c r="D20" s="153">
        <f t="shared" si="0"/>
        <v>114.04756</v>
      </c>
      <c r="E20" s="119">
        <f t="shared" si="1"/>
        <v>119.24912577698662</v>
      </c>
      <c r="F20" s="160">
        <f t="shared" si="2"/>
        <v>-5.5496236744862699</v>
      </c>
      <c r="G20" s="160">
        <f>100*(E20/$E$19-1)</f>
        <v>-5.5496236744862699</v>
      </c>
      <c r="H20" s="161">
        <f>100*(E20/E8-1)</f>
        <v>19.24912577698661</v>
      </c>
      <c r="I20" s="97"/>
    </row>
    <row r="21" spans="1:9" ht="15.75" hidden="1" thickBot="1" x14ac:dyDescent="0.3">
      <c r="A21" s="158">
        <v>38384</v>
      </c>
      <c r="B21" s="159">
        <f>W.TEXAS!B20</f>
        <v>45.4</v>
      </c>
      <c r="C21" s="153">
        <f>[1]Dolar!C109</f>
        <v>2.5950000000000002</v>
      </c>
      <c r="D21" s="153">
        <f t="shared" si="0"/>
        <v>117.813</v>
      </c>
      <c r="E21" s="119">
        <f t="shared" si="1"/>
        <v>123.18630275969187</v>
      </c>
      <c r="F21" s="160">
        <f t="shared" si="2"/>
        <v>3.3016401227698333</v>
      </c>
      <c r="G21" s="160">
        <f t="shared" ref="G21:G31" si="3">100*(E21/$E$19-1)</f>
        <v>-2.4312121536160025</v>
      </c>
      <c r="H21" s="161">
        <f t="shared" ref="H21:H84" si="4">100*(E21/E9-1)</f>
        <v>15.588245301503111</v>
      </c>
      <c r="I21" s="97"/>
    </row>
    <row r="22" spans="1:9" ht="15.75" hidden="1" thickBot="1" x14ac:dyDescent="0.3">
      <c r="A22" s="158">
        <v>38412</v>
      </c>
      <c r="B22" s="159">
        <f>W.TEXAS!B21</f>
        <v>53.5</v>
      </c>
      <c r="C22" s="153">
        <f>[1]Dolar!C110</f>
        <v>2.6661999999999999</v>
      </c>
      <c r="D22" s="153">
        <f t="shared" si="0"/>
        <v>142.64169999999999</v>
      </c>
      <c r="E22" s="119">
        <f t="shared" si="1"/>
        <v>149.14740854028958</v>
      </c>
      <c r="F22" s="160">
        <f t="shared" si="2"/>
        <v>21.074669179122818</v>
      </c>
      <c r="G22" s="160">
        <f t="shared" si="3"/>
        <v>18.131087107089616</v>
      </c>
      <c r="H22" s="161">
        <f t="shared" si="4"/>
        <v>33.047640001404318</v>
      </c>
      <c r="I22" s="97"/>
    </row>
    <row r="23" spans="1:9" ht="15.75" hidden="1" thickBot="1" x14ac:dyDescent="0.3">
      <c r="A23" s="158">
        <v>38443</v>
      </c>
      <c r="B23" s="159">
        <f>W.TEXAS!B22</f>
        <v>57.01</v>
      </c>
      <c r="C23" s="153">
        <f>[1]Dolar!C111</f>
        <v>2.5312999999999999</v>
      </c>
      <c r="D23" s="153">
        <f t="shared" si="0"/>
        <v>144.30941299999998</v>
      </c>
      <c r="E23" s="119">
        <f t="shared" si="1"/>
        <v>150.89118383278085</v>
      </c>
      <c r="F23" s="160">
        <f t="shared" si="2"/>
        <v>1.169162313685268</v>
      </c>
      <c r="G23" s="160">
        <f t="shared" si="3"/>
        <v>19.512231258292424</v>
      </c>
      <c r="H23" s="161">
        <f t="shared" si="4"/>
        <v>43.001139901395469</v>
      </c>
      <c r="I23" s="97"/>
    </row>
    <row r="24" spans="1:9" ht="15.75" hidden="1" thickBot="1" x14ac:dyDescent="0.3">
      <c r="A24" s="158">
        <v>38473</v>
      </c>
      <c r="B24" s="159">
        <f>W.TEXAS!B23</f>
        <v>50.92</v>
      </c>
      <c r="C24" s="153">
        <f>[1]Dolar!C112</f>
        <v>2.4089999999999998</v>
      </c>
      <c r="D24" s="153">
        <f t="shared" si="0"/>
        <v>122.66628</v>
      </c>
      <c r="E24" s="119">
        <f t="shared" si="1"/>
        <v>128.26093475664939</v>
      </c>
      <c r="F24" s="160">
        <f t="shared" si="2"/>
        <v>-14.997727833595986</v>
      </c>
      <c r="G24" s="160">
        <f t="shared" si="3"/>
        <v>1.5881120863159071</v>
      </c>
      <c r="H24" s="161">
        <f t="shared" si="4"/>
        <v>0.5689504072555307</v>
      </c>
      <c r="I24" s="97"/>
    </row>
    <row r="25" spans="1:9" ht="15.75" hidden="1" thickBot="1" x14ac:dyDescent="0.3">
      <c r="A25" s="158">
        <v>38504</v>
      </c>
      <c r="B25" s="159">
        <f>W.TEXAS!B24</f>
        <v>54.6</v>
      </c>
      <c r="C25" s="153">
        <f>[1]Dolar!C113</f>
        <v>2.3504</v>
      </c>
      <c r="D25" s="153">
        <f t="shared" si="0"/>
        <v>128.33184</v>
      </c>
      <c r="E25" s="119">
        <f t="shared" si="1"/>
        <v>134.18489382282374</v>
      </c>
      <c r="F25" s="160">
        <f t="shared" si="2"/>
        <v>4.6186776023533049</v>
      </c>
      <c r="G25" s="160">
        <f t="shared" si="3"/>
        <v>6.2801394659001364</v>
      </c>
      <c r="H25" s="161">
        <f t="shared" si="4"/>
        <v>-2.4392758198569675</v>
      </c>
      <c r="I25" s="97"/>
    </row>
    <row r="26" spans="1:9" ht="15.75" hidden="1" thickBot="1" x14ac:dyDescent="0.3">
      <c r="A26" s="158">
        <v>38534</v>
      </c>
      <c r="B26" s="159">
        <f>W.TEXAS!B25</f>
        <v>58.75</v>
      </c>
      <c r="C26" s="153">
        <f>[1]Dolar!C114</f>
        <v>2.3904999999999998</v>
      </c>
      <c r="D26" s="153">
        <f t="shared" si="0"/>
        <v>140.44187499999998</v>
      </c>
      <c r="E26" s="119">
        <f t="shared" si="1"/>
        <v>146.84725228870155</v>
      </c>
      <c r="F26" s="160">
        <f t="shared" si="2"/>
        <v>9.4365007156446801</v>
      </c>
      <c r="G26" s="160">
        <f t="shared" si="3"/>
        <v>16.309265587187973</v>
      </c>
      <c r="H26" s="161">
        <f t="shared" si="4"/>
        <v>19.77144171847991</v>
      </c>
      <c r="I26" s="97"/>
    </row>
    <row r="27" spans="1:9" ht="15.75" hidden="1" thickBot="1" x14ac:dyDescent="0.3">
      <c r="A27" s="158">
        <v>38565</v>
      </c>
      <c r="B27" s="159">
        <f>W.TEXAS!B26</f>
        <v>61.57</v>
      </c>
      <c r="C27" s="153">
        <f>[1]Dolar!C115</f>
        <v>2.3637000000000001</v>
      </c>
      <c r="D27" s="153">
        <f t="shared" si="0"/>
        <v>145.53300900000002</v>
      </c>
      <c r="E27" s="119">
        <f t="shared" si="1"/>
        <v>152.17058650745642</v>
      </c>
      <c r="F27" s="160">
        <f t="shared" si="2"/>
        <v>3.6250826186990492</v>
      </c>
      <c r="G27" s="160">
        <f t="shared" si="3"/>
        <v>20.525572557925642</v>
      </c>
      <c r="H27" s="161">
        <f t="shared" si="4"/>
        <v>11.69924339123407</v>
      </c>
      <c r="I27" s="97"/>
    </row>
    <row r="28" spans="1:9" ht="15.75" hidden="1" thickBot="1" x14ac:dyDescent="0.3">
      <c r="A28" s="158">
        <v>38596</v>
      </c>
      <c r="B28" s="159">
        <f>W.TEXAS!B27</f>
        <v>69.47</v>
      </c>
      <c r="C28" s="153">
        <f>[1]Dolar!C116</f>
        <v>2.2222</v>
      </c>
      <c r="D28" s="153">
        <f t="shared" si="0"/>
        <v>154.37623399999998</v>
      </c>
      <c r="E28" s="119">
        <f t="shared" si="1"/>
        <v>161.41713987781515</v>
      </c>
      <c r="F28" s="160">
        <f t="shared" si="2"/>
        <v>6.0764393320555721</v>
      </c>
      <c r="G28" s="160">
        <f t="shared" si="3"/>
        <v>27.849235854020616</v>
      </c>
      <c r="H28" s="161">
        <f t="shared" si="4"/>
        <v>22.736681337972175</v>
      </c>
      <c r="I28" s="97"/>
    </row>
    <row r="29" spans="1:9" ht="15.75" hidden="1" thickBot="1" x14ac:dyDescent="0.3">
      <c r="A29" s="158">
        <v>38626</v>
      </c>
      <c r="B29" s="159">
        <f>W.TEXAS!B28</f>
        <v>65.47</v>
      </c>
      <c r="C29" s="153">
        <f>[1]Dolar!C117</f>
        <v>2.2543000000000002</v>
      </c>
      <c r="D29" s="153">
        <f t="shared" si="0"/>
        <v>147.589021</v>
      </c>
      <c r="E29" s="119">
        <f t="shared" si="1"/>
        <v>154.32037062898422</v>
      </c>
      <c r="F29" s="160">
        <f t="shared" si="2"/>
        <v>-4.3965400788310571</v>
      </c>
      <c r="G29" s="160">
        <f t="shared" si="3"/>
        <v>22.228292959219353</v>
      </c>
      <c r="H29" s="161">
        <f t="shared" si="4"/>
        <v>3.088153633450208</v>
      </c>
      <c r="I29" s="97"/>
    </row>
    <row r="30" spans="1:9" ht="15.75" hidden="1" thickBot="1" x14ac:dyDescent="0.3">
      <c r="A30" s="158">
        <v>38657</v>
      </c>
      <c r="B30" s="159">
        <f>W.TEXAS!B29</f>
        <v>59.85</v>
      </c>
      <c r="C30" s="153">
        <f>[1]Dolar!C118</f>
        <v>2.2069999999999999</v>
      </c>
      <c r="D30" s="153">
        <f t="shared" si="0"/>
        <v>132.08894999999998</v>
      </c>
      <c r="E30" s="119">
        <f t="shared" si="1"/>
        <v>138.1133608847054</v>
      </c>
      <c r="F30" s="160">
        <f t="shared" si="2"/>
        <v>-10.502184305430152</v>
      </c>
      <c r="G30" s="160">
        <f t="shared" si="3"/>
        <v>9.3916523592610268</v>
      </c>
      <c r="H30" s="161">
        <f t="shared" si="4"/>
        <v>-2.501180159188976</v>
      </c>
      <c r="I30" s="97"/>
    </row>
    <row r="31" spans="1:9" ht="15.75" hidden="1" thickBot="1" x14ac:dyDescent="0.3">
      <c r="A31" s="158">
        <v>38687</v>
      </c>
      <c r="B31" s="159">
        <f>W.TEXAS!B30</f>
        <v>58.84</v>
      </c>
      <c r="C31" s="153">
        <f>[1]Dolar!C119</f>
        <v>2.3407</v>
      </c>
      <c r="D31" s="153">
        <f t="shared" si="0"/>
        <v>137.726788</v>
      </c>
      <c r="E31" s="119">
        <f t="shared" si="1"/>
        <v>144.008333585325</v>
      </c>
      <c r="F31" s="160">
        <f t="shared" si="2"/>
        <v>4.2682132002714868</v>
      </c>
      <c r="G31" s="160">
        <f t="shared" si="3"/>
        <v>14.060721305254109</v>
      </c>
      <c r="H31" s="161">
        <f t="shared" si="4"/>
        <v>14.060721305254109</v>
      </c>
      <c r="I31" s="97"/>
    </row>
    <row r="32" spans="1:9" ht="15.75" hidden="1" thickBot="1" x14ac:dyDescent="0.3">
      <c r="A32" s="158">
        <v>38718</v>
      </c>
      <c r="B32" s="159">
        <f>W.TEXAS!B31</f>
        <v>61.04</v>
      </c>
      <c r="C32" s="153">
        <f>[1]Dolar!C120</f>
        <v>2.2160000000000002</v>
      </c>
      <c r="D32" s="153">
        <f t="shared" si="0"/>
        <v>135.26464000000001</v>
      </c>
      <c r="E32" s="119">
        <f t="shared" si="1"/>
        <v>141.43389011162375</v>
      </c>
      <c r="F32" s="160">
        <f t="shared" si="2"/>
        <v>-1.7877045095976318</v>
      </c>
      <c r="G32" s="160">
        <f>100*(E32/$E$31-1)</f>
        <v>-1.7877045095976318</v>
      </c>
      <c r="H32" s="161">
        <f t="shared" si="4"/>
        <v>18.603712345972156</v>
      </c>
      <c r="I32" s="97"/>
    </row>
    <row r="33" spans="1:9" ht="15.75" hidden="1" thickBot="1" x14ac:dyDescent="0.3">
      <c r="A33" s="158">
        <v>38749</v>
      </c>
      <c r="B33" s="159">
        <f>W.TEXAS!B32</f>
        <v>66.56</v>
      </c>
      <c r="C33" s="153">
        <f>[1]Dolar!C121</f>
        <v>2.1355</v>
      </c>
      <c r="D33" s="153">
        <f t="shared" si="0"/>
        <v>142.13888</v>
      </c>
      <c r="E33" s="119">
        <f t="shared" si="1"/>
        <v>148.62165555247307</v>
      </c>
      <c r="F33" s="160">
        <f t="shared" si="2"/>
        <v>5.0820672719788185</v>
      </c>
      <c r="G33" s="160">
        <f t="shared" ref="G33:G43" si="5">100*(E33/$E$31-1)</f>
        <v>3.2035104165792472</v>
      </c>
      <c r="H33" s="161">
        <f t="shared" si="4"/>
        <v>20.647874173478307</v>
      </c>
      <c r="I33" s="97"/>
    </row>
    <row r="34" spans="1:9" ht="15.75" hidden="1" thickBot="1" x14ac:dyDescent="0.3">
      <c r="A34" s="158">
        <v>38777</v>
      </c>
      <c r="B34" s="159">
        <f>W.TEXAS!B33</f>
        <v>61.97</v>
      </c>
      <c r="C34" s="153">
        <f>[1]Dolar!C122</f>
        <v>2.1724000000000001</v>
      </c>
      <c r="D34" s="153">
        <f t="shared" si="0"/>
        <v>134.623628</v>
      </c>
      <c r="E34" s="119">
        <f t="shared" si="1"/>
        <v>140.76364236048764</v>
      </c>
      <c r="F34" s="160">
        <f t="shared" si="2"/>
        <v>-5.2872598967995232</v>
      </c>
      <c r="G34" s="160">
        <f t="shared" si="5"/>
        <v>-2.2531274017658753</v>
      </c>
      <c r="H34" s="161">
        <f t="shared" si="4"/>
        <v>-5.6211276225675793</v>
      </c>
      <c r="I34" s="97"/>
    </row>
    <row r="35" spans="1:9" ht="15.75" hidden="1" thickBot="1" x14ac:dyDescent="0.3">
      <c r="A35" s="158">
        <v>38808</v>
      </c>
      <c r="B35" s="159">
        <f>W.TEXAS!B34</f>
        <v>66.739999999999995</v>
      </c>
      <c r="C35" s="153">
        <f>[1]Dolar!C123</f>
        <v>2.0891999999999999</v>
      </c>
      <c r="D35" s="153">
        <f t="shared" si="0"/>
        <v>139.43320799999998</v>
      </c>
      <c r="E35" s="119">
        <f t="shared" si="1"/>
        <v>145.79258125540548</v>
      </c>
      <c r="F35" s="160">
        <f t="shared" si="2"/>
        <v>3.5726120826278462</v>
      </c>
      <c r="G35" s="160">
        <f t="shared" si="5"/>
        <v>1.2389891790694829</v>
      </c>
      <c r="H35" s="161">
        <f t="shared" si="4"/>
        <v>-3.3789930252159039</v>
      </c>
      <c r="I35" s="97"/>
    </row>
    <row r="36" spans="1:9" ht="15.75" hidden="1" thickBot="1" x14ac:dyDescent="0.3">
      <c r="A36" s="158">
        <v>38838</v>
      </c>
      <c r="B36" s="159">
        <f>W.TEXAS!B35</f>
        <v>73.7</v>
      </c>
      <c r="C36" s="153">
        <f>[1]Dolar!C124</f>
        <v>2.3005</v>
      </c>
      <c r="D36" s="153">
        <f t="shared" si="0"/>
        <v>169.54685000000001</v>
      </c>
      <c r="E36" s="119">
        <f t="shared" si="1"/>
        <v>177.27966859389085</v>
      </c>
      <c r="F36" s="160">
        <f t="shared" si="2"/>
        <v>21.59718078063586</v>
      </c>
      <c r="G36" s="160">
        <f t="shared" si="5"/>
        <v>23.103756692561529</v>
      </c>
      <c r="H36" s="161">
        <f t="shared" si="4"/>
        <v>38.217976447969249</v>
      </c>
      <c r="I36" s="97"/>
    </row>
    <row r="37" spans="1:9" ht="15.75" hidden="1" thickBot="1" x14ac:dyDescent="0.3">
      <c r="A37" s="158">
        <v>38869</v>
      </c>
      <c r="B37" s="159">
        <f>W.TEXAS!B36</f>
        <v>70.2</v>
      </c>
      <c r="C37" s="153">
        <f>[1]Dolar!C125</f>
        <v>2.1642999999999999</v>
      </c>
      <c r="D37" s="153">
        <f t="shared" si="0"/>
        <v>151.93386000000001</v>
      </c>
      <c r="E37" s="119">
        <f t="shared" si="1"/>
        <v>158.86337227138463</v>
      </c>
      <c r="F37" s="160">
        <f t="shared" si="2"/>
        <v>-10.38827321179957</v>
      </c>
      <c r="G37" s="160">
        <f t="shared" si="5"/>
        <v>10.315402113349226</v>
      </c>
      <c r="H37" s="161">
        <f t="shared" si="4"/>
        <v>18.391398424584281</v>
      </c>
      <c r="I37" s="97"/>
    </row>
    <row r="38" spans="1:9" ht="15.75" hidden="1" thickBot="1" x14ac:dyDescent="0.3">
      <c r="A38" s="158">
        <v>38899</v>
      </c>
      <c r="B38" s="159">
        <f>W.TEXAS!B37</f>
        <v>73.930000000000007</v>
      </c>
      <c r="C38" s="153">
        <f>[1]Dolar!C126</f>
        <v>2.1762000000000001</v>
      </c>
      <c r="D38" s="153">
        <f t="shared" si="0"/>
        <v>160.88646600000001</v>
      </c>
      <c r="E38" s="119">
        <f t="shared" si="1"/>
        <v>168.2242953715878</v>
      </c>
      <c r="F38" s="160">
        <f t="shared" si="2"/>
        <v>5.8924363535554303</v>
      </c>
      <c r="G38" s="160">
        <f t="shared" si="5"/>
        <v>16.815666971047083</v>
      </c>
      <c r="H38" s="161">
        <f t="shared" si="4"/>
        <v>14.557332704366166</v>
      </c>
      <c r="I38" s="97"/>
    </row>
    <row r="39" spans="1:9" ht="15.75" hidden="1" thickBot="1" x14ac:dyDescent="0.3">
      <c r="A39" s="158">
        <v>38930</v>
      </c>
      <c r="B39" s="159">
        <f>W.TEXAS!B38</f>
        <v>74.91</v>
      </c>
      <c r="C39" s="153">
        <f>[1]Dolar!C127</f>
        <v>2.1387999999999998</v>
      </c>
      <c r="D39" s="153">
        <f t="shared" si="0"/>
        <v>160.21750799999998</v>
      </c>
      <c r="E39" s="119">
        <f t="shared" si="1"/>
        <v>167.5248270385386</v>
      </c>
      <c r="F39" s="160">
        <f t="shared" si="2"/>
        <v>-0.41579507377584868</v>
      </c>
      <c r="G39" s="160">
        <f t="shared" si="5"/>
        <v>16.329953182383061</v>
      </c>
      <c r="H39" s="161">
        <f t="shared" si="4"/>
        <v>10.09015006348144</v>
      </c>
      <c r="I39" s="97"/>
    </row>
    <row r="40" spans="1:9" ht="15.75" hidden="1" thickBot="1" x14ac:dyDescent="0.3">
      <c r="A40" s="158">
        <v>38961</v>
      </c>
      <c r="B40" s="159">
        <f>W.TEXAS!B39</f>
        <v>69.19</v>
      </c>
      <c r="C40" s="153">
        <f>[1]Dolar!C128</f>
        <v>2.1741999999999999</v>
      </c>
      <c r="D40" s="153">
        <f t="shared" si="0"/>
        <v>150.43289799999999</v>
      </c>
      <c r="E40" s="119">
        <f t="shared" si="1"/>
        <v>157.293953282285</v>
      </c>
      <c r="F40" s="160">
        <f t="shared" si="2"/>
        <v>-6.1070791339483232</v>
      </c>
      <c r="G40" s="160">
        <f t="shared" si="5"/>
        <v>9.2255908850499058</v>
      </c>
      <c r="H40" s="161">
        <f t="shared" si="4"/>
        <v>-2.5543672739160139</v>
      </c>
      <c r="I40" s="97"/>
    </row>
    <row r="41" spans="1:9" ht="15.75" hidden="1" thickBot="1" x14ac:dyDescent="0.3">
      <c r="A41" s="158">
        <v>38991</v>
      </c>
      <c r="B41" s="159">
        <f>W.TEXAS!B40</f>
        <v>61.03</v>
      </c>
      <c r="C41" s="153">
        <f>[1]Dolar!C129</f>
        <v>2.1429999999999998</v>
      </c>
      <c r="D41" s="153">
        <f t="shared" si="0"/>
        <v>130.78728999999998</v>
      </c>
      <c r="E41" s="119">
        <f t="shared" si="1"/>
        <v>136.75233380916893</v>
      </c>
      <c r="F41" s="160">
        <f t="shared" si="2"/>
        <v>-13.059382795377639</v>
      </c>
      <c r="G41" s="160">
        <f t="shared" si="5"/>
        <v>-5.038597139141876</v>
      </c>
      <c r="H41" s="161">
        <f t="shared" si="4"/>
        <v>-11.384133376696081</v>
      </c>
      <c r="I41" s="97"/>
    </row>
    <row r="42" spans="1:9" ht="15.75" hidden="1" thickBot="1" x14ac:dyDescent="0.3">
      <c r="A42" s="158">
        <v>39022</v>
      </c>
      <c r="B42" s="159">
        <f>W.TEXAS!B41</f>
        <v>58.98</v>
      </c>
      <c r="C42" s="153">
        <f>[1]Dolar!C130</f>
        <v>2.1667999999999998</v>
      </c>
      <c r="D42" s="153">
        <f t="shared" si="0"/>
        <v>127.79786399999999</v>
      </c>
      <c r="E42" s="119">
        <f t="shared" si="1"/>
        <v>133.6265638490313</v>
      </c>
      <c r="F42" s="160">
        <f t="shared" si="2"/>
        <v>-2.2857159896806478</v>
      </c>
      <c r="G42" s="160">
        <f t="shared" si="5"/>
        <v>-7.2091451083575624</v>
      </c>
      <c r="H42" s="161">
        <f t="shared" si="4"/>
        <v>-3.248633591227712</v>
      </c>
      <c r="I42" s="97"/>
    </row>
    <row r="43" spans="1:9" ht="15.75" hidden="1" thickBot="1" x14ac:dyDescent="0.3">
      <c r="A43" s="158">
        <v>39052</v>
      </c>
      <c r="B43" s="159">
        <f>W.TEXAS!B42</f>
        <v>62.46</v>
      </c>
      <c r="C43" s="153">
        <f>[1]Dolar!C131</f>
        <v>2.137</v>
      </c>
      <c r="D43" s="153">
        <f t="shared" si="0"/>
        <v>133.47702000000001</v>
      </c>
      <c r="E43" s="119">
        <f t="shared" si="1"/>
        <v>139.56473901166635</v>
      </c>
      <c r="F43" s="160">
        <f t="shared" si="2"/>
        <v>4.4438583104957186</v>
      </c>
      <c r="G43" s="160">
        <f t="shared" si="5"/>
        <v>-3.0856509918752884</v>
      </c>
      <c r="H43" s="161">
        <f t="shared" si="4"/>
        <v>-3.0856509918752884</v>
      </c>
      <c r="I43" s="97"/>
    </row>
    <row r="44" spans="1:9" ht="15.75" hidden="1" thickBot="1" x14ac:dyDescent="0.3">
      <c r="A44" s="158">
        <v>39083</v>
      </c>
      <c r="B44" s="159">
        <f>W.TEXAS!B43</f>
        <v>60.85</v>
      </c>
      <c r="C44" s="153">
        <f>[1]Dolar!C132</f>
        <v>2.1246999999999998</v>
      </c>
      <c r="D44" s="153">
        <f t="shared" si="0"/>
        <v>129.287995</v>
      </c>
      <c r="E44" s="119">
        <f t="shared" si="1"/>
        <v>135.18465784984278</v>
      </c>
      <c r="F44" s="160">
        <f t="shared" si="2"/>
        <v>-3.1383866676076622</v>
      </c>
      <c r="G44" s="160">
        <f>100*(E44/$E$43-1)</f>
        <v>-3.1383866676076622</v>
      </c>
      <c r="H44" s="161">
        <f t="shared" si="4"/>
        <v>-4.4184829087631661</v>
      </c>
      <c r="I44" s="97"/>
    </row>
    <row r="45" spans="1:9" ht="15.75" hidden="1" thickBot="1" x14ac:dyDescent="0.3">
      <c r="A45" s="158">
        <v>39114</v>
      </c>
      <c r="B45" s="159">
        <f>W.TEXAS!B44</f>
        <v>57.3</v>
      </c>
      <c r="C45" s="153">
        <f>[1]Dolar!C133</f>
        <v>2.1181999999999999</v>
      </c>
      <c r="D45" s="153">
        <f t="shared" si="0"/>
        <v>121.37285999999999</v>
      </c>
      <c r="E45" s="119">
        <f t="shared" si="1"/>
        <v>126.90852349714964</v>
      </c>
      <c r="F45" s="160">
        <f t="shared" si="2"/>
        <v>-6.1220958682204234</v>
      </c>
      <c r="G45" s="160">
        <f t="shared" ref="G45:G55" si="6">100*(E45/$E$43-1)</f>
        <v>-9.068347495321694</v>
      </c>
      <c r="H45" s="161">
        <f t="shared" si="4"/>
        <v>-14.609669078580067</v>
      </c>
      <c r="I45" s="97"/>
    </row>
    <row r="46" spans="1:9" ht="15.75" hidden="1" thickBot="1" x14ac:dyDescent="0.3">
      <c r="A46" s="158">
        <v>39142</v>
      </c>
      <c r="B46" s="159">
        <f>W.TEXAS!B45</f>
        <v>62</v>
      </c>
      <c r="C46" s="153">
        <f>[1]Dolar!C134</f>
        <v>2.0503999999999998</v>
      </c>
      <c r="D46" s="153">
        <f t="shared" si="0"/>
        <v>127.12479999999999</v>
      </c>
      <c r="E46" s="119">
        <f t="shared" si="1"/>
        <v>132.92280224648616</v>
      </c>
      <c r="F46" s="160">
        <f t="shared" si="2"/>
        <v>4.7390660482087954</v>
      </c>
      <c r="G46" s="160">
        <f t="shared" si="6"/>
        <v>-4.7590364243972676</v>
      </c>
      <c r="H46" s="161">
        <f t="shared" si="4"/>
        <v>-5.5702168418756415</v>
      </c>
      <c r="I46" s="97"/>
    </row>
    <row r="47" spans="1:9" ht="15.75" hidden="1" thickBot="1" x14ac:dyDescent="0.3">
      <c r="A47" s="158">
        <v>39173</v>
      </c>
      <c r="B47" s="159">
        <f>W.TEXAS!B46</f>
        <v>65.94</v>
      </c>
      <c r="C47" s="153">
        <f>[1]Dolar!C135</f>
        <v>2.0339</v>
      </c>
      <c r="D47" s="153">
        <f t="shared" si="0"/>
        <v>134.11536599999999</v>
      </c>
      <c r="E47" s="119">
        <f t="shared" si="1"/>
        <v>140.23219916989538</v>
      </c>
      <c r="F47" s="160">
        <f t="shared" si="2"/>
        <v>5.4989789561124436</v>
      </c>
      <c r="G47" s="160">
        <f t="shared" si="6"/>
        <v>0.47824412022383633</v>
      </c>
      <c r="H47" s="161">
        <f t="shared" si="4"/>
        <v>-3.8138991968111102</v>
      </c>
      <c r="I47" s="97"/>
    </row>
    <row r="48" spans="1:9" ht="15.75" hidden="1" thickBot="1" x14ac:dyDescent="0.3">
      <c r="A48" s="158">
        <v>39203</v>
      </c>
      <c r="B48" s="159">
        <f>W.TEXAS!B47</f>
        <v>64.400000000000006</v>
      </c>
      <c r="C48" s="153">
        <f>[1]Dolar!C136</f>
        <v>1.9298</v>
      </c>
      <c r="D48" s="153">
        <f t="shared" si="0"/>
        <v>124.27912000000001</v>
      </c>
      <c r="E48" s="119">
        <f t="shared" si="1"/>
        <v>129.94733436062299</v>
      </c>
      <c r="F48" s="160">
        <f t="shared" si="2"/>
        <v>-7.3341678089295144</v>
      </c>
      <c r="G48" s="160">
        <f t="shared" si="6"/>
        <v>-6.8909989150192423</v>
      </c>
      <c r="H48" s="161">
        <f t="shared" si="4"/>
        <v>-26.699245665726025</v>
      </c>
      <c r="I48" s="97"/>
    </row>
    <row r="49" spans="1:9" ht="15.75" hidden="1" thickBot="1" x14ac:dyDescent="0.3">
      <c r="A49" s="158">
        <v>39234</v>
      </c>
      <c r="B49" s="159">
        <f>W.TEXAS!B48</f>
        <v>66.209999999999994</v>
      </c>
      <c r="C49" s="153">
        <f>[1]Dolar!C137</f>
        <v>1.9259999999999999</v>
      </c>
      <c r="D49" s="153">
        <f t="shared" si="0"/>
        <v>127.52045999999999</v>
      </c>
      <c r="E49" s="119">
        <f t="shared" si="1"/>
        <v>133.33650780147499</v>
      </c>
      <c r="F49" s="160">
        <f t="shared" si="2"/>
        <v>2.6081130925291296</v>
      </c>
      <c r="G49" s="160">
        <f t="shared" si="6"/>
        <v>-4.4626108673987748</v>
      </c>
      <c r="H49" s="161">
        <f t="shared" si="4"/>
        <v>-16.068439253764776</v>
      </c>
      <c r="I49" s="97"/>
    </row>
    <row r="50" spans="1:9" ht="15.75" hidden="1" thickBot="1" x14ac:dyDescent="0.3">
      <c r="A50" s="158">
        <v>39264</v>
      </c>
      <c r="B50" s="159">
        <f>W.TEXAS!B49</f>
        <v>71.09</v>
      </c>
      <c r="C50" s="153">
        <f>[1]Dolar!C138</f>
        <v>1.883</v>
      </c>
      <c r="D50" s="153">
        <f t="shared" si="0"/>
        <v>133.86247</v>
      </c>
      <c r="E50" s="119">
        <f t="shared" si="1"/>
        <v>139.967768901396</v>
      </c>
      <c r="F50" s="160">
        <f t="shared" si="2"/>
        <v>4.9733274174199149</v>
      </c>
      <c r="G50" s="160">
        <f t="shared" si="6"/>
        <v>0.28877630022003942</v>
      </c>
      <c r="H50" s="161">
        <f t="shared" si="4"/>
        <v>-16.796935548326374</v>
      </c>
      <c r="I50" s="97"/>
    </row>
    <row r="51" spans="1:9" ht="15.75" hidden="1" thickBot="1" x14ac:dyDescent="0.3">
      <c r="A51" s="158">
        <v>39295</v>
      </c>
      <c r="B51" s="159">
        <f>W.TEXAS!B50</f>
        <v>78.209999999999994</v>
      </c>
      <c r="C51" s="153">
        <f>[1]Dolar!C139</f>
        <v>1.964</v>
      </c>
      <c r="D51" s="153">
        <f t="shared" si="0"/>
        <v>153.60443999999998</v>
      </c>
      <c r="E51" s="119">
        <f t="shared" si="1"/>
        <v>160.61014532414012</v>
      </c>
      <c r="F51" s="160">
        <f t="shared" si="2"/>
        <v>14.747949892154244</v>
      </c>
      <c r="G51" s="160">
        <f t="shared" si="6"/>
        <v>15.07931477643114</v>
      </c>
      <c r="H51" s="161">
        <f t="shared" si="4"/>
        <v>-4.127556396645482</v>
      </c>
      <c r="I51" s="97"/>
    </row>
    <row r="52" spans="1:9" ht="15.75" hidden="1" thickBot="1" x14ac:dyDescent="0.3">
      <c r="A52" s="158">
        <v>39326</v>
      </c>
      <c r="B52" s="159">
        <f>W.TEXAS!B51</f>
        <v>78.95</v>
      </c>
      <c r="C52" s="153">
        <f>[1]Dolar!C140</f>
        <v>1.8340000000000001</v>
      </c>
      <c r="D52" s="153">
        <f t="shared" si="0"/>
        <v>144.79430000000002</v>
      </c>
      <c r="E52" s="119">
        <f t="shared" si="1"/>
        <v>151.39818591902127</v>
      </c>
      <c r="F52" s="160">
        <f t="shared" si="2"/>
        <v>-5.7356024344087704</v>
      </c>
      <c r="G52" s="160">
        <f t="shared" si="6"/>
        <v>8.4788227966132279</v>
      </c>
      <c r="H52" s="161">
        <f t="shared" si="4"/>
        <v>-3.7482479397558222</v>
      </c>
      <c r="I52" s="97"/>
    </row>
    <row r="53" spans="1:9" ht="15.75" hidden="1" thickBot="1" x14ac:dyDescent="0.3">
      <c r="A53" s="158">
        <v>39356</v>
      </c>
      <c r="B53" s="159">
        <f>W.TEXAS!B52</f>
        <v>83.2</v>
      </c>
      <c r="C53" s="153">
        <f>[1]Dolar!C141</f>
        <v>1.7370000000000001</v>
      </c>
      <c r="D53" s="153">
        <f t="shared" si="0"/>
        <v>144.51840000000001</v>
      </c>
      <c r="E53" s="119">
        <f t="shared" si="1"/>
        <v>151.10970246701345</v>
      </c>
      <c r="F53" s="160">
        <f t="shared" si="2"/>
        <v>-0.19054617481488734</v>
      </c>
      <c r="G53" s="160">
        <f t="shared" si="6"/>
        <v>8.272120549290074</v>
      </c>
      <c r="H53" s="161">
        <f t="shared" si="4"/>
        <v>10.498810702477313</v>
      </c>
      <c r="I53" s="97"/>
    </row>
    <row r="54" spans="1:9" ht="15.75" hidden="1" thickBot="1" x14ac:dyDescent="0.3">
      <c r="A54" s="158">
        <v>39387</v>
      </c>
      <c r="B54" s="159">
        <f>W.TEXAS!B53</f>
        <v>94.53</v>
      </c>
      <c r="C54" s="153">
        <f>[1]Dolar!C142</f>
        <v>1.7929999999999999</v>
      </c>
      <c r="D54" s="153">
        <f t="shared" si="0"/>
        <v>169.49229</v>
      </c>
      <c r="E54" s="119">
        <f t="shared" si="1"/>
        <v>177.2226201809095</v>
      </c>
      <c r="F54" s="160">
        <f t="shared" si="2"/>
        <v>17.280768400425096</v>
      </c>
      <c r="G54" s="160">
        <f t="shared" si="6"/>
        <v>26.98237494364195</v>
      </c>
      <c r="H54" s="161">
        <f t="shared" si="4"/>
        <v>32.625291765439826</v>
      </c>
      <c r="I54" s="97"/>
    </row>
    <row r="55" spans="1:9" ht="15.75" hidden="1" thickBot="1" x14ac:dyDescent="0.3">
      <c r="A55" s="158">
        <v>39417</v>
      </c>
      <c r="B55" s="159">
        <f>W.TEXAS!B54</f>
        <v>96</v>
      </c>
      <c r="C55" s="153">
        <f>[1]Dolar!C143</f>
        <v>1.7713000000000001</v>
      </c>
      <c r="D55" s="153">
        <f t="shared" si="0"/>
        <v>170.04480000000001</v>
      </c>
      <c r="E55" s="119">
        <f t="shared" si="1"/>
        <v>177.80032946713223</v>
      </c>
      <c r="F55" s="160">
        <f t="shared" si="2"/>
        <v>0.32597942950680636</v>
      </c>
      <c r="G55" s="160">
        <f t="shared" si="6"/>
        <v>27.396311365057425</v>
      </c>
      <c r="H55" s="161">
        <f t="shared" si="4"/>
        <v>27.396311365057425</v>
      </c>
      <c r="I55" s="97"/>
    </row>
    <row r="56" spans="1:9" ht="15.75" hidden="1" thickBot="1" x14ac:dyDescent="0.3">
      <c r="A56" s="158">
        <v>39448</v>
      </c>
      <c r="B56" s="159">
        <f>W.TEXAS!B55</f>
        <v>91.64</v>
      </c>
      <c r="C56" s="153">
        <f>[1]Dolar!C144</f>
        <v>1.7609999999999999</v>
      </c>
      <c r="D56" s="153">
        <f t="shared" si="0"/>
        <v>161.37804</v>
      </c>
      <c r="E56" s="119">
        <f t="shared" si="1"/>
        <v>168.7382894434881</v>
      </c>
      <c r="F56" s="160">
        <f t="shared" si="2"/>
        <v>-5.0967509738609973</v>
      </c>
      <c r="G56" s="160">
        <f>100*(E56/$E$55-1)</f>
        <v>-5.0967509738609973</v>
      </c>
      <c r="H56" s="161">
        <f t="shared" si="4"/>
        <v>24.820591424594362</v>
      </c>
      <c r="I56" s="97"/>
    </row>
    <row r="57" spans="1:9" ht="15.75" hidden="1" thickBot="1" x14ac:dyDescent="0.3">
      <c r="A57" s="158">
        <v>39479</v>
      </c>
      <c r="B57" s="159">
        <f>W.TEXAS!B56</f>
        <v>101.84</v>
      </c>
      <c r="C57" s="153">
        <f>[1]Dolar!C145</f>
        <v>1.6919999999999999</v>
      </c>
      <c r="D57" s="153">
        <f t="shared" si="0"/>
        <v>172.31327999999999</v>
      </c>
      <c r="E57" s="119">
        <f t="shared" si="1"/>
        <v>180.17227198692464</v>
      </c>
      <c r="F57" s="160">
        <f t="shared" si="2"/>
        <v>6.7761635969801004</v>
      </c>
      <c r="G57" s="160">
        <f t="shared" ref="G57:G67" si="7">100*(E57/$E$55-1)</f>
        <v>1.3340484389996021</v>
      </c>
      <c r="H57" s="161">
        <f t="shared" si="4"/>
        <v>41.970190040837792</v>
      </c>
      <c r="I57" s="97"/>
    </row>
    <row r="58" spans="1:9" ht="15.75" hidden="1" thickBot="1" x14ac:dyDescent="0.3">
      <c r="A58" s="158">
        <v>39508</v>
      </c>
      <c r="B58" s="159">
        <f>W.TEXAS!B57</f>
        <v>101.58</v>
      </c>
      <c r="C58" s="153">
        <f>[1]Dolar!C146</f>
        <v>1.7529999999999999</v>
      </c>
      <c r="D58" s="153">
        <f t="shared" si="0"/>
        <v>178.06974</v>
      </c>
      <c r="E58" s="119">
        <f t="shared" si="1"/>
        <v>186.19127688777647</v>
      </c>
      <c r="F58" s="160">
        <f t="shared" si="2"/>
        <v>3.3406943446262494</v>
      </c>
      <c r="G58" s="160">
        <f t="shared" si="7"/>
        <v>4.7193092643820878</v>
      </c>
      <c r="H58" s="161">
        <f t="shared" si="4"/>
        <v>40.07474544699383</v>
      </c>
      <c r="I58" s="97"/>
    </row>
    <row r="59" spans="1:9" ht="15.75" hidden="1" thickBot="1" x14ac:dyDescent="0.3">
      <c r="A59" s="158">
        <v>39539</v>
      </c>
      <c r="B59" s="159">
        <f>W.TEXAS!B58</f>
        <v>102.59</v>
      </c>
      <c r="C59" s="153">
        <f>[1]Dolar!C147</f>
        <v>1.663</v>
      </c>
      <c r="D59" s="153">
        <f t="shared" si="0"/>
        <v>170.60717</v>
      </c>
      <c r="E59" s="119">
        <f t="shared" si="1"/>
        <v>178.38834845555431</v>
      </c>
      <c r="F59" s="160">
        <f t="shared" si="2"/>
        <v>-4.1908131050227615</v>
      </c>
      <c r="G59" s="160">
        <f t="shared" si="7"/>
        <v>0.33071872824104176</v>
      </c>
      <c r="H59" s="161">
        <f t="shared" si="4"/>
        <v>27.209264000368162</v>
      </c>
      <c r="I59" s="97"/>
    </row>
    <row r="60" spans="1:9" ht="15.75" hidden="1" thickBot="1" x14ac:dyDescent="0.3">
      <c r="A60" s="158">
        <v>39569</v>
      </c>
      <c r="B60" s="159">
        <f>W.TEXAS!B59</f>
        <v>127.76</v>
      </c>
      <c r="C60" s="153">
        <f>[1]Dolar!C148</f>
        <v>1.6279999999999999</v>
      </c>
      <c r="D60" s="153">
        <f t="shared" si="0"/>
        <v>207.99328</v>
      </c>
      <c r="E60" s="119">
        <f t="shared" si="1"/>
        <v>217.47959191312813</v>
      </c>
      <c r="F60" s="160">
        <f t="shared" si="2"/>
        <v>21.913563187291608</v>
      </c>
      <c r="G60" s="160">
        <f t="shared" si="7"/>
        <v>22.316754173017948</v>
      </c>
      <c r="H60" s="161">
        <f t="shared" si="4"/>
        <v>67.359794630023146</v>
      </c>
      <c r="I60" s="97"/>
    </row>
    <row r="61" spans="1:9" ht="15.75" hidden="1" thickBot="1" x14ac:dyDescent="0.3">
      <c r="A61" s="158">
        <v>39600</v>
      </c>
      <c r="B61" s="159">
        <f>W.TEXAS!B60</f>
        <v>140</v>
      </c>
      <c r="C61" s="153">
        <f>[1]Dolar!C149</f>
        <v>1.597</v>
      </c>
      <c r="D61" s="153">
        <f t="shared" si="0"/>
        <v>223.57999999999998</v>
      </c>
      <c r="E61" s="119">
        <f t="shared" si="1"/>
        <v>233.77720260932077</v>
      </c>
      <c r="F61" s="160">
        <f t="shared" si="2"/>
        <v>7.493857493857492</v>
      </c>
      <c r="G61" s="160">
        <f t="shared" si="7"/>
        <v>31.482997421855895</v>
      </c>
      <c r="H61" s="161">
        <f t="shared" si="4"/>
        <v>75.328727641038967</v>
      </c>
      <c r="I61" s="97"/>
    </row>
    <row r="62" spans="1:9" ht="15.75" hidden="1" thickBot="1" x14ac:dyDescent="0.3">
      <c r="A62" s="158">
        <v>39630</v>
      </c>
      <c r="B62" s="159">
        <f>W.TEXAS!B61</f>
        <v>124.08</v>
      </c>
      <c r="C62" s="153">
        <f>[1]Dolar!C150</f>
        <v>1.5629999999999999</v>
      </c>
      <c r="D62" s="153">
        <f t="shared" si="0"/>
        <v>193.93704</v>
      </c>
      <c r="E62" s="119">
        <f t="shared" si="1"/>
        <v>202.78226448489104</v>
      </c>
      <c r="F62" s="160">
        <f t="shared" si="2"/>
        <v>-13.258323642544067</v>
      </c>
      <c r="G62" s="160">
        <f t="shared" si="7"/>
        <v>14.050556088748367</v>
      </c>
      <c r="H62" s="161">
        <f t="shared" si="4"/>
        <v>44.877828714799591</v>
      </c>
      <c r="I62" s="97"/>
    </row>
    <row r="63" spans="1:9" ht="15.75" hidden="1" thickBot="1" x14ac:dyDescent="0.3">
      <c r="A63" s="158">
        <v>39661</v>
      </c>
      <c r="B63" s="159">
        <f>W.TEXAS!B62</f>
        <v>114.05</v>
      </c>
      <c r="C63" s="153">
        <f>[1]Dolar!C151</f>
        <v>1.633</v>
      </c>
      <c r="D63" s="153">
        <f t="shared" si="0"/>
        <v>186.24365</v>
      </c>
      <c r="E63" s="119">
        <f t="shared" si="1"/>
        <v>194.73798864276512</v>
      </c>
      <c r="F63" s="160">
        <f t="shared" si="2"/>
        <v>-3.9669523676343466</v>
      </c>
      <c r="G63" s="160">
        <f t="shared" si="7"/>
        <v>9.5262248536856386</v>
      </c>
      <c r="H63" s="161">
        <f t="shared" si="4"/>
        <v>21.24887145189296</v>
      </c>
      <c r="I63" s="97"/>
    </row>
    <row r="64" spans="1:9" ht="15.75" hidden="1" thickBot="1" x14ac:dyDescent="0.3">
      <c r="A64" s="158">
        <v>39692</v>
      </c>
      <c r="B64" s="159">
        <f>W.TEXAS!B63</f>
        <v>100.64</v>
      </c>
      <c r="C64" s="153">
        <f>[1]Dolar!C152</f>
        <v>1.9059999999999999</v>
      </c>
      <c r="D64" s="153">
        <f t="shared" si="0"/>
        <v>191.81984</v>
      </c>
      <c r="E64" s="119">
        <f t="shared" si="1"/>
        <v>200.56850165563776</v>
      </c>
      <c r="F64" s="160">
        <f t="shared" si="2"/>
        <v>2.9940295951029761</v>
      </c>
      <c r="G64" s="160">
        <f t="shared" si="7"/>
        <v>12.805472440204003</v>
      </c>
      <c r="H64" s="161">
        <f t="shared" si="4"/>
        <v>32.477480121800362</v>
      </c>
      <c r="I64" s="97"/>
    </row>
    <row r="65" spans="1:9" ht="15.75" hidden="1" thickBot="1" x14ac:dyDescent="0.3">
      <c r="A65" s="158">
        <v>39722</v>
      </c>
      <c r="B65" s="159">
        <f>W.TEXAS!B64</f>
        <v>67.81</v>
      </c>
      <c r="C65" s="153">
        <f>[1]Dolar!C153</f>
        <v>2.1560000000000001</v>
      </c>
      <c r="D65" s="153">
        <f t="shared" si="0"/>
        <v>146.19836000000001</v>
      </c>
      <c r="E65" s="119">
        <f t="shared" si="1"/>
        <v>152.86628332977196</v>
      </c>
      <c r="F65" s="160">
        <f t="shared" si="2"/>
        <v>-23.783504354919703</v>
      </c>
      <c r="G65" s="160">
        <f t="shared" si="7"/>
        <v>-14.023622010199666</v>
      </c>
      <c r="H65" s="161">
        <f t="shared" si="4"/>
        <v>1.1624540542934048</v>
      </c>
      <c r="I65" s="97"/>
    </row>
    <row r="66" spans="1:9" ht="15.75" hidden="1" thickBot="1" x14ac:dyDescent="0.3">
      <c r="A66" s="158">
        <v>39753</v>
      </c>
      <c r="B66" s="159">
        <f>W.TEXAS!B65</f>
        <v>54.43</v>
      </c>
      <c r="C66" s="153">
        <f>[1]Dolar!C154</f>
        <v>2.3149999999999999</v>
      </c>
      <c r="D66" s="153">
        <f t="shared" si="0"/>
        <v>126.00545</v>
      </c>
      <c r="E66" s="119">
        <f t="shared" si="1"/>
        <v>131.7524001007632</v>
      </c>
      <c r="F66" s="160">
        <f t="shared" si="2"/>
        <v>-13.811994881474732</v>
      </c>
      <c r="G66" s="160">
        <f t="shared" si="7"/>
        <v>-25.898674937428257</v>
      </c>
      <c r="H66" s="161">
        <f t="shared" si="4"/>
        <v>-25.657119860732301</v>
      </c>
      <c r="I66" s="97"/>
    </row>
    <row r="67" spans="1:9" ht="15.75" hidden="1" thickBot="1" x14ac:dyDescent="0.3">
      <c r="A67" s="158">
        <v>39783</v>
      </c>
      <c r="B67" s="159">
        <f>W.TEXAS!B66</f>
        <v>39.03</v>
      </c>
      <c r="C67" s="153">
        <f>[1]Dolar!C155</f>
        <v>2.3330000000000002</v>
      </c>
      <c r="D67" s="153">
        <f t="shared" si="0"/>
        <v>91.056990000000013</v>
      </c>
      <c r="E67" s="119">
        <f t="shared" si="1"/>
        <v>95.209984793921166</v>
      </c>
      <c r="F67" s="160">
        <f t="shared" si="2"/>
        <v>-27.735673337938948</v>
      </c>
      <c r="G67" s="160">
        <f t="shared" si="7"/>
        <v>-46.451176395867435</v>
      </c>
      <c r="H67" s="161">
        <f t="shared" si="4"/>
        <v>-46.451176395867435</v>
      </c>
      <c r="I67" s="97"/>
    </row>
    <row r="68" spans="1:9" ht="15.75" hidden="1" thickBot="1" x14ac:dyDescent="0.3">
      <c r="A68" s="158">
        <v>39814</v>
      </c>
      <c r="B68" s="159">
        <f>W.TEXAS!B67</f>
        <v>41.68</v>
      </c>
      <c r="C68" s="153">
        <f>[1]Dolar!C156</f>
        <v>2.3140000000000001</v>
      </c>
      <c r="D68" s="153">
        <f t="shared" si="0"/>
        <v>96.447519999999997</v>
      </c>
      <c r="E68" s="119">
        <f t="shared" si="1"/>
        <v>100.84637008769351</v>
      </c>
      <c r="F68" s="160">
        <f t="shared" si="2"/>
        <v>5.9199518894705427</v>
      </c>
      <c r="G68" s="160">
        <f>100*(E68/$E$67-1)</f>
        <v>5.9199518894705427</v>
      </c>
      <c r="H68" s="161">
        <f t="shared" si="4"/>
        <v>-40.235040653610611</v>
      </c>
      <c r="I68" s="97"/>
    </row>
    <row r="69" spans="1:9" ht="15.75" hidden="1" thickBot="1" x14ac:dyDescent="0.3">
      <c r="A69" s="158">
        <v>39845</v>
      </c>
      <c r="B69" s="159">
        <f>W.TEXAS!B68</f>
        <v>44.76</v>
      </c>
      <c r="C69" s="153">
        <f>[1]Dolar!C157</f>
        <v>2.371</v>
      </c>
      <c r="D69" s="153">
        <f t="shared" si="0"/>
        <v>106.12595999999999</v>
      </c>
      <c r="E69" s="119">
        <f t="shared" si="1"/>
        <v>110.96623156377434</v>
      </c>
      <c r="F69" s="160">
        <f t="shared" si="2"/>
        <v>10.034928840057255</v>
      </c>
      <c r="G69" s="160">
        <f t="shared" ref="G69:G79" si="8">100*(E69/$E$67-1)</f>
        <v>16.548943689001796</v>
      </c>
      <c r="H69" s="161">
        <f t="shared" si="4"/>
        <v>-38.411038313471835</v>
      </c>
      <c r="I69" s="97"/>
    </row>
    <row r="70" spans="1:9" ht="15.75" hidden="1" thickBot="1" x14ac:dyDescent="0.3">
      <c r="A70" s="158">
        <v>39873</v>
      </c>
      <c r="B70" s="159">
        <f>W.TEXAS!B69</f>
        <v>49.9</v>
      </c>
      <c r="C70" s="153">
        <f>[1]Dolar!C158</f>
        <v>2.3180000000000001</v>
      </c>
      <c r="D70" s="153">
        <f t="shared" si="0"/>
        <v>115.6682</v>
      </c>
      <c r="E70" s="119">
        <f t="shared" si="1"/>
        <v>120.94368112915035</v>
      </c>
      <c r="F70" s="160">
        <f t="shared" si="2"/>
        <v>8.9914286758866702</v>
      </c>
      <c r="G70" s="160">
        <f t="shared" si="8"/>
        <v>27.028358833297705</v>
      </c>
      <c r="H70" s="161">
        <f t="shared" si="4"/>
        <v>-35.043315051731973</v>
      </c>
      <c r="I70" s="97"/>
    </row>
    <row r="71" spans="1:9" ht="15.75" hidden="1" thickBot="1" x14ac:dyDescent="0.3">
      <c r="A71" s="158">
        <v>39904</v>
      </c>
      <c r="B71" s="159">
        <f>W.TEXAS!B70</f>
        <v>51.12</v>
      </c>
      <c r="C71" s="153">
        <f>[1]Dolar!C159</f>
        <v>2.1783000000000001</v>
      </c>
      <c r="D71" s="153">
        <f t="shared" si="0"/>
        <v>111.354696</v>
      </c>
      <c r="E71" s="119">
        <f t="shared" si="1"/>
        <v>116.43344363669075</v>
      </c>
      <c r="F71" s="160">
        <f t="shared" si="2"/>
        <v>-3.7292047425307895</v>
      </c>
      <c r="G71" s="160">
        <f t="shared" si="8"/>
        <v>22.291211251327315</v>
      </c>
      <c r="H71" s="161">
        <f t="shared" si="4"/>
        <v>-34.730353947023453</v>
      </c>
      <c r="I71" s="97"/>
    </row>
    <row r="72" spans="1:9" ht="15.75" hidden="1" thickBot="1" x14ac:dyDescent="0.3">
      <c r="A72" s="158">
        <v>39934</v>
      </c>
      <c r="B72" s="159">
        <f>W.TEXAS!B71</f>
        <v>66.599999999999994</v>
      </c>
      <c r="C72" s="153">
        <f>[1]Dolar!C160</f>
        <v>1.9750000000000001</v>
      </c>
      <c r="D72" s="153">
        <f t="shared" si="0"/>
        <v>131.535</v>
      </c>
      <c r="E72" s="119">
        <f t="shared" si="1"/>
        <v>137.53414592189375</v>
      </c>
      <c r="F72" s="160">
        <f t="shared" si="2"/>
        <v>18.122544198764643</v>
      </c>
      <c r="G72" s="160">
        <f t="shared" si="8"/>
        <v>44.453490061553744</v>
      </c>
      <c r="H72" s="161">
        <f t="shared" si="4"/>
        <v>-36.759976091535272</v>
      </c>
      <c r="I72" s="97"/>
    </row>
    <row r="73" spans="1:9" ht="15.75" hidden="1" thickBot="1" x14ac:dyDescent="0.3">
      <c r="A73" s="158">
        <v>39965</v>
      </c>
      <c r="B73" s="159">
        <f>W.TEXAS!B72</f>
        <v>68.58</v>
      </c>
      <c r="C73" s="153">
        <f>[1]Dolar!C161</f>
        <v>1.92</v>
      </c>
      <c r="D73" s="153">
        <f t="shared" ref="D73:D136" si="9">+B73*C73</f>
        <v>131.67359999999999</v>
      </c>
      <c r="E73" s="119">
        <f t="shared" si="1"/>
        <v>137.67906729358018</v>
      </c>
      <c r="F73" s="160">
        <f t="shared" si="2"/>
        <v>0.10537119397877603</v>
      </c>
      <c r="G73" s="160">
        <f t="shared" si="8"/>
        <v>44.605702428775643</v>
      </c>
      <c r="H73" s="161">
        <f t="shared" si="4"/>
        <v>-41.106717953305314</v>
      </c>
      <c r="I73" s="97"/>
    </row>
    <row r="74" spans="1:9" ht="15.75" hidden="1" thickBot="1" x14ac:dyDescent="0.3">
      <c r="A74" s="158">
        <v>39995</v>
      </c>
      <c r="B74" s="159">
        <f>W.TEXAS!B73</f>
        <v>69.89</v>
      </c>
      <c r="C74" s="153">
        <f>[1]Dolar!C162</f>
        <v>1.8717999999999999</v>
      </c>
      <c r="D74" s="153">
        <f t="shared" si="9"/>
        <v>130.82010199999999</v>
      </c>
      <c r="E74" s="119">
        <f t="shared" ref="E74:E136" si="10">100*D74/$D$8</f>
        <v>136.78664232322214</v>
      </c>
      <c r="F74" s="160">
        <f t="shared" ref="F74:F136" si="11">100*(E74/E73-1)</f>
        <v>-0.64819219646155002</v>
      </c>
      <c r="G74" s="160">
        <f t="shared" si="8"/>
        <v>43.668379549993894</v>
      </c>
      <c r="H74" s="161">
        <f t="shared" si="4"/>
        <v>-32.545066171990655</v>
      </c>
      <c r="I74" s="97"/>
    </row>
    <row r="75" spans="1:9" ht="15.75" hidden="1" thickBot="1" x14ac:dyDescent="0.3">
      <c r="A75" s="158">
        <v>40026</v>
      </c>
      <c r="B75" s="159">
        <f>W.TEXAS!B74</f>
        <v>69.959999999999994</v>
      </c>
      <c r="C75" s="153">
        <f>[1]Dolar!C163</f>
        <v>1.8864000000000001</v>
      </c>
      <c r="D75" s="153">
        <f t="shared" si="9"/>
        <v>131.972544</v>
      </c>
      <c r="E75" s="119">
        <f t="shared" si="10"/>
        <v>137.99164575344619</v>
      </c>
      <c r="F75" s="160">
        <f t="shared" si="11"/>
        <v>0.88093647870723935</v>
      </c>
      <c r="G75" s="160">
        <f t="shared" si="8"/>
        <v>44.934006713817354</v>
      </c>
      <c r="H75" s="161">
        <f t="shared" si="4"/>
        <v>-29.139842351672129</v>
      </c>
      <c r="I75" s="97"/>
    </row>
    <row r="76" spans="1:9" ht="15.75" hidden="1" thickBot="1" x14ac:dyDescent="0.3">
      <c r="A76" s="158">
        <v>40057</v>
      </c>
      <c r="B76" s="159">
        <f>W.TEXAS!B75</f>
        <v>70.61</v>
      </c>
      <c r="C76" s="153">
        <f>[1]Dolar!C164</f>
        <v>1.7781</v>
      </c>
      <c r="D76" s="153">
        <f t="shared" si="9"/>
        <v>125.551641</v>
      </c>
      <c r="E76" s="119">
        <f t="shared" si="10"/>
        <v>131.27789344301684</v>
      </c>
      <c r="F76" s="160">
        <f t="shared" si="11"/>
        <v>-4.8653324436937373</v>
      </c>
      <c r="G76" s="160">
        <f t="shared" si="8"/>
        <v>37.882485463224747</v>
      </c>
      <c r="H76" s="161">
        <f t="shared" si="4"/>
        <v>-34.547103678117963</v>
      </c>
      <c r="I76" s="97"/>
    </row>
    <row r="77" spans="1:9" ht="15.75" hidden="1" thickBot="1" x14ac:dyDescent="0.3">
      <c r="A77" s="158">
        <v>40087</v>
      </c>
      <c r="B77" s="159">
        <f>W.TEXAS!B76</f>
        <v>78.13</v>
      </c>
      <c r="C77" s="153">
        <f>[1]Dolar!C165</f>
        <v>1.754</v>
      </c>
      <c r="D77" s="153">
        <f t="shared" si="9"/>
        <v>137.04002</v>
      </c>
      <c r="E77" s="119">
        <f t="shared" si="10"/>
        <v>143.29024296057506</v>
      </c>
      <c r="F77" s="160">
        <f t="shared" si="11"/>
        <v>9.1503216592764502</v>
      </c>
      <c r="G77" s="160">
        <f t="shared" si="8"/>
        <v>50.499176394914883</v>
      </c>
      <c r="H77" s="161">
        <f t="shared" si="4"/>
        <v>-6.2643247160911963</v>
      </c>
      <c r="I77" s="97"/>
    </row>
    <row r="78" spans="1:9" ht="15.75" hidden="1" thickBot="1" x14ac:dyDescent="0.3">
      <c r="A78" s="158">
        <v>40118</v>
      </c>
      <c r="B78" s="159">
        <f>W.TEXAS!B77</f>
        <v>77.28</v>
      </c>
      <c r="C78" s="153">
        <f>[1]Dolar!C166</f>
        <v>1.7509999999999999</v>
      </c>
      <c r="D78" s="153">
        <f t="shared" si="9"/>
        <v>135.31727999999998</v>
      </c>
      <c r="E78" s="119">
        <f t="shared" si="10"/>
        <v>141.48893095581977</v>
      </c>
      <c r="F78" s="160">
        <f t="shared" si="11"/>
        <v>-1.257107230428034</v>
      </c>
      <c r="G78" s="160">
        <f t="shared" si="8"/>
        <v>48.607240366719772</v>
      </c>
      <c r="H78" s="161">
        <f t="shared" si="4"/>
        <v>7.3900216220806225</v>
      </c>
      <c r="I78" s="97"/>
    </row>
    <row r="79" spans="1:9" ht="15.75" hidden="1" thickBot="1" x14ac:dyDescent="0.3">
      <c r="A79" s="158">
        <v>40148</v>
      </c>
      <c r="B79" s="159">
        <f>W.TEXAS!B78</f>
        <v>79.28</v>
      </c>
      <c r="C79" s="153">
        <f>[1]Dolar!C167</f>
        <v>1.7430000000000001</v>
      </c>
      <c r="D79" s="153">
        <f t="shared" si="9"/>
        <v>138.18504000000001</v>
      </c>
      <c r="E79" s="119">
        <f t="shared" si="10"/>
        <v>144.48748588271354</v>
      </c>
      <c r="F79" s="160">
        <f t="shared" si="11"/>
        <v>2.1192858739105702</v>
      </c>
      <c r="G79" s="160">
        <f t="shared" si="8"/>
        <v>51.756652619419995</v>
      </c>
      <c r="H79" s="161">
        <f t="shared" si="4"/>
        <v>51.756652619419995</v>
      </c>
      <c r="I79" s="97"/>
    </row>
    <row r="80" spans="1:9" ht="15.75" hidden="1" thickBot="1" x14ac:dyDescent="0.3">
      <c r="A80" s="158">
        <v>40179</v>
      </c>
      <c r="B80" s="159">
        <f>W.TEXAS!B79</f>
        <v>78.77</v>
      </c>
      <c r="C80" s="153">
        <f>[1]Dolar!C168</f>
        <v>1.8102</v>
      </c>
      <c r="D80" s="153">
        <f t="shared" si="9"/>
        <v>142.58945399999999</v>
      </c>
      <c r="E80" s="119">
        <f t="shared" si="10"/>
        <v>149.092779665938</v>
      </c>
      <c r="F80" s="160">
        <f t="shared" si="11"/>
        <v>3.1873305532928775</v>
      </c>
      <c r="G80" s="160">
        <f>100*(E80/$E$79-1)</f>
        <v>3.1873305532928775</v>
      </c>
      <c r="H80" s="161">
        <f t="shared" si="4"/>
        <v>47.84149348785742</v>
      </c>
      <c r="I80" s="97"/>
    </row>
    <row r="81" spans="1:9" ht="15.75" hidden="1" thickBot="1" x14ac:dyDescent="0.3">
      <c r="A81" s="158">
        <v>40210</v>
      </c>
      <c r="B81" s="159">
        <f>W.TEXAS!B80</f>
        <v>74.430000000000007</v>
      </c>
      <c r="C81" s="153">
        <f>[1]Dolar!C169</f>
        <v>1.8089999999999999</v>
      </c>
      <c r="D81" s="153">
        <f t="shared" si="9"/>
        <v>134.64387000000002</v>
      </c>
      <c r="E81" s="119">
        <f t="shared" si="10"/>
        <v>140.78480757264984</v>
      </c>
      <c r="F81" s="160">
        <f t="shared" si="11"/>
        <v>-5.5723503927576301</v>
      </c>
      <c r="G81" s="160">
        <f t="shared" ref="G81:G91" si="12">100*(E81/$E$79-1)</f>
        <v>-2.5626290660696549</v>
      </c>
      <c r="H81" s="161">
        <f t="shared" si="4"/>
        <v>26.871756919796109</v>
      </c>
      <c r="I81" s="97"/>
    </row>
    <row r="82" spans="1:9" ht="15.75" hidden="1" thickBot="1" x14ac:dyDescent="0.3">
      <c r="A82" s="158">
        <v>40238</v>
      </c>
      <c r="B82" s="159">
        <f>W.TEXAS!B81</f>
        <v>83.76</v>
      </c>
      <c r="C82" s="153">
        <f>[1]Dolar!C170</f>
        <v>1.7809999999999999</v>
      </c>
      <c r="D82" s="153">
        <f t="shared" si="9"/>
        <v>149.17655999999999</v>
      </c>
      <c r="E82" s="119">
        <f t="shared" si="10"/>
        <v>155.98031528616823</v>
      </c>
      <c r="F82" s="160">
        <f t="shared" si="11"/>
        <v>10.793428620255764</v>
      </c>
      <c r="G82" s="160">
        <f t="shared" si="12"/>
        <v>7.9542040151379556</v>
      </c>
      <c r="H82" s="161">
        <f t="shared" si="4"/>
        <v>28.969379656638552</v>
      </c>
      <c r="I82" s="97"/>
    </row>
    <row r="83" spans="1:9" ht="15.75" hidden="1" thickBot="1" x14ac:dyDescent="0.3">
      <c r="A83" s="158">
        <v>40269</v>
      </c>
      <c r="B83" s="159">
        <f>W.TEXAS!B82</f>
        <v>82.37</v>
      </c>
      <c r="C83" s="153">
        <f>[1]Dolar!C171</f>
        <v>1.738</v>
      </c>
      <c r="D83" s="153">
        <f t="shared" si="9"/>
        <v>143.15906000000001</v>
      </c>
      <c r="E83" s="119">
        <f t="shared" si="10"/>
        <v>149.68836467921955</v>
      </c>
      <c r="F83" s="160">
        <f t="shared" si="11"/>
        <v>-4.0338106737412343</v>
      </c>
      <c r="G83" s="160">
        <f t="shared" si="12"/>
        <v>3.5995358108229292</v>
      </c>
      <c r="H83" s="161">
        <f t="shared" si="4"/>
        <v>28.561313660269882</v>
      </c>
      <c r="I83" s="97"/>
    </row>
    <row r="84" spans="1:9" ht="15.75" hidden="1" thickBot="1" x14ac:dyDescent="0.3">
      <c r="A84" s="158">
        <v>40299</v>
      </c>
      <c r="B84" s="159">
        <f>W.TEXAS!B83</f>
        <v>86.15</v>
      </c>
      <c r="C84" s="153">
        <f>[1]Dolar!C172</f>
        <v>1.8167</v>
      </c>
      <c r="D84" s="153">
        <f t="shared" si="9"/>
        <v>156.50870500000002</v>
      </c>
      <c r="E84" s="119">
        <f t="shared" si="10"/>
        <v>163.64687019817254</v>
      </c>
      <c r="F84" s="160">
        <f t="shared" si="11"/>
        <v>9.3250437660040717</v>
      </c>
      <c r="G84" s="160">
        <f t="shared" si="12"/>
        <v>13.260237866559233</v>
      </c>
      <c r="H84" s="161">
        <f t="shared" si="4"/>
        <v>18.986357243319276</v>
      </c>
      <c r="I84" s="97"/>
    </row>
    <row r="85" spans="1:9" ht="15.75" hidden="1" thickBot="1" x14ac:dyDescent="0.3">
      <c r="A85" s="158">
        <v>40330</v>
      </c>
      <c r="B85" s="159">
        <f>W.TEXAS!B84</f>
        <v>73.97</v>
      </c>
      <c r="C85" s="153">
        <f>[1]Dolar!C173</f>
        <v>1.804</v>
      </c>
      <c r="D85" s="153">
        <f t="shared" si="9"/>
        <v>133.44188</v>
      </c>
      <c r="E85" s="119">
        <f t="shared" si="10"/>
        <v>139.527996320461</v>
      </c>
      <c r="F85" s="160">
        <f t="shared" si="11"/>
        <v>-14.738365511362449</v>
      </c>
      <c r="G85" s="160">
        <f t="shared" si="12"/>
        <v>-3.432469969252816</v>
      </c>
      <c r="H85" s="161">
        <f t="shared" ref="H85:H136" si="13">100*(E85/E73-1)</f>
        <v>1.3429267522115484</v>
      </c>
      <c r="I85" s="97"/>
    </row>
    <row r="86" spans="1:9" ht="15.75" hidden="1" thickBot="1" x14ac:dyDescent="0.3">
      <c r="A86" s="158">
        <v>40360</v>
      </c>
      <c r="B86" s="159">
        <f>W.TEXAS!B85</f>
        <v>75.63</v>
      </c>
      <c r="C86" s="153">
        <f>[1]Dolar!C174</f>
        <v>1.7572000000000001</v>
      </c>
      <c r="D86" s="153">
        <f t="shared" si="9"/>
        <v>132.89703599999999</v>
      </c>
      <c r="E86" s="119">
        <f t="shared" si="10"/>
        <v>138.95830267085694</v>
      </c>
      <c r="F86" s="160">
        <f t="shared" si="11"/>
        <v>-0.40830060247952771</v>
      </c>
      <c r="G86" s="160">
        <f t="shared" si="12"/>
        <v>-3.826755776167956</v>
      </c>
      <c r="H86" s="161">
        <f t="shared" si="13"/>
        <v>1.5876260362493788</v>
      </c>
      <c r="I86" s="97"/>
    </row>
    <row r="87" spans="1:9" ht="15.75" hidden="1" thickBot="1" x14ac:dyDescent="0.3">
      <c r="A87" s="158">
        <v>40391</v>
      </c>
      <c r="B87" s="159">
        <f>W.TEXAS!B86</f>
        <v>74.7</v>
      </c>
      <c r="C87" s="153">
        <f>[1]Dolar!C175</f>
        <v>1.756</v>
      </c>
      <c r="D87" s="153">
        <f t="shared" si="9"/>
        <v>131.17320000000001</v>
      </c>
      <c r="E87" s="119">
        <f t="shared" si="10"/>
        <v>137.15584467892009</v>
      </c>
      <c r="F87" s="160">
        <f t="shared" si="11"/>
        <v>-1.2971214798199071</v>
      </c>
      <c r="G87" s="160">
        <f t="shared" si="12"/>
        <v>-5.0742395848349497</v>
      </c>
      <c r="H87" s="161">
        <f t="shared" si="13"/>
        <v>-0.60568961980456137</v>
      </c>
      <c r="I87" s="97"/>
    </row>
    <row r="88" spans="1:9" ht="15.75" hidden="1" thickBot="1" x14ac:dyDescent="0.3">
      <c r="A88" s="158">
        <v>40422</v>
      </c>
      <c r="B88" s="159">
        <f>W.TEXAS!B87</f>
        <v>79.97</v>
      </c>
      <c r="C88" s="153">
        <f>[1]Dolar!C176</f>
        <v>1.6941999999999999</v>
      </c>
      <c r="D88" s="153">
        <f t="shared" si="9"/>
        <v>135.485174</v>
      </c>
      <c r="E88" s="119">
        <f t="shared" si="10"/>
        <v>141.66448239000394</v>
      </c>
      <c r="F88" s="160">
        <f t="shared" si="11"/>
        <v>3.2872370270756734</v>
      </c>
      <c r="G88" s="160">
        <f t="shared" si="12"/>
        <v>-1.9538048402345076</v>
      </c>
      <c r="H88" s="161">
        <f t="shared" si="13"/>
        <v>7.9119101278811721</v>
      </c>
      <c r="I88" s="97"/>
    </row>
    <row r="89" spans="1:9" ht="15.75" hidden="1" thickBot="1" x14ac:dyDescent="0.3">
      <c r="A89" s="158">
        <v>40452</v>
      </c>
      <c r="B89" s="159">
        <f>W.TEXAS!B88</f>
        <v>83.11</v>
      </c>
      <c r="C89" s="153">
        <f>[1]Dolar!C177</f>
        <v>1.7030000000000001</v>
      </c>
      <c r="D89" s="153">
        <f t="shared" si="9"/>
        <v>141.53632999999999</v>
      </c>
      <c r="E89" s="119">
        <f t="shared" si="10"/>
        <v>147.99162400478434</v>
      </c>
      <c r="F89" s="160">
        <f t="shared" si="11"/>
        <v>4.4662864735295571</v>
      </c>
      <c r="G89" s="160">
        <f t="shared" si="12"/>
        <v>2.4252191119964905</v>
      </c>
      <c r="H89" s="161">
        <f t="shared" si="13"/>
        <v>3.2810196612639064</v>
      </c>
      <c r="I89" s="97"/>
    </row>
    <row r="90" spans="1:9" ht="15.75" hidden="1" thickBot="1" x14ac:dyDescent="0.3">
      <c r="A90" s="158">
        <v>40483</v>
      </c>
      <c r="B90" s="159">
        <f>W.TEXAS!B89</f>
        <v>84.11</v>
      </c>
      <c r="C90" s="153">
        <f>[1]Dolar!C178</f>
        <v>1.7161</v>
      </c>
      <c r="D90" s="153">
        <f t="shared" si="9"/>
        <v>144.341171</v>
      </c>
      <c r="E90" s="119">
        <f t="shared" si="10"/>
        <v>150.92439027521965</v>
      </c>
      <c r="F90" s="160">
        <f t="shared" si="11"/>
        <v>1.9817109854409765</v>
      </c>
      <c r="G90" s="160">
        <f t="shared" si="12"/>
        <v>4.4549909310009017</v>
      </c>
      <c r="H90" s="161">
        <f t="shared" si="13"/>
        <v>6.6686907983961818</v>
      </c>
      <c r="I90" s="97"/>
    </row>
    <row r="91" spans="1:9" ht="15.75" hidden="1" thickBot="1" x14ac:dyDescent="0.3">
      <c r="A91" s="158">
        <v>40513</v>
      </c>
      <c r="B91" s="159">
        <f>W.TEXAS!B90</f>
        <v>85.73</v>
      </c>
      <c r="C91" s="153">
        <f>[1]Dolar!C179</f>
        <v>1.649</v>
      </c>
      <c r="D91" s="153">
        <f t="shared" si="9"/>
        <v>141.36877000000001</v>
      </c>
      <c r="E91" s="119">
        <f t="shared" si="10"/>
        <v>147.81642180392015</v>
      </c>
      <c r="F91" s="160">
        <f t="shared" si="11"/>
        <v>-2.0592884063549532</v>
      </c>
      <c r="G91" s="160">
        <f t="shared" si="12"/>
        <v>2.3039614128996799</v>
      </c>
      <c r="H91" s="161">
        <f t="shared" si="13"/>
        <v>2.3039614128996799</v>
      </c>
      <c r="I91" s="97">
        <f>C91/C90</f>
        <v>0.96089971446885381</v>
      </c>
    </row>
    <row r="92" spans="1:9" ht="15" x14ac:dyDescent="0.25">
      <c r="A92" s="206">
        <v>40544</v>
      </c>
      <c r="B92" s="207">
        <f>W.TEXAS!B91</f>
        <v>92.19</v>
      </c>
      <c r="C92" s="208">
        <f>[1]Dolar!C180</f>
        <v>1.6719999999999999</v>
      </c>
      <c r="D92" s="208">
        <f t="shared" si="9"/>
        <v>154.14167999999998</v>
      </c>
      <c r="E92" s="209">
        <f t="shared" si="10"/>
        <v>161.17188816486751</v>
      </c>
      <c r="F92" s="210">
        <f t="shared" si="11"/>
        <v>9.0351709221208942</v>
      </c>
      <c r="G92" s="210">
        <f>100*(E92/$E$91-1)</f>
        <v>9.0351709221208942</v>
      </c>
      <c r="H92" s="211">
        <f t="shared" si="13"/>
        <v>8.1017394175588731</v>
      </c>
      <c r="I92" s="97"/>
    </row>
    <row r="93" spans="1:9" ht="15" x14ac:dyDescent="0.25">
      <c r="A93" s="212">
        <v>40575</v>
      </c>
      <c r="B93" s="213">
        <f>W.TEXAS!B92</f>
        <v>96.97</v>
      </c>
      <c r="C93" s="214">
        <f>[1]Dolar!C181</f>
        <v>1.663</v>
      </c>
      <c r="D93" s="214">
        <f t="shared" si="9"/>
        <v>161.26111</v>
      </c>
      <c r="E93" s="177">
        <f t="shared" si="10"/>
        <v>168.61602641324788</v>
      </c>
      <c r="F93" s="215">
        <f t="shared" si="11"/>
        <v>4.6187572368486141</v>
      </c>
      <c r="G93" s="215">
        <f t="shared" ref="G93:G103" si="14">100*(E93/$E$91-1)</f>
        <v>14.071240769796599</v>
      </c>
      <c r="H93" s="216">
        <f t="shared" si="13"/>
        <v>19.76862370340362</v>
      </c>
      <c r="I93" s="97"/>
    </row>
    <row r="94" spans="1:9" ht="15" x14ac:dyDescent="0.25">
      <c r="A94" s="212">
        <v>40603</v>
      </c>
      <c r="B94" s="213">
        <f>W.TEXAS!B93</f>
        <v>106.72</v>
      </c>
      <c r="C94" s="214">
        <f>[1]Dolar!C182</f>
        <v>1.629</v>
      </c>
      <c r="D94" s="214">
        <f t="shared" si="9"/>
        <v>173.84688</v>
      </c>
      <c r="E94" s="177">
        <f t="shared" si="10"/>
        <v>181.7758175541563</v>
      </c>
      <c r="F94" s="215">
        <f t="shared" si="11"/>
        <v>7.8045909519040224</v>
      </c>
      <c r="G94" s="215">
        <f t="shared" si="14"/>
        <v>22.974034505640795</v>
      </c>
      <c r="H94" s="216">
        <f t="shared" si="13"/>
        <v>16.537665166699099</v>
      </c>
      <c r="I94" s="97"/>
    </row>
    <row r="95" spans="1:9" ht="15" x14ac:dyDescent="0.25">
      <c r="A95" s="212">
        <v>40634</v>
      </c>
      <c r="B95" s="213">
        <f>W.TEXAS!B94</f>
        <v>113.93</v>
      </c>
      <c r="C95" s="214">
        <f>[1]Dolar!C183</f>
        <v>1.571</v>
      </c>
      <c r="D95" s="214">
        <f t="shared" si="9"/>
        <v>178.98403000000002</v>
      </c>
      <c r="E95" s="177">
        <f t="shared" si="10"/>
        <v>187.14726650479807</v>
      </c>
      <c r="F95" s="215">
        <f t="shared" si="11"/>
        <v>2.9549854446625945</v>
      </c>
      <c r="G95" s="215">
        <f t="shared" si="14"/>
        <v>26.607899325996833</v>
      </c>
      <c r="H95" s="216">
        <f t="shared" si="13"/>
        <v>25.024591527773389</v>
      </c>
      <c r="I95" s="97"/>
    </row>
    <row r="96" spans="1:9" ht="15" x14ac:dyDescent="0.25">
      <c r="A96" s="212">
        <v>40664</v>
      </c>
      <c r="B96" s="213">
        <f>W.TEXAS!B95</f>
        <v>102.7</v>
      </c>
      <c r="C96" s="214">
        <f>[1]Dolar!C184</f>
        <v>1.58</v>
      </c>
      <c r="D96" s="214">
        <f t="shared" si="9"/>
        <v>162.26600000000002</v>
      </c>
      <c r="E96" s="177">
        <f t="shared" si="10"/>
        <v>169.6667481823242</v>
      </c>
      <c r="F96" s="215">
        <f t="shared" si="11"/>
        <v>-9.3405149051566276</v>
      </c>
      <c r="G96" s="215">
        <f t="shared" si="14"/>
        <v>14.782069618346405</v>
      </c>
      <c r="H96" s="216">
        <f t="shared" si="13"/>
        <v>3.6785781340405332</v>
      </c>
      <c r="I96" s="97"/>
    </row>
    <row r="97" spans="1:9" ht="15" x14ac:dyDescent="0.25">
      <c r="A97" s="212">
        <v>40695</v>
      </c>
      <c r="B97" s="213">
        <f>W.TEXAS!B96</f>
        <v>95.42</v>
      </c>
      <c r="C97" s="214">
        <f>[1]Dolar!C185</f>
        <v>1.5590999999999999</v>
      </c>
      <c r="D97" s="214">
        <f t="shared" si="9"/>
        <v>148.76932199999999</v>
      </c>
      <c r="E97" s="177">
        <f t="shared" si="10"/>
        <v>155.55450367316072</v>
      </c>
      <c r="F97" s="215">
        <f t="shared" si="11"/>
        <v>-8.3176253805480105</v>
      </c>
      <c r="G97" s="215">
        <f t="shared" si="14"/>
        <v>5.2349270634525435</v>
      </c>
      <c r="H97" s="216">
        <f t="shared" si="13"/>
        <v>11.486230559701326</v>
      </c>
      <c r="I97" s="97"/>
    </row>
    <row r="98" spans="1:9" ht="15" x14ac:dyDescent="0.25">
      <c r="A98" s="212">
        <v>40725</v>
      </c>
      <c r="B98" s="213">
        <f>W.TEXAS!B97</f>
        <v>95.7</v>
      </c>
      <c r="C98" s="214">
        <f>[1]Dolar!C186</f>
        <v>1.554</v>
      </c>
      <c r="D98" s="214">
        <f t="shared" si="9"/>
        <v>148.71780000000001</v>
      </c>
      <c r="E98" s="177">
        <f t="shared" si="10"/>
        <v>155.50063181953863</v>
      </c>
      <c r="F98" s="215">
        <f t="shared" si="11"/>
        <v>-3.4632140085955054E-2</v>
      </c>
      <c r="G98" s="215">
        <f t="shared" si="14"/>
        <v>5.1984819560925821</v>
      </c>
      <c r="H98" s="216">
        <f t="shared" si="13"/>
        <v>11.904527351535531</v>
      </c>
      <c r="I98" s="97"/>
    </row>
    <row r="99" spans="1:9" ht="15" x14ac:dyDescent="0.25">
      <c r="A99" s="212">
        <v>40756</v>
      </c>
      <c r="B99" s="213">
        <f>W.TEXAS!B98</f>
        <v>88.81</v>
      </c>
      <c r="C99" s="214">
        <f>[1]Dolar!C187</f>
        <v>1.5871999999999999</v>
      </c>
      <c r="D99" s="214">
        <f t="shared" si="9"/>
        <v>140.95923199999999</v>
      </c>
      <c r="E99" s="177">
        <f t="shared" si="10"/>
        <v>147.3882052908053</v>
      </c>
      <c r="F99" s="215">
        <f t="shared" si="11"/>
        <v>-5.2169733549043968</v>
      </c>
      <c r="G99" s="215">
        <f t="shared" si="14"/>
        <v>-0.28969481732068481</v>
      </c>
      <c r="H99" s="216">
        <f t="shared" si="13"/>
        <v>7.4603897747405723</v>
      </c>
      <c r="I99" s="97"/>
    </row>
    <row r="100" spans="1:9" ht="15" x14ac:dyDescent="0.25">
      <c r="A100" s="212">
        <v>40787</v>
      </c>
      <c r="B100" s="213">
        <f>W.TEXAS!B99</f>
        <v>79.2</v>
      </c>
      <c r="C100" s="214">
        <f>[1]Dolar!C188</f>
        <v>1.8544</v>
      </c>
      <c r="D100" s="214">
        <f t="shared" si="9"/>
        <v>146.86848000000001</v>
      </c>
      <c r="E100" s="177">
        <f t="shared" si="10"/>
        <v>153.56696666017967</v>
      </c>
      <c r="F100" s="215">
        <f t="shared" si="11"/>
        <v>4.1921681298604074</v>
      </c>
      <c r="G100" s="215">
        <f t="shared" si="14"/>
        <v>3.8903288187341456</v>
      </c>
      <c r="H100" s="216">
        <f t="shared" si="13"/>
        <v>8.4018831462695509</v>
      </c>
      <c r="I100" s="97"/>
    </row>
    <row r="101" spans="1:9" ht="15" x14ac:dyDescent="0.25">
      <c r="A101" s="212">
        <v>40817</v>
      </c>
      <c r="B101" s="213">
        <f>W.TEXAS!B100</f>
        <v>93.19</v>
      </c>
      <c r="C101" s="214">
        <f>[1]Dolar!C189</f>
        <v>1.6884999999999999</v>
      </c>
      <c r="D101" s="214">
        <f t="shared" si="9"/>
        <v>157.351315</v>
      </c>
      <c r="E101" s="177">
        <f t="shared" si="10"/>
        <v>164.5279105805441</v>
      </c>
      <c r="F101" s="215">
        <f t="shared" si="11"/>
        <v>7.1375662088965619</v>
      </c>
      <c r="G101" s="215">
        <f t="shared" si="14"/>
        <v>11.305569822811634</v>
      </c>
      <c r="H101" s="216">
        <f t="shared" si="13"/>
        <v>11.1737989815053</v>
      </c>
      <c r="I101" s="97"/>
    </row>
    <row r="102" spans="1:9" ht="15" x14ac:dyDescent="0.25">
      <c r="A102" s="212">
        <v>40848</v>
      </c>
      <c r="B102" s="213">
        <f>W.TEXAS!B101</f>
        <v>100.36</v>
      </c>
      <c r="C102" s="214">
        <f>[1]Dolar!C190</f>
        <v>1.8109</v>
      </c>
      <c r="D102" s="214">
        <f t="shared" si="9"/>
        <v>181.74192399999998</v>
      </c>
      <c r="E102" s="177">
        <f t="shared" si="10"/>
        <v>190.03094458160737</v>
      </c>
      <c r="F102" s="215">
        <f t="shared" si="11"/>
        <v>15.500734137493556</v>
      </c>
      <c r="G102" s="215">
        <f t="shared" si="14"/>
        <v>28.55875028126793</v>
      </c>
      <c r="H102" s="216">
        <f t="shared" si="13"/>
        <v>25.911354841370947</v>
      </c>
      <c r="I102" s="97"/>
    </row>
    <row r="103" spans="1:9" ht="15" x14ac:dyDescent="0.25">
      <c r="A103" s="212">
        <v>40878</v>
      </c>
      <c r="B103" s="213">
        <f>W.TEXAS!B102</f>
        <v>98.83</v>
      </c>
      <c r="C103" s="214">
        <f>[1]Dolar!C191</f>
        <v>1.8757999999999999</v>
      </c>
      <c r="D103" s="214">
        <f t="shared" si="9"/>
        <v>185.38531399999999</v>
      </c>
      <c r="E103" s="177">
        <f t="shared" si="10"/>
        <v>193.8405050173117</v>
      </c>
      <c r="F103" s="215">
        <f t="shared" si="11"/>
        <v>2.0047053094915057</v>
      </c>
      <c r="G103" s="215">
        <f t="shared" si="14"/>
        <v>31.13597437397242</v>
      </c>
      <c r="H103" s="216">
        <f t="shared" si="13"/>
        <v>31.13597437397242</v>
      </c>
      <c r="I103" s="97"/>
    </row>
    <row r="104" spans="1:9" ht="15" x14ac:dyDescent="0.25">
      <c r="A104" s="212">
        <v>40909</v>
      </c>
      <c r="B104" s="213">
        <f>W.TEXAS!B103</f>
        <v>98.48</v>
      </c>
      <c r="C104" s="214">
        <f>[1]Dolar!C192</f>
        <v>1.7391000000000001</v>
      </c>
      <c r="D104" s="214">
        <f t="shared" si="9"/>
        <v>171.26656800000001</v>
      </c>
      <c r="E104" s="177">
        <f t="shared" si="10"/>
        <v>179.0778207690268</v>
      </c>
      <c r="F104" s="215">
        <f t="shared" si="11"/>
        <v>-7.6158923786163619</v>
      </c>
      <c r="G104" s="215">
        <f>100*(E104/$E$103-1)</f>
        <v>-7.6158923786163619</v>
      </c>
      <c r="H104" s="216">
        <f t="shared" si="13"/>
        <v>11.109836093651015</v>
      </c>
      <c r="I104" s="97"/>
    </row>
    <row r="105" spans="1:9" ht="15" x14ac:dyDescent="0.25">
      <c r="A105" s="212">
        <v>40940</v>
      </c>
      <c r="B105" s="213">
        <f>W.TEXAS!B104</f>
        <v>107.07</v>
      </c>
      <c r="C105" s="214">
        <f>[1]Dolar!C193</f>
        <v>1.7092000000000001</v>
      </c>
      <c r="D105" s="214">
        <f t="shared" si="9"/>
        <v>183.00404399999999</v>
      </c>
      <c r="E105" s="177">
        <f t="shared" si="10"/>
        <v>191.35062828747226</v>
      </c>
      <c r="F105" s="215">
        <f t="shared" si="11"/>
        <v>6.8533375410430253</v>
      </c>
      <c r="G105" s="215">
        <f t="shared" ref="G105:G115" si="15">100*(E105/$E$103-1)</f>
        <v>-1.284497649042482</v>
      </c>
      <c r="H105" s="216">
        <f t="shared" si="13"/>
        <v>13.483061105061211</v>
      </c>
      <c r="I105" s="97"/>
    </row>
    <row r="106" spans="1:9" ht="15" x14ac:dyDescent="0.25">
      <c r="A106" s="212">
        <v>40969</v>
      </c>
      <c r="B106" s="213">
        <f>W.TEXAS!B105</f>
        <v>103.02</v>
      </c>
      <c r="C106" s="214">
        <f>[1]Dolar!C194</f>
        <v>1.8221000000000001</v>
      </c>
      <c r="D106" s="214">
        <f t="shared" si="9"/>
        <v>187.71274199999999</v>
      </c>
      <c r="E106" s="177">
        <f t="shared" si="10"/>
        <v>196.27408408124677</v>
      </c>
      <c r="F106" s="215">
        <f t="shared" si="11"/>
        <v>2.5730021572638151</v>
      </c>
      <c r="G106" s="215">
        <f t="shared" si="15"/>
        <v>1.2554543560014508</v>
      </c>
      <c r="H106" s="216">
        <f t="shared" si="13"/>
        <v>7.9759050032994772</v>
      </c>
      <c r="I106" s="97"/>
    </row>
    <row r="107" spans="1:9" ht="15" x14ac:dyDescent="0.25">
      <c r="A107" s="212">
        <v>41000</v>
      </c>
      <c r="B107" s="213">
        <f>W.TEXAS!B106</f>
        <v>104.87</v>
      </c>
      <c r="C107" s="214">
        <f>[1]Dolar!C195</f>
        <v>1.8917999999999999</v>
      </c>
      <c r="D107" s="214">
        <f t="shared" si="9"/>
        <v>198.393066</v>
      </c>
      <c r="E107" s="177">
        <f t="shared" si="10"/>
        <v>207.44152422652448</v>
      </c>
      <c r="F107" s="215">
        <f t="shared" si="11"/>
        <v>5.689717110413306</v>
      </c>
      <c r="G107" s="215">
        <f t="shared" si="15"/>
        <v>7.0166032677216217</v>
      </c>
      <c r="H107" s="216">
        <f t="shared" si="13"/>
        <v>10.844004350555725</v>
      </c>
      <c r="I107" s="97"/>
    </row>
    <row r="108" spans="1:9" ht="15" x14ac:dyDescent="0.25">
      <c r="A108" s="212">
        <v>41030</v>
      </c>
      <c r="B108" s="213">
        <f>W.TEXAS!B107</f>
        <v>86.53</v>
      </c>
      <c r="C108" s="214">
        <f>[1]Dolar!C196</f>
        <v>2.0223</v>
      </c>
      <c r="D108" s="214">
        <f t="shared" si="9"/>
        <v>174.989619</v>
      </c>
      <c r="E108" s="177">
        <f t="shared" si="10"/>
        <v>182.97067544275359</v>
      </c>
      <c r="F108" s="215">
        <f t="shared" si="11"/>
        <v>-11.796504520979568</v>
      </c>
      <c r="G108" s="215">
        <f t="shared" si="15"/>
        <v>-5.6076151749539278</v>
      </c>
      <c r="H108" s="216">
        <f t="shared" si="13"/>
        <v>7.8412107280637855</v>
      </c>
      <c r="I108" s="97"/>
    </row>
    <row r="109" spans="1:9" ht="15" x14ac:dyDescent="0.25">
      <c r="A109" s="212">
        <v>41061</v>
      </c>
      <c r="B109" s="213">
        <f>W.TEXAS!B108</f>
        <v>84.96</v>
      </c>
      <c r="C109" s="214">
        <f>[1]Dolar!C197</f>
        <v>2.0213000000000001</v>
      </c>
      <c r="D109" s="214">
        <f t="shared" si="9"/>
        <v>171.729648</v>
      </c>
      <c r="E109" s="177">
        <f t="shared" si="10"/>
        <v>179.56202126542328</v>
      </c>
      <c r="F109" s="215">
        <f t="shared" si="11"/>
        <v>-1.8629510816867367</v>
      </c>
      <c r="G109" s="215">
        <f t="shared" si="15"/>
        <v>-7.3660991290820377</v>
      </c>
      <c r="H109" s="216">
        <f t="shared" si="13"/>
        <v>15.433508529399663</v>
      </c>
      <c r="I109" s="97"/>
    </row>
    <row r="110" spans="1:9" ht="15" x14ac:dyDescent="0.25">
      <c r="A110" s="212">
        <v>41091</v>
      </c>
      <c r="B110" s="213">
        <f>W.TEXAS!B109</f>
        <v>88.06</v>
      </c>
      <c r="C110" s="214">
        <f>[1]Dolar!C198</f>
        <v>2.0499000000000001</v>
      </c>
      <c r="D110" s="214">
        <f t="shared" si="9"/>
        <v>180.514194</v>
      </c>
      <c r="E110" s="177">
        <f t="shared" si="10"/>
        <v>188.74721936039106</v>
      </c>
      <c r="F110" s="215">
        <f t="shared" si="11"/>
        <v>5.1153345402536354</v>
      </c>
      <c r="G110" s="215">
        <f t="shared" si="15"/>
        <v>-2.6275652018476592</v>
      </c>
      <c r="H110" s="216">
        <f t="shared" si="13"/>
        <v>21.380355276906982</v>
      </c>
      <c r="I110" s="97"/>
    </row>
    <row r="111" spans="1:9" ht="15" x14ac:dyDescent="0.25">
      <c r="A111" s="212">
        <v>41122</v>
      </c>
      <c r="B111" s="213">
        <f>W.TEXAS!B110</f>
        <v>96.47</v>
      </c>
      <c r="C111" s="214">
        <f>[1]Dolar!C199</f>
        <v>2.0371999999999999</v>
      </c>
      <c r="D111" s="214">
        <f t="shared" si="9"/>
        <v>196.528684</v>
      </c>
      <c r="E111" s="177">
        <f t="shared" si="10"/>
        <v>205.49211010828864</v>
      </c>
      <c r="F111" s="215">
        <f t="shared" si="11"/>
        <v>8.8715959920581113</v>
      </c>
      <c r="G111" s="215">
        <f t="shared" si="15"/>
        <v>6.0109238210746208</v>
      </c>
      <c r="H111" s="216">
        <f t="shared" si="13"/>
        <v>39.422357238722761</v>
      </c>
      <c r="I111" s="97"/>
    </row>
    <row r="112" spans="1:9" ht="15" x14ac:dyDescent="0.25">
      <c r="A112" s="212">
        <v>41153</v>
      </c>
      <c r="B112" s="213">
        <f>W.TEXAS!B111</f>
        <v>92.19</v>
      </c>
      <c r="C112" s="214">
        <f>[1]Dolar!C200</f>
        <v>2.0280789473684213</v>
      </c>
      <c r="D112" s="214">
        <f t="shared" si="9"/>
        <v>186.96859815789475</v>
      </c>
      <c r="E112" s="177">
        <f t="shared" si="10"/>
        <v>195.4960007743932</v>
      </c>
      <c r="F112" s="215">
        <f t="shared" si="11"/>
        <v>-4.864473545299508</v>
      </c>
      <c r="G112" s="215">
        <f t="shared" si="15"/>
        <v>0.85405047667082012</v>
      </c>
      <c r="H112" s="216">
        <f t="shared" si="13"/>
        <v>27.30342014698779</v>
      </c>
      <c r="I112" s="97"/>
    </row>
    <row r="113" spans="1:9" ht="15" x14ac:dyDescent="0.25">
      <c r="A113" s="212">
        <v>41183</v>
      </c>
      <c r="B113" s="213">
        <f>W.TEXAS!B112</f>
        <v>86.24</v>
      </c>
      <c r="C113" s="214">
        <f>[1]Dolar!C201</f>
        <v>2.0298454545454545</v>
      </c>
      <c r="D113" s="214">
        <f t="shared" si="9"/>
        <v>175.05387199999998</v>
      </c>
      <c r="E113" s="177">
        <f t="shared" si="10"/>
        <v>183.03785894127424</v>
      </c>
      <c r="F113" s="215">
        <f t="shared" si="11"/>
        <v>-6.3725814255893294</v>
      </c>
      <c r="G113" s="215">
        <f t="shared" si="15"/>
        <v>-5.5729560109599845</v>
      </c>
      <c r="H113" s="216">
        <f t="shared" si="13"/>
        <v>11.250339407713227</v>
      </c>
      <c r="I113" s="97"/>
    </row>
    <row r="114" spans="1:9" ht="15" x14ac:dyDescent="0.25">
      <c r="A114" s="212">
        <v>41214</v>
      </c>
      <c r="B114" s="213">
        <f>W.TEXAS!B113</f>
        <v>88.91</v>
      </c>
      <c r="C114" s="214">
        <f>[1]Dolar!C202</f>
        <v>2.1074000000000002</v>
      </c>
      <c r="D114" s="214">
        <f t="shared" si="9"/>
        <v>187.368934</v>
      </c>
      <c r="E114" s="177">
        <f t="shared" si="10"/>
        <v>195.91459543076505</v>
      </c>
      <c r="F114" s="215">
        <f t="shared" si="11"/>
        <v>7.035012627427073</v>
      </c>
      <c r="G114" s="215">
        <f t="shared" si="15"/>
        <v>1.0699984573750987</v>
      </c>
      <c r="H114" s="216">
        <f t="shared" si="13"/>
        <v>3.0961540827530776</v>
      </c>
      <c r="I114" s="97"/>
    </row>
    <row r="115" spans="1:9" ht="15" x14ac:dyDescent="0.25">
      <c r="A115" s="212">
        <v>41244</v>
      </c>
      <c r="B115" s="213">
        <f>W.TEXAS!B114</f>
        <v>91.82</v>
      </c>
      <c r="C115" s="214">
        <f>[1]Dolar!C203</f>
        <v>2.0434999999999999</v>
      </c>
      <c r="D115" s="214">
        <f t="shared" si="9"/>
        <v>187.63416999999998</v>
      </c>
      <c r="E115" s="177">
        <f t="shared" si="10"/>
        <v>196.19192851114468</v>
      </c>
      <c r="F115" s="215">
        <f t="shared" si="11"/>
        <v>0.14155815179051068</v>
      </c>
      <c r="G115" s="215">
        <f t="shared" si="15"/>
        <v>1.2130712792060461</v>
      </c>
      <c r="H115" s="216">
        <f t="shared" si="13"/>
        <v>1.2130712792060461</v>
      </c>
      <c r="I115" s="97"/>
    </row>
    <row r="116" spans="1:9" ht="15" x14ac:dyDescent="0.25">
      <c r="A116" s="212">
        <v>41275</v>
      </c>
      <c r="B116" s="213">
        <f>W.TEXAS!B115</f>
        <v>97.49</v>
      </c>
      <c r="C116" s="214">
        <f>[1]Dolar!C204</f>
        <v>1.9883</v>
      </c>
      <c r="D116" s="214">
        <f t="shared" si="9"/>
        <v>193.83936699999998</v>
      </c>
      <c r="E116" s="177">
        <f t="shared" si="10"/>
        <v>202.6801367422018</v>
      </c>
      <c r="F116" s="215">
        <f t="shared" si="11"/>
        <v>3.3070719475029486</v>
      </c>
      <c r="G116" s="215">
        <f>100*(E116/$E$115-1)</f>
        <v>3.3070719475029486</v>
      </c>
      <c r="H116" s="216">
        <f t="shared" si="13"/>
        <v>13.179921372628867</v>
      </c>
      <c r="I116" s="97"/>
    </row>
    <row r="117" spans="1:9" ht="15" x14ac:dyDescent="0.25">
      <c r="A117" s="212">
        <v>41306</v>
      </c>
      <c r="B117" s="213">
        <f>W.TEXAS!B116</f>
        <v>92.05</v>
      </c>
      <c r="C117" s="214">
        <f>[1]Dolar!C205</f>
        <v>1.9754</v>
      </c>
      <c r="D117" s="214">
        <f t="shared" si="9"/>
        <v>181.83556999999999</v>
      </c>
      <c r="E117" s="177">
        <f t="shared" si="10"/>
        <v>190.12886165789126</v>
      </c>
      <c r="F117" s="215">
        <f t="shared" si="11"/>
        <v>-6.1926517743941867</v>
      </c>
      <c r="G117" s="215">
        <f t="shared" ref="G117:G127" si="16">100*(E117/$E$115-1)</f>
        <v>-3.0903752765287673</v>
      </c>
      <c r="H117" s="216">
        <f t="shared" si="13"/>
        <v>-0.63849627279274346</v>
      </c>
      <c r="I117" s="97"/>
    </row>
    <row r="118" spans="1:9" ht="15" x14ac:dyDescent="0.25">
      <c r="A118" s="212">
        <v>41334</v>
      </c>
      <c r="B118" s="213">
        <f>W.TEXAS!B117</f>
        <v>97.23</v>
      </c>
      <c r="C118" s="214">
        <f>[1]Dolar!C206</f>
        <v>2.0137999999999998</v>
      </c>
      <c r="D118" s="214">
        <f t="shared" si="9"/>
        <v>195.80177399999999</v>
      </c>
      <c r="E118" s="177">
        <f t="shared" si="10"/>
        <v>204.73204665740423</v>
      </c>
      <c r="F118" s="215">
        <f t="shared" si="11"/>
        <v>7.6806776583921543</v>
      </c>
      <c r="G118" s="215">
        <f t="shared" si="16"/>
        <v>4.3529406184385611</v>
      </c>
      <c r="H118" s="216">
        <f t="shared" si="13"/>
        <v>4.3092610090369021</v>
      </c>
      <c r="I118" s="97"/>
    </row>
    <row r="119" spans="1:9" ht="15" x14ac:dyDescent="0.25">
      <c r="A119" s="212">
        <v>41365</v>
      </c>
      <c r="B119" s="213">
        <f>W.TEXAS!B118</f>
        <v>93.46</v>
      </c>
      <c r="C119" s="214">
        <f>[1]Dolar!C207</f>
        <v>2.0017</v>
      </c>
      <c r="D119" s="214">
        <f t="shared" si="9"/>
        <v>187.07888199999999</v>
      </c>
      <c r="E119" s="177">
        <f t="shared" si="10"/>
        <v>195.61131452383577</v>
      </c>
      <c r="F119" s="215">
        <f t="shared" si="11"/>
        <v>-4.4549606583237811</v>
      </c>
      <c r="G119" s="215">
        <f t="shared" si="16"/>
        <v>-0.29594183191686829</v>
      </c>
      <c r="H119" s="216">
        <f t="shared" si="13"/>
        <v>-5.702913024188061</v>
      </c>
      <c r="I119" s="97"/>
    </row>
    <row r="120" spans="1:9" ht="15" x14ac:dyDescent="0.25">
      <c r="A120" s="212">
        <v>41395</v>
      </c>
      <c r="B120" s="213">
        <f>W.TEXAS!B119</f>
        <v>91.97</v>
      </c>
      <c r="C120" s="214">
        <f>[1]Dolar!C208</f>
        <v>2.1318999999999999</v>
      </c>
      <c r="D120" s="214">
        <f t="shared" si="9"/>
        <v>196.070843</v>
      </c>
      <c r="E120" s="177">
        <f t="shared" si="10"/>
        <v>205.01338755609319</v>
      </c>
      <c r="F120" s="215">
        <f t="shared" si="11"/>
        <v>4.8065077703425718</v>
      </c>
      <c r="G120" s="215">
        <f t="shared" si="16"/>
        <v>4.4963414712789307</v>
      </c>
      <c r="H120" s="216">
        <f t="shared" si="13"/>
        <v>12.047128349939417</v>
      </c>
      <c r="I120" s="97"/>
    </row>
    <row r="121" spans="1:9" ht="15" x14ac:dyDescent="0.25">
      <c r="A121" s="212">
        <v>41426</v>
      </c>
      <c r="B121" s="213">
        <f>W.TEXAS!B120</f>
        <v>96.56</v>
      </c>
      <c r="C121" s="214">
        <f>[1]Dolar!C209</f>
        <v>2.2155999999999998</v>
      </c>
      <c r="D121" s="214">
        <f t="shared" si="9"/>
        <v>213.93833599999999</v>
      </c>
      <c r="E121" s="177">
        <f t="shared" si="10"/>
        <v>223.6957944403477</v>
      </c>
      <c r="F121" s="215">
        <f t="shared" si="11"/>
        <v>9.1127741007366545</v>
      </c>
      <c r="G121" s="215">
        <f t="shared" si="16"/>
        <v>14.018857013090958</v>
      </c>
      <c r="H121" s="216">
        <f t="shared" si="13"/>
        <v>24.578567819576481</v>
      </c>
      <c r="I121" s="97"/>
    </row>
    <row r="122" spans="1:9" ht="15" x14ac:dyDescent="0.25">
      <c r="A122" s="212">
        <v>41456</v>
      </c>
      <c r="B122" s="213">
        <f>W.TEXAS!B121</f>
        <v>105.03</v>
      </c>
      <c r="C122" s="214">
        <f>[1]Dolar!C210</f>
        <v>2.2902999999999998</v>
      </c>
      <c r="D122" s="214">
        <f t="shared" si="9"/>
        <v>240.55020899999997</v>
      </c>
      <c r="E122" s="177">
        <f t="shared" si="10"/>
        <v>251.52140149882567</v>
      </c>
      <c r="F122" s="215">
        <f t="shared" si="11"/>
        <v>12.439038976165516</v>
      </c>
      <c r="G122" s="215">
        <f t="shared" si="16"/>
        <v>28.201707077127793</v>
      </c>
      <c r="H122" s="216">
        <f t="shared" si="13"/>
        <v>33.258334798869036</v>
      </c>
      <c r="I122" s="97"/>
    </row>
    <row r="123" spans="1:9" ht="15" x14ac:dyDescent="0.25">
      <c r="A123" s="212">
        <v>41487</v>
      </c>
      <c r="B123" s="213">
        <f>W.TEXAS!B122</f>
        <v>107.65</v>
      </c>
      <c r="C123" s="214">
        <f>[1]Dolar!C211</f>
        <v>2.3725000000000001</v>
      </c>
      <c r="D123" s="214">
        <f t="shared" si="9"/>
        <v>255.39962500000001</v>
      </c>
      <c r="E123" s="177">
        <f t="shared" si="10"/>
        <v>267.04808068686623</v>
      </c>
      <c r="F123" s="215">
        <f t="shared" si="11"/>
        <v>6.1731045928960615</v>
      </c>
      <c r="G123" s="215">
        <f t="shared" si="16"/>
        <v>36.115732544877119</v>
      </c>
      <c r="H123" s="216">
        <f t="shared" si="13"/>
        <v>29.95539368695923</v>
      </c>
      <c r="I123" s="97"/>
    </row>
    <row r="124" spans="1:9" ht="15" x14ac:dyDescent="0.25">
      <c r="A124" s="212">
        <v>41518</v>
      </c>
      <c r="B124" s="213">
        <f>W.TEXAS!B123</f>
        <v>102.33</v>
      </c>
      <c r="C124" s="214">
        <f>[1]Dolar!C212</f>
        <v>2.23</v>
      </c>
      <c r="D124" s="214">
        <f t="shared" si="9"/>
        <v>228.19589999999999</v>
      </c>
      <c r="E124" s="177">
        <f t="shared" si="10"/>
        <v>238.60362800302485</v>
      </c>
      <c r="F124" s="215">
        <f t="shared" si="11"/>
        <v>-10.651434981550988</v>
      </c>
      <c r="G124" s="215">
        <f t="shared" si="16"/>
        <v>21.617453793197704</v>
      </c>
      <c r="H124" s="216">
        <f t="shared" si="13"/>
        <v>22.050388272841872</v>
      </c>
      <c r="I124" s="97"/>
    </row>
    <row r="125" spans="1:9" ht="15" x14ac:dyDescent="0.25">
      <c r="A125" s="212">
        <v>41548</v>
      </c>
      <c r="B125" s="213">
        <f>W.TEXAS!B124</f>
        <v>96.38</v>
      </c>
      <c r="C125" s="214">
        <f>[1]Dolar!C213</f>
        <v>2.2025999999999999</v>
      </c>
      <c r="D125" s="214">
        <f t="shared" si="9"/>
        <v>212.28658799999997</v>
      </c>
      <c r="E125" s="177">
        <f t="shared" si="10"/>
        <v>221.96871229142764</v>
      </c>
      <c r="F125" s="215">
        <f t="shared" si="11"/>
        <v>-6.9717781958396401</v>
      </c>
      <c r="G125" s="215">
        <f t="shared" si="16"/>
        <v>13.138554667308199</v>
      </c>
      <c r="H125" s="216">
        <f t="shared" si="13"/>
        <v>21.269290175997924</v>
      </c>
      <c r="I125" s="97"/>
    </row>
    <row r="126" spans="1:9" ht="15" x14ac:dyDescent="0.25">
      <c r="A126" s="212">
        <v>41579</v>
      </c>
      <c r="B126" s="213">
        <f>W.TEXAS!B125</f>
        <v>92.72</v>
      </c>
      <c r="C126" s="214">
        <f>[1]Dolar!C214</f>
        <v>2.3249</v>
      </c>
      <c r="D126" s="214">
        <f t="shared" si="9"/>
        <v>215.564728</v>
      </c>
      <c r="E126" s="177">
        <f t="shared" si="10"/>
        <v>225.39636413399731</v>
      </c>
      <c r="F126" s="215">
        <f t="shared" si="11"/>
        <v>1.5442049499613475</v>
      </c>
      <c r="G126" s="215">
        <f t="shared" si="16"/>
        <v>14.885645828795479</v>
      </c>
      <c r="H126" s="216">
        <f t="shared" si="13"/>
        <v>15.048275825703318</v>
      </c>
      <c r="I126" s="97"/>
    </row>
    <row r="127" spans="1:9" ht="15" x14ac:dyDescent="0.25">
      <c r="A127" s="212">
        <v>41609</v>
      </c>
      <c r="B127" s="213">
        <f>W.TEXAS!B126</f>
        <v>98.42</v>
      </c>
      <c r="C127" s="214">
        <f>[1]Dolar!C215</f>
        <v>2.3426</v>
      </c>
      <c r="D127" s="214">
        <f t="shared" si="9"/>
        <v>230.55869200000001</v>
      </c>
      <c r="E127" s="177">
        <f t="shared" si="10"/>
        <v>241.07418397452358</v>
      </c>
      <c r="F127" s="215">
        <f t="shared" si="11"/>
        <v>6.9556666988673577</v>
      </c>
      <c r="G127" s="215">
        <f t="shared" si="16"/>
        <v>22.876708437487704</v>
      </c>
      <c r="H127" s="216">
        <f t="shared" si="13"/>
        <v>22.876708437487704</v>
      </c>
      <c r="I127" s="97"/>
    </row>
    <row r="128" spans="1:9" ht="15" x14ac:dyDescent="0.25">
      <c r="A128" s="212">
        <v>41640</v>
      </c>
      <c r="B128" s="213">
        <f>W.TEXAS!B127</f>
        <v>97.49</v>
      </c>
      <c r="C128" s="214">
        <f>[1]Dolar!C216</f>
        <v>2.4262999999999999</v>
      </c>
      <c r="D128" s="214">
        <f t="shared" si="9"/>
        <v>236.53998699999997</v>
      </c>
      <c r="E128" s="177">
        <f t="shared" si="10"/>
        <v>247.3282783169563</v>
      </c>
      <c r="F128" s="215">
        <f t="shared" si="11"/>
        <v>2.5942613345498966</v>
      </c>
      <c r="G128" s="215">
        <f>100*(E128/$E$127-1)</f>
        <v>2.5942613345498966</v>
      </c>
      <c r="H128" s="216">
        <f t="shared" si="13"/>
        <v>22.028868882965334</v>
      </c>
      <c r="I128" s="97"/>
    </row>
    <row r="129" spans="1:9" ht="15" x14ac:dyDescent="0.25">
      <c r="A129" s="212">
        <v>41671</v>
      </c>
      <c r="B129" s="213">
        <f>W.TEXAS!B128</f>
        <v>102.59</v>
      </c>
      <c r="C129" s="214">
        <f>[1]Dolar!C217</f>
        <v>2.3334000000000001</v>
      </c>
      <c r="D129" s="214">
        <f t="shared" si="9"/>
        <v>239.38350600000001</v>
      </c>
      <c r="E129" s="177">
        <f t="shared" si="10"/>
        <v>250.30148664232738</v>
      </c>
      <c r="F129" s="215">
        <f t="shared" si="11"/>
        <v>1.2021303611553957</v>
      </c>
      <c r="G129" s="215">
        <f t="shared" ref="G129:G136" si="17">100*(E129/$E$127-1)</f>
        <v>3.8275780988556329</v>
      </c>
      <c r="H129" s="216">
        <f t="shared" si="13"/>
        <v>31.648338111184749</v>
      </c>
      <c r="I129" s="97"/>
    </row>
    <row r="130" spans="1:9" ht="15" x14ac:dyDescent="0.25">
      <c r="A130" s="212">
        <v>41699</v>
      </c>
      <c r="B130" s="213">
        <f>W.TEXAS!B129</f>
        <v>101.58</v>
      </c>
      <c r="C130" s="214">
        <f>[1]Dolar!C218</f>
        <v>2.2629999999999999</v>
      </c>
      <c r="D130" s="214">
        <f t="shared" si="9"/>
        <v>229.87553999999997</v>
      </c>
      <c r="E130" s="177">
        <f t="shared" si="10"/>
        <v>240.35987427098581</v>
      </c>
      <c r="F130" s="215">
        <f t="shared" si="11"/>
        <v>-3.9718551035007654</v>
      </c>
      <c r="G130" s="215">
        <f t="shared" si="17"/>
        <v>-0.29630286070501111</v>
      </c>
      <c r="H130" s="216">
        <f t="shared" si="13"/>
        <v>17.402174303078553</v>
      </c>
      <c r="I130" s="97"/>
    </row>
    <row r="131" spans="1:9" ht="15" x14ac:dyDescent="0.25">
      <c r="A131" s="212">
        <v>41730</v>
      </c>
      <c r="B131" s="213">
        <f>W.TEXAS!B130</f>
        <v>99.74</v>
      </c>
      <c r="C131" s="214">
        <f>[1]Dolar!C219</f>
        <v>2.2360000000000002</v>
      </c>
      <c r="D131" s="214">
        <f t="shared" si="9"/>
        <v>223.01864</v>
      </c>
      <c r="E131" s="177">
        <f t="shared" si="10"/>
        <v>233.19023968572847</v>
      </c>
      <c r="F131" s="215">
        <f t="shared" si="11"/>
        <v>-2.9828749940076005</v>
      </c>
      <c r="G131" s="215">
        <f t="shared" si="17"/>
        <v>-3.2703395107741118</v>
      </c>
      <c r="H131" s="216">
        <f t="shared" si="13"/>
        <v>19.211018162915927</v>
      </c>
      <c r="I131" s="97"/>
    </row>
    <row r="132" spans="1:9" ht="15" x14ac:dyDescent="0.25">
      <c r="A132" s="212">
        <v>41760</v>
      </c>
      <c r="B132" s="213">
        <f>W.TEXAS!B131</f>
        <v>102.71</v>
      </c>
      <c r="C132" s="214">
        <f>[1]Dolar!C220</f>
        <v>2.2389999999999999</v>
      </c>
      <c r="D132" s="214">
        <f t="shared" si="9"/>
        <v>229.96768999999998</v>
      </c>
      <c r="E132" s="177">
        <f t="shared" si="10"/>
        <v>240.45622711659118</v>
      </c>
      <c r="F132" s="215">
        <f t="shared" si="11"/>
        <v>3.1159054687087684</v>
      </c>
      <c r="G132" s="215">
        <f t="shared" si="17"/>
        <v>-0.25633472972689253</v>
      </c>
      <c r="H132" s="216">
        <f t="shared" si="13"/>
        <v>17.288061030063485</v>
      </c>
      <c r="I132" s="97"/>
    </row>
    <row r="133" spans="1:9" ht="15" x14ac:dyDescent="0.25">
      <c r="A133" s="212">
        <v>41791</v>
      </c>
      <c r="B133" s="213">
        <f>W.TEXAS!B132</f>
        <v>105.37</v>
      </c>
      <c r="C133" s="214">
        <f>[1]Dolar!C221</f>
        <v>2.2025000000000001</v>
      </c>
      <c r="D133" s="214">
        <f t="shared" si="9"/>
        <v>232.07742500000003</v>
      </c>
      <c r="E133" s="177">
        <f t="shared" si="10"/>
        <v>242.66218447658309</v>
      </c>
      <c r="F133" s="215">
        <f t="shared" si="11"/>
        <v>0.91740496241019542</v>
      </c>
      <c r="G133" s="215">
        <f t="shared" si="17"/>
        <v>0.65871860515240854</v>
      </c>
      <c r="H133" s="216">
        <f t="shared" si="13"/>
        <v>8.4786529329647706</v>
      </c>
      <c r="I133" s="97"/>
    </row>
    <row r="134" spans="1:9" ht="15" x14ac:dyDescent="0.25">
      <c r="A134" s="212">
        <v>41821</v>
      </c>
      <c r="B134" s="213">
        <f>W.TEXAS!B133</f>
        <v>98.17</v>
      </c>
      <c r="C134" s="214">
        <f>[1]Dolar!C222</f>
        <v>2.2673999999999999</v>
      </c>
      <c r="D134" s="214">
        <f t="shared" si="9"/>
        <v>222.59065799999999</v>
      </c>
      <c r="E134" s="177">
        <f t="shared" si="10"/>
        <v>232.74273796497013</v>
      </c>
      <c r="F134" s="215">
        <f t="shared" si="11"/>
        <v>-4.0877595052599469</v>
      </c>
      <c r="G134" s="215">
        <f t="shared" si="17"/>
        <v>-3.455967732502585</v>
      </c>
      <c r="H134" s="216">
        <f t="shared" si="13"/>
        <v>-7.4660300960287085</v>
      </c>
      <c r="I134" s="97"/>
    </row>
    <row r="135" spans="1:9" ht="15" x14ac:dyDescent="0.25">
      <c r="A135" s="212">
        <v>41852</v>
      </c>
      <c r="B135" s="213">
        <f>W.TEXAS!B134</f>
        <v>95.96</v>
      </c>
      <c r="C135" s="214">
        <f>[1]Dolar!C223</f>
        <v>2.2395999999999998</v>
      </c>
      <c r="D135" s="214">
        <f t="shared" si="9"/>
        <v>214.91201599999997</v>
      </c>
      <c r="E135" s="177">
        <f t="shared" si="10"/>
        <v>224.71388276057598</v>
      </c>
      <c r="F135" s="215">
        <f t="shared" si="11"/>
        <v>-3.4496694825350782</v>
      </c>
      <c r="G135" s="215">
        <f t="shared" si="17"/>
        <v>-6.7864177508432544</v>
      </c>
      <c r="H135" s="216">
        <f t="shared" si="13"/>
        <v>-15.852650136036829</v>
      </c>
      <c r="I135" s="97"/>
    </row>
    <row r="136" spans="1:9" ht="15" x14ac:dyDescent="0.25">
      <c r="A136" s="212">
        <v>41883</v>
      </c>
      <c r="B136" s="213">
        <f>W.TEXAS!B135</f>
        <v>91.16</v>
      </c>
      <c r="C136" s="214">
        <f>[1]Dolar!C224</f>
        <v>2.4510000000000001</v>
      </c>
      <c r="D136" s="214">
        <f t="shared" si="9"/>
        <v>223.43315999999999</v>
      </c>
      <c r="E136" s="177">
        <f t="shared" si="10"/>
        <v>233.62366542159754</v>
      </c>
      <c r="F136" s="215">
        <f t="shared" si="11"/>
        <v>3.9649453569873927</v>
      </c>
      <c r="G136" s="215">
        <f t="shared" si="17"/>
        <v>-3.0905501493736942</v>
      </c>
      <c r="H136" s="216">
        <f t="shared" si="13"/>
        <v>-2.0871277704814228</v>
      </c>
      <c r="I136" s="97"/>
    </row>
    <row r="137" spans="1:9" ht="15" x14ac:dyDescent="0.25">
      <c r="A137" s="212">
        <v>41913</v>
      </c>
      <c r="B137" s="213">
        <f>W.TEXAS!B136</f>
        <v>80.540000000000006</v>
      </c>
      <c r="C137" s="214">
        <f>[1]Dolar!C225</f>
        <v>2.4441999999999999</v>
      </c>
      <c r="D137" s="214">
        <f t="shared" ref="D137" si="18">+B137*C137</f>
        <v>196.85586800000002</v>
      </c>
      <c r="E137" s="177">
        <f t="shared" ref="E137" si="19">100*D137/$D$8</f>
        <v>205.83421655903794</v>
      </c>
      <c r="F137" s="215">
        <f t="shared" ref="F137" si="20">100*(E137/E136-1)</f>
        <v>-11.894963129018087</v>
      </c>
      <c r="G137" s="215">
        <f t="shared" ref="G137" si="21">100*(E137/$E$127-1)</f>
        <v>-14.617893477639953</v>
      </c>
      <c r="H137" s="216">
        <f t="shared" ref="H137" si="22">100*(E137/E125-1)</f>
        <v>-7.2688153054680793</v>
      </c>
      <c r="I137" s="97"/>
    </row>
    <row r="138" spans="1:9" ht="15" x14ac:dyDescent="0.25">
      <c r="A138" s="212">
        <v>41944</v>
      </c>
      <c r="B138" s="213">
        <f>W.TEXAS!B137</f>
        <v>64.31</v>
      </c>
      <c r="C138" s="214">
        <f>[1]Dolar!C226</f>
        <v>2.5600999999999998</v>
      </c>
      <c r="D138" s="214">
        <f t="shared" ref="D138" si="23">+B138*C138</f>
        <v>164.64003099999999</v>
      </c>
      <c r="E138" s="177">
        <f t="shared" ref="E138" si="24">100*D138/$D$8</f>
        <v>172.14905575047788</v>
      </c>
      <c r="F138" s="215">
        <f t="shared" ref="F138" si="25">100*(E138/E137-1)</f>
        <v>-16.365190089228133</v>
      </c>
      <c r="G138" s="215">
        <f t="shared" ref="G138" si="26">100*(E138/$E$127-1)</f>
        <v>-28.590837512211429</v>
      </c>
      <c r="H138" s="216">
        <f t="shared" ref="H138" si="27">100*(E138/E126-1)</f>
        <v>-23.623854177108239</v>
      </c>
      <c r="I138" s="97"/>
    </row>
    <row r="139" spans="1:9" ht="15" x14ac:dyDescent="0.25">
      <c r="A139" s="212">
        <v>41974</v>
      </c>
      <c r="B139" s="213">
        <f>W.TEXAS!B138</f>
        <v>53.27</v>
      </c>
      <c r="C139" s="214">
        <f>[1]Dolar!C227</f>
        <v>2.6562000000000001</v>
      </c>
      <c r="D139" s="214">
        <f t="shared" ref="D139" si="28">+B139*C139</f>
        <v>141.49577400000001</v>
      </c>
      <c r="E139" s="177">
        <f t="shared" ref="E139" si="29">100*D139/$D$8</f>
        <v>147.94921829663059</v>
      </c>
      <c r="F139" s="215">
        <f t="shared" ref="F139" si="30">100*(E139/E138-1)</f>
        <v>-14.057490671876726</v>
      </c>
      <c r="G139" s="215">
        <f t="shared" ref="G139" si="31">100*(E139/$E$127-1)</f>
        <v>-38.629173867797604</v>
      </c>
      <c r="H139" s="216">
        <f t="shared" ref="H139" si="32">100*(E139/E127-1)</f>
        <v>-38.629173867797604</v>
      </c>
      <c r="I139" s="97"/>
    </row>
    <row r="140" spans="1:9" ht="15" x14ac:dyDescent="0.25">
      <c r="A140" s="212">
        <v>42005</v>
      </c>
      <c r="B140" s="213">
        <f>W.TEXAS!B139</f>
        <v>48.24</v>
      </c>
      <c r="C140" s="214">
        <f>[1]Dolar!C228</f>
        <v>2.6623000000000001</v>
      </c>
      <c r="D140" s="214">
        <f t="shared" ref="D140" si="33">+B140*C140</f>
        <v>128.42935200000002</v>
      </c>
      <c r="E140" s="177">
        <f t="shared" ref="E140" si="34">100*D140/$D$8</f>
        <v>134.2868532225055</v>
      </c>
      <c r="F140" s="215">
        <f t="shared" ref="F140" si="35">100*(E140/E139-1)</f>
        <v>-9.2344962896206422</v>
      </c>
      <c r="G140" s="215">
        <f t="shared" ref="G140:G145" si="36">100*(E140/$E$139-1)</f>
        <v>-9.2344962896206422</v>
      </c>
      <c r="H140" s="216">
        <f t="shared" ref="H140" si="37">100*(E140/E128-1)</f>
        <v>-45.705014349222893</v>
      </c>
      <c r="I140" s="97"/>
    </row>
    <row r="141" spans="1:9" ht="15" x14ac:dyDescent="0.25">
      <c r="A141" s="212">
        <v>42036</v>
      </c>
      <c r="B141" s="213">
        <f>W.TEXAS!B140</f>
        <v>49.76</v>
      </c>
      <c r="C141" s="214">
        <f>[1]Dolar!C229</f>
        <v>2.8782000000000001</v>
      </c>
      <c r="D141" s="214">
        <f t="shared" ref="D141" si="38">+B141*C141</f>
        <v>143.21923200000001</v>
      </c>
      <c r="E141" s="177">
        <f t="shared" ref="E141" si="39">100*D141/$D$8</f>
        <v>149.75128104846283</v>
      </c>
      <c r="F141" s="215">
        <f t="shared" ref="F141" si="40">100*(E141/E140-1)</f>
        <v>11.51596560262953</v>
      </c>
      <c r="G141" s="215">
        <f t="shared" si="36"/>
        <v>1.2180278967200753</v>
      </c>
      <c r="H141" s="216">
        <f t="shared" ref="H141" si="41">100*(E141/E129-1)</f>
        <v>-40.171637389252702</v>
      </c>
      <c r="I141" s="97"/>
    </row>
    <row r="142" spans="1:9" ht="15" x14ac:dyDescent="0.25">
      <c r="A142" s="212">
        <v>42064</v>
      </c>
      <c r="B142" s="213">
        <f>W.TEXAS!B141</f>
        <v>47.6</v>
      </c>
      <c r="C142" s="214">
        <f>[1]Dolar!C230</f>
        <v>3.2080000000000002</v>
      </c>
      <c r="D142" s="214">
        <f t="shared" ref="D142" si="42">+B142*C142</f>
        <v>152.70080000000002</v>
      </c>
      <c r="E142" s="177">
        <f t="shared" ref="E142" si="43">100*D142/$D$8</f>
        <v>159.66529144022439</v>
      </c>
      <c r="F142" s="215">
        <f t="shared" ref="F142" si="44">100*(E142/E141-1)</f>
        <v>6.6203175841635487</v>
      </c>
      <c r="G142" s="215">
        <f t="shared" si="36"/>
        <v>7.9189827959101899</v>
      </c>
      <c r="H142" s="216">
        <f t="shared" ref="H142" si="45">100*(E142/E130-1)</f>
        <v>-33.572401831008193</v>
      </c>
      <c r="I142" s="97"/>
    </row>
    <row r="143" spans="1:9" ht="15" x14ac:dyDescent="0.25">
      <c r="A143" s="212">
        <v>42095</v>
      </c>
      <c r="B143" s="213">
        <f>W.TEXAS!B142</f>
        <v>59.63</v>
      </c>
      <c r="C143" s="214">
        <f>[1]Dolar!C231</f>
        <v>2.9935999999999998</v>
      </c>
      <c r="D143" s="214">
        <f t="shared" ref="D143" si="46">+B143*C143</f>
        <v>178.50836799999999</v>
      </c>
      <c r="E143" s="177">
        <f t="shared" ref="E143" si="47">100*D143/$D$8</f>
        <v>186.64991015920558</v>
      </c>
      <c r="F143" s="215">
        <f t="shared" ref="F143" si="48">100*(E143/E142-1)</f>
        <v>16.900741842871781</v>
      </c>
      <c r="G143" s="215">
        <f t="shared" si="36"/>
        <v>26.158091477700186</v>
      </c>
      <c r="H143" s="216">
        <f t="shared" ref="H143" si="49">100*(E143/E131-1)</f>
        <v>-19.958094982553941</v>
      </c>
      <c r="I143" s="97"/>
    </row>
    <row r="144" spans="1:9" ht="15" x14ac:dyDescent="0.25">
      <c r="A144" s="212">
        <v>42125</v>
      </c>
      <c r="B144" s="213">
        <f>W.TEXAS!B143</f>
        <v>60.3</v>
      </c>
      <c r="C144" s="214">
        <f>[1]Dolar!C232</f>
        <v>3.1787999999999998</v>
      </c>
      <c r="D144" s="214">
        <f t="shared" ref="D144" si="50">+B144*C144</f>
        <v>191.68163999999999</v>
      </c>
      <c r="E144" s="177">
        <f t="shared" ref="E144" si="51">100*D144/$D$8</f>
        <v>200.42399852744822</v>
      </c>
      <c r="F144" s="215">
        <f t="shared" ref="F144" si="52">100*(E144/E143-1)</f>
        <v>7.3796383595865933</v>
      </c>
      <c r="G144" s="215">
        <f t="shared" si="36"/>
        <v>35.468102390110914</v>
      </c>
      <c r="H144" s="216">
        <f t="shared" ref="H144" si="53">100*(E144/E132-1)</f>
        <v>-16.648447440594804</v>
      </c>
      <c r="I144" s="97"/>
    </row>
    <row r="145" spans="1:9" ht="15" x14ac:dyDescent="0.25">
      <c r="A145" s="212">
        <v>42156</v>
      </c>
      <c r="B145" s="213">
        <f>W.TEXAS!B144</f>
        <v>59.47</v>
      </c>
      <c r="C145" s="214">
        <f>[1]Dolar!C233</f>
        <v>3.1025999999999998</v>
      </c>
      <c r="D145" s="214">
        <f t="shared" ref="D145" si="54">+B145*C145</f>
        <v>184.51162199999999</v>
      </c>
      <c r="E145" s="177">
        <f t="shared" ref="E145" si="55">100*D145/$D$8</f>
        <v>192.92696502401111</v>
      </c>
      <c r="F145" s="215">
        <f t="shared" ref="F145" si="56">100*(E145/E144-1)</f>
        <v>-3.7405867353805911</v>
      </c>
      <c r="G145" s="215">
        <f t="shared" si="36"/>
        <v>30.400800521434611</v>
      </c>
      <c r="H145" s="216">
        <f t="shared" ref="H145" si="57">100*(E145/E133-1)</f>
        <v>-20.495661307858803</v>
      </c>
      <c r="I145" s="97"/>
    </row>
    <row r="146" spans="1:9" ht="15" x14ac:dyDescent="0.25">
      <c r="A146" s="212">
        <v>42186</v>
      </c>
      <c r="B146" s="213">
        <f>W.TEXAS!B145</f>
        <v>47.12</v>
      </c>
      <c r="C146" s="214">
        <f>[1]Dolar!C234</f>
        <v>3.3940000000000001</v>
      </c>
      <c r="D146" s="214">
        <f t="shared" ref="D146:D148" si="58">+B146*C146</f>
        <v>159.92527999999999</v>
      </c>
      <c r="E146" s="177">
        <f t="shared" ref="E146:E148" si="59">100*D146/$D$8</f>
        <v>167.2192708869861</v>
      </c>
      <c r="F146" s="215">
        <f t="shared" ref="F146:F148" si="60">100*(E146/E145-1)</f>
        <v>-13.325091250891507</v>
      </c>
      <c r="G146" s="215">
        <f t="shared" ref="G146:G148" si="61">100*(E146/$E$139-1)</f>
        <v>13.024774860060461</v>
      </c>
      <c r="H146" s="216">
        <f t="shared" ref="H146:H148" si="62">100*(E146/E134-1)</f>
        <v>-28.152743948490421</v>
      </c>
      <c r="I146" s="97"/>
    </row>
    <row r="147" spans="1:9" ht="15" x14ac:dyDescent="0.25">
      <c r="A147" s="212">
        <v>42217</v>
      </c>
      <c r="B147" s="213">
        <f>W.TEXAS!B146</f>
        <v>49.2</v>
      </c>
      <c r="C147" s="214">
        <f>[1]Dolar!C235</f>
        <v>3.6467000000000001</v>
      </c>
      <c r="D147" s="214">
        <f t="shared" si="58"/>
        <v>179.41764000000001</v>
      </c>
      <c r="E147" s="177">
        <f t="shared" si="59"/>
        <v>187.60065291155814</v>
      </c>
      <c r="F147" s="215">
        <f t="shared" si="60"/>
        <v>12.188416990734673</v>
      </c>
      <c r="G147" s="215">
        <f t="shared" si="61"/>
        <v>26.800705722843677</v>
      </c>
      <c r="H147" s="216">
        <f t="shared" si="62"/>
        <v>-16.515770807342843</v>
      </c>
      <c r="I147" s="97"/>
    </row>
    <row r="148" spans="1:9" ht="15" x14ac:dyDescent="0.25">
      <c r="A148" s="212">
        <v>42248</v>
      </c>
      <c r="B148" s="213">
        <f>W.TEXAS!B147</f>
        <v>45.09</v>
      </c>
      <c r="C148" s="214">
        <f>[1]Dolar!C236</f>
        <v>3.9729000000000001</v>
      </c>
      <c r="D148" s="214">
        <f t="shared" si="58"/>
        <v>179.13806100000002</v>
      </c>
      <c r="E148" s="177">
        <f t="shared" si="59"/>
        <v>187.30832266498732</v>
      </c>
      <c r="F148" s="215">
        <f t="shared" si="60"/>
        <v>-0.15582581512050275</v>
      </c>
      <c r="G148" s="215">
        <f t="shared" si="61"/>
        <v>26.60311748957249</v>
      </c>
      <c r="H148" s="216">
        <f t="shared" si="62"/>
        <v>-19.824765043827863</v>
      </c>
      <c r="I148" s="97"/>
    </row>
    <row r="149" spans="1:9" ht="15" x14ac:dyDescent="0.25">
      <c r="A149" s="212">
        <v>42278</v>
      </c>
      <c r="B149" s="213">
        <f>W.TEXAS!B148</f>
        <v>46.59</v>
      </c>
      <c r="C149" s="214">
        <f>[1]Dolar!C237</f>
        <v>3.8589000000000002</v>
      </c>
      <c r="D149" s="214">
        <f t="shared" ref="D149" si="63">+B149*C149</f>
        <v>179.78615100000002</v>
      </c>
      <c r="E149" s="177">
        <f t="shared" ref="E149" si="64">100*D149/$D$8</f>
        <v>187.98597123480161</v>
      </c>
      <c r="F149" s="215">
        <f t="shared" ref="F149" si="65">100*(E149/E148-1)</f>
        <v>0.36178241317461612</v>
      </c>
      <c r="G149" s="215">
        <f t="shared" ref="G149" si="66">100*(E149/$E$139-1)</f>
        <v>27.061145303180577</v>
      </c>
      <c r="H149" s="216">
        <f t="shared" ref="H149" si="67">100*(E149/E137-1)</f>
        <v>-8.6711750954764355</v>
      </c>
      <c r="I149" s="97"/>
    </row>
    <row r="150" spans="1:9" ht="15" x14ac:dyDescent="0.25">
      <c r="A150" s="212">
        <v>42309</v>
      </c>
      <c r="B150" s="213">
        <f>W.TEXAS!B149</f>
        <v>41.65</v>
      </c>
      <c r="C150" s="214">
        <f>[1]Dolar!C238</f>
        <v>3.8506</v>
      </c>
      <c r="D150" s="214">
        <f t="shared" ref="D150" si="68">+B150*C150</f>
        <v>160.37748999999999</v>
      </c>
      <c r="E150" s="177">
        <f t="shared" ref="E150" si="69">100*D150/$D$8</f>
        <v>167.6921056163535</v>
      </c>
      <c r="F150" s="215">
        <f t="shared" ref="F150" si="70">100*(E150/E149-1)</f>
        <v>-10.795414937160553</v>
      </c>
      <c r="G150" s="215">
        <f t="shared" ref="G150" si="71">100*(E150/$E$139-1)</f>
        <v>13.344367443793747</v>
      </c>
      <c r="H150" s="216">
        <f t="shared" ref="H150" si="72">100*(E150/E138-1)</f>
        <v>-2.5890064367152466</v>
      </c>
      <c r="I150" s="97"/>
    </row>
    <row r="151" spans="1:9" ht="15" x14ac:dyDescent="0.25">
      <c r="A151" s="212">
        <v>42339</v>
      </c>
      <c r="B151" s="213">
        <f>W.TEXAS!B150</f>
        <v>37.04</v>
      </c>
      <c r="C151" s="214">
        <f>[1]Dolar!C239</f>
        <v>3.9047999999999998</v>
      </c>
      <c r="D151" s="214">
        <f t="shared" ref="D151" si="73">+B151*C151</f>
        <v>144.633792</v>
      </c>
      <c r="E151" s="177">
        <f t="shared" ref="E151" si="74">100*D151/$D$8</f>
        <v>151.23035735100794</v>
      </c>
      <c r="F151" s="215">
        <f t="shared" ref="F151" si="75">100*(E151/E150-1)</f>
        <v>-9.8166507032876105</v>
      </c>
      <c r="G151" s="215">
        <f t="shared" ref="G151" si="76">100*(E151/$E$139-1)</f>
        <v>2.2177467999856759</v>
      </c>
      <c r="H151" s="216">
        <f t="shared" ref="H151" si="77">100*(E151/E139-1)</f>
        <v>2.2177467999856759</v>
      </c>
      <c r="I151" s="97"/>
    </row>
    <row r="152" spans="1:9" ht="15" x14ac:dyDescent="0.25">
      <c r="A152" s="212">
        <v>42370</v>
      </c>
      <c r="B152" s="213">
        <f>W.TEXAS!B151</f>
        <v>33.619999999999997</v>
      </c>
      <c r="C152" s="214">
        <f>[1]Dolar!C240</f>
        <v>4.0427999999999997</v>
      </c>
      <c r="D152" s="214">
        <f t="shared" ref="D152" si="78">+B152*C152</f>
        <v>135.91893599999997</v>
      </c>
      <c r="E152" s="177">
        <f t="shared" ref="E152" si="79">100*D152/$D$8</f>
        <v>142.11802772929286</v>
      </c>
      <c r="F152" s="215">
        <f t="shared" ref="F152" si="80">100*(E152/E151-1)</f>
        <v>-6.0254632610337815</v>
      </c>
      <c r="G152" s="215">
        <f t="shared" ref="G152:G157" si="81">100*(E152/$E$151-1)</f>
        <v>-6.0254632610337815</v>
      </c>
      <c r="H152" s="216">
        <f t="shared" ref="H152" si="82">100*(E152/E140-1)</f>
        <v>5.831676235507266</v>
      </c>
      <c r="I152" s="97"/>
    </row>
    <row r="153" spans="1:9" ht="15" x14ac:dyDescent="0.25">
      <c r="A153" s="212">
        <v>42401</v>
      </c>
      <c r="B153" s="213">
        <f>W.TEXAS!B152</f>
        <v>33.75</v>
      </c>
      <c r="C153" s="214">
        <f>[1]Dolar!C241</f>
        <v>3.9796</v>
      </c>
      <c r="D153" s="214">
        <f t="shared" ref="D153" si="83">+B153*C153</f>
        <v>134.3115</v>
      </c>
      <c r="E153" s="177">
        <f t="shared" ref="E153" si="84">100*D153/$D$8</f>
        <v>140.43727859496281</v>
      </c>
      <c r="F153" s="215">
        <f t="shared" ref="F153" si="85">100*(E153/E152-1)</f>
        <v>-1.1826431601848264</v>
      </c>
      <c r="G153" s="215">
        <f t="shared" si="81"/>
        <v>-7.1368466920925355</v>
      </c>
      <c r="H153" s="216">
        <f t="shared" ref="H153" si="86">100*(E153/E141-1)</f>
        <v>-6.2196479310823394</v>
      </c>
      <c r="I153" s="97"/>
    </row>
    <row r="154" spans="1:9" ht="15" x14ac:dyDescent="0.25">
      <c r="A154" s="212">
        <v>42430</v>
      </c>
      <c r="B154" s="213">
        <f>W.TEXAS!B153</f>
        <v>34.75</v>
      </c>
      <c r="C154" s="214">
        <f>[1]Dolar!C242</f>
        <v>3.5589</v>
      </c>
      <c r="D154" s="214">
        <f t="shared" ref="D154" si="87">+B154*C154</f>
        <v>123.671775</v>
      </c>
      <c r="E154" s="177">
        <f t="shared" ref="E154" si="88">100*D154/$D$8</f>
        <v>129.31228911901479</v>
      </c>
      <c r="F154" s="215">
        <f t="shared" ref="F154" si="89">100*(E154/E153-1)</f>
        <v>-7.9216783372979993</v>
      </c>
      <c r="G154" s="215">
        <f t="shared" si="81"/>
        <v>-14.493166991016881</v>
      </c>
      <c r="H154" s="216">
        <f t="shared" ref="H154" si="90">100*(E154/E142-1)</f>
        <v>-19.010394837486132</v>
      </c>
      <c r="I154" s="97"/>
    </row>
    <row r="155" spans="1:9" ht="15" x14ac:dyDescent="0.25">
      <c r="A155" s="212">
        <v>42461</v>
      </c>
      <c r="B155" s="213">
        <f>W.TEXAS!B154</f>
        <v>45.92</v>
      </c>
      <c r="C155" s="214">
        <f>[1]Dolar!C243</f>
        <v>3.4508000000000001</v>
      </c>
      <c r="D155" s="214">
        <f t="shared" ref="D155" si="91">+B155*C155</f>
        <v>158.460736</v>
      </c>
      <c r="E155" s="177">
        <f t="shared" ref="E155" si="92">100*D155/$D$8</f>
        <v>165.68793087706453</v>
      </c>
      <c r="F155" s="215">
        <f t="shared" ref="F155" si="93">100*(E155/E154-1)</f>
        <v>28.130073333224193</v>
      </c>
      <c r="G155" s="215">
        <f t="shared" si="81"/>
        <v>9.5599678393276211</v>
      </c>
      <c r="H155" s="216">
        <f t="shared" ref="H155" si="94">100*(E155/E143-1)</f>
        <v>-11.230639899189477</v>
      </c>
      <c r="I155" s="97"/>
    </row>
    <row r="156" spans="1:9" ht="15" x14ac:dyDescent="0.25">
      <c r="A156" s="212">
        <v>42491</v>
      </c>
      <c r="B156" s="213">
        <f>W.TEXAS!B155</f>
        <v>49.1</v>
      </c>
      <c r="C156" s="214">
        <f>[1]Dolar!C244</f>
        <v>3.5951</v>
      </c>
      <c r="D156" s="214">
        <f t="shared" ref="D156" si="95">+B156*C156</f>
        <v>176.51940999999999</v>
      </c>
      <c r="E156" s="177">
        <f t="shared" ref="E156" si="96">100*D156/$D$8</f>
        <v>184.5702382862857</v>
      </c>
      <c r="F156" s="215">
        <f t="shared" ref="F156" si="97">100*(E156/E155-1)</f>
        <v>11.396308294314617</v>
      </c>
      <c r="G156" s="215">
        <f t="shared" si="81"/>
        <v>22.045759541449339</v>
      </c>
      <c r="H156" s="216">
        <f t="shared" ref="H156" si="98">100*(E156/E144-1)</f>
        <v>-7.9101107440441183</v>
      </c>
      <c r="I156" s="97"/>
    </row>
    <row r="157" spans="1:9" ht="15" x14ac:dyDescent="0.25">
      <c r="A157" s="212">
        <v>42522</v>
      </c>
      <c r="B157" s="213">
        <f>W.TEXAS!B156</f>
        <v>48.33</v>
      </c>
      <c r="C157" s="214">
        <f>[1]Dolar!C245</f>
        <v>3.2098</v>
      </c>
      <c r="D157" s="214">
        <f t="shared" ref="D157" si="99">+B157*C157</f>
        <v>155.12963399999998</v>
      </c>
      <c r="E157" s="177">
        <f t="shared" ref="E157" si="100">100*D157/$D$8</f>
        <v>162.20490150428378</v>
      </c>
      <c r="F157" s="215">
        <f t="shared" ref="F157" si="101">100*(E157/E156-1)</f>
        <v>-12.117520673788796</v>
      </c>
      <c r="G157" s="215">
        <f t="shared" si="81"/>
        <v>7.2568393975316559</v>
      </c>
      <c r="H157" s="216">
        <f t="shared" ref="H157" si="102">100*(E157/E145-1)</f>
        <v>-15.924193653232322</v>
      </c>
      <c r="I157" s="97"/>
    </row>
    <row r="158" spans="1:9" ht="15" x14ac:dyDescent="0.25">
      <c r="A158" s="212">
        <v>42552</v>
      </c>
      <c r="B158" s="213">
        <f>W.TEXAS!B157</f>
        <v>41.6</v>
      </c>
      <c r="C158" s="214">
        <f>[1]Dolar!C246</f>
        <v>3.2389999999999999</v>
      </c>
      <c r="D158" s="214">
        <f t="shared" ref="D158" si="103">+B158*C158</f>
        <v>134.7424</v>
      </c>
      <c r="E158" s="177">
        <f t="shared" ref="E158" si="104">100*D158/$D$8</f>
        <v>140.88783140203122</v>
      </c>
      <c r="F158" s="215">
        <f t="shared" ref="F158" si="105">100*(E158/E157-1)</f>
        <v>-13.142062850480251</v>
      </c>
      <c r="G158" s="215">
        <f t="shared" ref="G158" si="106">100*(E158/$E$151-1)</f>
        <v>-6.8389218475306208</v>
      </c>
      <c r="H158" s="216">
        <f t="shared" ref="H158" si="107">100*(E158/E146-1)</f>
        <v>-15.74665368727195</v>
      </c>
      <c r="I158" s="97"/>
    </row>
    <row r="159" spans="1:9" ht="15" x14ac:dyDescent="0.25">
      <c r="A159" s="212">
        <v>42583</v>
      </c>
      <c r="B159" s="213">
        <f>W.TEXAS!B158</f>
        <v>43.16</v>
      </c>
      <c r="C159" s="214">
        <f>[1]Dolar!C247</f>
        <v>3.2403</v>
      </c>
      <c r="D159" s="214">
        <f t="shared" ref="D159" si="108">+B159*C159</f>
        <v>139.85134799999997</v>
      </c>
      <c r="E159" s="177">
        <f t="shared" ref="E159" si="109">100*D159/$D$8</f>
        <v>146.22979209492181</v>
      </c>
      <c r="F159" s="215">
        <f t="shared" ref="F159" si="110">100*(E159/E158-1)</f>
        <v>3.7916409385612582</v>
      </c>
      <c r="G159" s="215">
        <f t="shared" ref="G159" si="111">100*(E159/$E$151-1)</f>
        <v>-3.3065882694965465</v>
      </c>
      <c r="H159" s="216">
        <f t="shared" ref="H159" si="112">100*(E159/E147-1)</f>
        <v>-22.052620912860089</v>
      </c>
      <c r="I159" s="97"/>
    </row>
    <row r="160" spans="1:9" ht="15" x14ac:dyDescent="0.25">
      <c r="A160" s="212">
        <v>42614</v>
      </c>
      <c r="B160" s="213">
        <f>W.TEXAS!B159</f>
        <v>48.24</v>
      </c>
      <c r="C160" s="214">
        <f>[1]Dolar!C248</f>
        <v>3.2563714285714291</v>
      </c>
      <c r="D160" s="214">
        <f t="shared" ref="D160" si="113">+B160*C160</f>
        <v>157.08735771428576</v>
      </c>
      <c r="E160" s="177">
        <f t="shared" ref="E160" si="114">100*D160/$D$8</f>
        <v>164.25191453500057</v>
      </c>
      <c r="F160" s="215">
        <f t="shared" ref="F160" si="115">100*(E160/E159-1)</f>
        <v>12.324521687331735</v>
      </c>
      <c r="G160" s="215">
        <f t="shared" ref="G160" si="116">100*(E160/$E$151-1)</f>
        <v>8.6104122294503362</v>
      </c>
      <c r="H160" s="216">
        <f t="shared" ref="H160" si="117">100*(E160/E148-1)</f>
        <v>-12.309334578381003</v>
      </c>
      <c r="I160" s="97"/>
    </row>
    <row r="161" spans="1:9" ht="15" x14ac:dyDescent="0.25">
      <c r="A161" s="212">
        <v>42644</v>
      </c>
      <c r="B161" s="213">
        <f>W.TEXAS!B160</f>
        <v>46.86</v>
      </c>
      <c r="C161" s="214">
        <f>[1]Dolar!C249</f>
        <v>3.1810999999999998</v>
      </c>
      <c r="D161" s="214">
        <f t="shared" ref="D161" si="118">+B161*C161</f>
        <v>149.06634599999998</v>
      </c>
      <c r="E161" s="177">
        <f t="shared" ref="E161" si="119">100*D161/$D$8</f>
        <v>155.86507456424147</v>
      </c>
      <c r="F161" s="215">
        <f t="shared" ref="F161" si="120">100*(E161/E160-1)</f>
        <v>-5.106083539118778</v>
      </c>
      <c r="G161" s="215">
        <f t="shared" ref="G161" si="121">100*(E161/$E$151-1)</f>
        <v>3.0646738488333325</v>
      </c>
      <c r="H161" s="216">
        <f t="shared" ref="H161" si="122">100*(E161/E149-1)</f>
        <v>-17.086858375426285</v>
      </c>
      <c r="I161" s="97"/>
    </row>
    <row r="162" spans="1:9" ht="15" x14ac:dyDescent="0.25">
      <c r="A162" s="212">
        <v>42675</v>
      </c>
      <c r="B162" s="213">
        <f>W.TEXAS!B161</f>
        <v>49.44</v>
      </c>
      <c r="C162" s="214">
        <f>[1]Dolar!C250</f>
        <v>3.3967000000000001</v>
      </c>
      <c r="D162" s="214">
        <f t="shared" ref="D162" si="123">+B162*C162</f>
        <v>167.93284800000001</v>
      </c>
      <c r="E162" s="177">
        <f t="shared" ref="E162" si="124">100*D162/$D$8</f>
        <v>175.59205399255868</v>
      </c>
      <c r="F162" s="215">
        <f t="shared" ref="F162" si="125">100*(E162/E161-1)</f>
        <v>12.656446277954657</v>
      </c>
      <c r="G162" s="215">
        <f t="shared" ref="G162" si="126">100*(E162/$E$151-1)</f>
        <v>16.108998926060103</v>
      </c>
      <c r="H162" s="216">
        <f t="shared" ref="H162" si="127">100*(E162/E150-1)</f>
        <v>4.7109840664048219</v>
      </c>
      <c r="I162" s="97"/>
    </row>
    <row r="163" spans="1:9" ht="15" x14ac:dyDescent="0.25">
      <c r="A163" s="212">
        <v>42705</v>
      </c>
      <c r="B163" s="213">
        <f>W.TEXAS!B162</f>
        <v>53.72</v>
      </c>
      <c r="C163" s="214">
        <f>[1]Dolar!C251</f>
        <v>3.2591000000000001</v>
      </c>
      <c r="D163" s="214">
        <f t="shared" ref="D163" si="128">+B163*C163</f>
        <v>175.07885200000001</v>
      </c>
      <c r="E163" s="177">
        <f t="shared" ref="E163" si="129">100*D163/$D$8</f>
        <v>183.06397824765759</v>
      </c>
      <c r="F163" s="215">
        <f t="shared" ref="F163" si="130">100*(E163/E162-1)</f>
        <v>4.2552747036124883</v>
      </c>
      <c r="G163" s="215">
        <f t="shared" ref="G163" si="131">100*(E163/$E$151-1)</f>
        <v>21.04975578597843</v>
      </c>
      <c r="H163" s="216">
        <f t="shared" ref="H163" si="132">100*(E163/E151-1)</f>
        <v>21.04975578597843</v>
      </c>
      <c r="I163" s="97"/>
    </row>
    <row r="164" spans="1:9" ht="15" x14ac:dyDescent="0.25">
      <c r="A164" s="212">
        <v>42736</v>
      </c>
      <c r="B164" s="213">
        <f>W.TEXAS!B163</f>
        <v>52.81</v>
      </c>
      <c r="C164" s="214">
        <f>[1]Dolar!C252</f>
        <v>3.1269999999999998</v>
      </c>
      <c r="D164" s="214">
        <f t="shared" ref="D164" si="133">+B164*C164</f>
        <v>165.13686999999999</v>
      </c>
      <c r="E164" s="177">
        <f t="shared" ref="E164" si="134">100*D164/$D$8</f>
        <v>172.66855495240657</v>
      </c>
      <c r="F164" s="215">
        <f t="shared" ref="F164" si="135">100*(E164/E163-1)</f>
        <v>-5.6785739033746951</v>
      </c>
      <c r="G164" s="215">
        <f>100*(E164/$E$163-1)</f>
        <v>-5.6785739033746951</v>
      </c>
      <c r="H164" s="216">
        <f t="shared" ref="H164" si="136">100*(E164/E152-1)</f>
        <v>21.496588231090929</v>
      </c>
      <c r="I164" s="97"/>
    </row>
    <row r="165" spans="1:9" ht="15" x14ac:dyDescent="0.25">
      <c r="A165" s="212">
        <v>42767</v>
      </c>
      <c r="B165" s="213">
        <f>W.TEXAS!B164</f>
        <v>54.01</v>
      </c>
      <c r="C165" s="214">
        <f>[1]Dolar!C253</f>
        <v>3.0992999999999999</v>
      </c>
      <c r="D165" s="214">
        <f t="shared" ref="D165" si="137">+B165*C165</f>
        <v>167.393193</v>
      </c>
      <c r="E165" s="177">
        <f t="shared" ref="E165" si="138">100*D165/$D$8</f>
        <v>175.02778600671854</v>
      </c>
      <c r="F165" s="215">
        <f t="shared" ref="F165" si="139">100*(E165/E164-1)</f>
        <v>1.3663350891899517</v>
      </c>
      <c r="G165" s="215">
        <f>100*(E165/$E$163-1)</f>
        <v>-4.3898271619921321</v>
      </c>
      <c r="H165" s="216">
        <f t="shared" ref="H165" si="140">100*(E165/E153-1)</f>
        <v>24.630573703666482</v>
      </c>
      <c r="I165" s="97"/>
    </row>
    <row r="166" spans="1:9" ht="15" x14ac:dyDescent="0.25">
      <c r="A166" s="212">
        <v>42795</v>
      </c>
      <c r="B166" s="213">
        <f>W.TEXAS!B165</f>
        <v>50.6</v>
      </c>
      <c r="C166" s="214">
        <f>[1]Dolar!C254</f>
        <v>3.1684000000000001</v>
      </c>
      <c r="D166" s="214">
        <f t="shared" ref="D166" si="141">+B166*C166</f>
        <v>160.32104000000001</v>
      </c>
      <c r="E166" s="177">
        <f t="shared" ref="E166" si="142">100*D166/$D$8</f>
        <v>167.63308100284917</v>
      </c>
      <c r="F166" s="215">
        <f t="shared" ref="F166" si="143">100*(E166/E165-1)</f>
        <v>-4.2248749027685939</v>
      </c>
      <c r="G166" s="215">
        <f>100*(E166/$E$163-1)</f>
        <v>-8.4292373587188116</v>
      </c>
      <c r="H166" s="216">
        <f t="shared" ref="H166" si="144">100*(E166/E154-1)</f>
        <v>29.634300146496663</v>
      </c>
      <c r="I166" s="97"/>
    </row>
    <row r="167" spans="1:9" ht="15" x14ac:dyDescent="0.25">
      <c r="A167" s="212">
        <v>42826</v>
      </c>
      <c r="B167" s="213">
        <f>W.TEXAS!B166</f>
        <v>49.33</v>
      </c>
      <c r="C167" s="214">
        <f>[1]Dolar!C255</f>
        <v>3.1983999999999999</v>
      </c>
      <c r="D167" s="214">
        <f t="shared" ref="D167" si="145">+B167*C167</f>
        <v>157.777072</v>
      </c>
      <c r="E167" s="177">
        <f t="shared" ref="E167" si="146">100*D167/$D$8</f>
        <v>164.97308582185076</v>
      </c>
      <c r="F167" s="215">
        <f t="shared" ref="F167" si="147">100*(E167/E166-1)</f>
        <v>-1.5867960936380987</v>
      </c>
      <c r="G167" s="215">
        <f>100*(E167/$E$163-1)</f>
        <v>-9.8822786432252734</v>
      </c>
      <c r="H167" s="216">
        <f t="shared" ref="H167" si="148">100*(E167/E155-1)</f>
        <v>-0.43144063145079681</v>
      </c>
      <c r="I167" s="97"/>
    </row>
    <row r="168" spans="1:9" ht="15" x14ac:dyDescent="0.25">
      <c r="A168" s="212">
        <v>42856</v>
      </c>
      <c r="B168" s="213">
        <f>W.TEXAS!B167</f>
        <v>48.32</v>
      </c>
      <c r="C168" s="214">
        <f>[1]Dolar!C256</f>
        <v>3.2437</v>
      </c>
      <c r="D168" s="214">
        <f t="shared" ref="D168:D170" si="149">+B168*C168</f>
        <v>156.73558399999999</v>
      </c>
      <c r="E168" s="177">
        <f t="shared" ref="E168:E170" si="150">100*D168/$D$8</f>
        <v>163.88409686402275</v>
      </c>
      <c r="F168" s="215">
        <f t="shared" ref="F168:F170" si="151">100*(E168/E167-1)</f>
        <v>-0.66010098095877767</v>
      </c>
      <c r="G168" s="215">
        <f t="shared" ref="G168:G170" si="152">100*(E168/$E$163-1)</f>
        <v>-10.477146605919041</v>
      </c>
      <c r="H168" s="216">
        <f t="shared" ref="H168:H170" si="153">100*(E168/E156-1)</f>
        <v>-11.207734038993223</v>
      </c>
      <c r="I168" s="97"/>
    </row>
    <row r="169" spans="1:9" ht="15" x14ac:dyDescent="0.25">
      <c r="A169" s="212">
        <v>42887</v>
      </c>
      <c r="B169" s="213">
        <f>W.TEXAS!B168</f>
        <v>46.04</v>
      </c>
      <c r="C169" s="214">
        <f>[1]Dolar!C257</f>
        <v>3.3081999999999998</v>
      </c>
      <c r="D169" s="214">
        <f t="shared" si="149"/>
        <v>152.309528</v>
      </c>
      <c r="E169" s="177">
        <f t="shared" si="150"/>
        <v>159.25617401639687</v>
      </c>
      <c r="F169" s="215">
        <f t="shared" si="151"/>
        <v>-2.8238999001018006</v>
      </c>
      <c r="G169" s="215">
        <f t="shared" si="152"/>
        <v>-13.005182373482782</v>
      </c>
      <c r="H169" s="216">
        <f t="shared" si="153"/>
        <v>-1.8179028257102603</v>
      </c>
      <c r="I169" s="97"/>
    </row>
    <row r="170" spans="1:9" ht="15" x14ac:dyDescent="0.25">
      <c r="A170" s="212">
        <v>42917</v>
      </c>
      <c r="B170" s="213">
        <f>W.TEXAS!B169</f>
        <v>50.17</v>
      </c>
      <c r="C170" s="214">
        <f>[1]Dolar!C258</f>
        <v>3.1307</v>
      </c>
      <c r="D170" s="214">
        <f t="shared" si="149"/>
        <v>157.06721899999999</v>
      </c>
      <c r="E170" s="177">
        <f t="shared" si="150"/>
        <v>164.23085731928415</v>
      </c>
      <c r="F170" s="215">
        <f t="shared" si="151"/>
        <v>3.1236988666920373</v>
      </c>
      <c r="G170" s="215">
        <f t="shared" si="152"/>
        <v>-10.287726241202455</v>
      </c>
      <c r="H170" s="216">
        <f t="shared" si="153"/>
        <v>16.568518150188805</v>
      </c>
      <c r="I170" s="97"/>
    </row>
    <row r="171" spans="1:9" ht="15" x14ac:dyDescent="0.25">
      <c r="A171" s="212">
        <v>42948</v>
      </c>
      <c r="B171" s="213">
        <f>W.TEXAS!B170</f>
        <v>47.23</v>
      </c>
      <c r="C171" s="214">
        <f>[1]Dolar!C259</f>
        <v>3.1471</v>
      </c>
      <c r="D171" s="214">
        <f t="shared" ref="D171:D172" si="154">+B171*C171</f>
        <v>148.63753299999999</v>
      </c>
      <c r="E171" s="177">
        <f t="shared" ref="E171:E172" si="155">100*D171/$D$8</f>
        <v>155.41670394261828</v>
      </c>
      <c r="F171" s="215">
        <f t="shared" ref="F171:F172" si="156">100*(E171/E170-1)</f>
        <v>-5.3669289197767034</v>
      </c>
      <c r="G171" s="215">
        <f t="shared" ref="G171:G172" si="157">100*(E171/$E$163-1)</f>
        <v>-15.102520206152615</v>
      </c>
      <c r="H171" s="216">
        <f t="shared" ref="H171:H172" si="158">100*(E171/E159-1)</f>
        <v>6.2825172053400768</v>
      </c>
      <c r="I171" s="97"/>
    </row>
    <row r="172" spans="1:9" ht="15" x14ac:dyDescent="0.25">
      <c r="A172" s="212">
        <v>42979</v>
      </c>
      <c r="B172" s="213">
        <f>W.TEXAS!B171</f>
        <v>51.67</v>
      </c>
      <c r="C172" s="214">
        <f>[1]Dolar!C260</f>
        <v>3.1680000000000001</v>
      </c>
      <c r="D172" s="214">
        <f t="shared" si="154"/>
        <v>163.69056</v>
      </c>
      <c r="E172" s="177">
        <f t="shared" si="155"/>
        <v>171.15628057229259</v>
      </c>
      <c r="F172" s="215">
        <f t="shared" si="156"/>
        <v>10.12733910216339</v>
      </c>
      <c r="G172" s="215">
        <f t="shared" si="157"/>
        <v>-6.5046645382390356</v>
      </c>
      <c r="H172" s="216">
        <f t="shared" si="158"/>
        <v>4.203522410583993</v>
      </c>
      <c r="I172" s="97"/>
    </row>
    <row r="173" spans="1:9" ht="15" x14ac:dyDescent="0.25">
      <c r="A173" s="212">
        <v>43009</v>
      </c>
      <c r="B173" s="213">
        <f>W.TEXAS!B172</f>
        <v>54.38</v>
      </c>
      <c r="C173" s="214">
        <f>[1]Dolar!C261</f>
        <v>3.2768999999999999</v>
      </c>
      <c r="D173" s="214">
        <f t="shared" ref="D173" si="159">+B173*C173</f>
        <v>178.197822</v>
      </c>
      <c r="E173" s="177">
        <f t="shared" ref="E173" si="160">100*D173/$D$8</f>
        <v>186.32520054671116</v>
      </c>
      <c r="F173" s="215">
        <f t="shared" ref="F173" si="161">100*(E173/E172-1)</f>
        <v>8.8626137023418039</v>
      </c>
      <c r="G173" s="215">
        <f t="shared" ref="G173" si="162">100*(E173/$E$163-1)</f>
        <v>1.7814658734454314</v>
      </c>
      <c r="H173" s="216">
        <f t="shared" ref="H173" si="163">100*(E173/E161-1)</f>
        <v>19.542624329169534</v>
      </c>
      <c r="I173" s="97"/>
    </row>
    <row r="174" spans="1:9" ht="15" x14ac:dyDescent="0.25">
      <c r="A174" s="212">
        <v>43040</v>
      </c>
      <c r="B174" s="213">
        <f>W.TEXAS!B173</f>
        <v>57.4</v>
      </c>
      <c r="C174" s="214">
        <f>[1]Dolar!C262</f>
        <v>3.2616000000000001</v>
      </c>
      <c r="D174" s="214">
        <f t="shared" ref="D174:D176" si="164">+B174*C174</f>
        <v>187.21583999999999</v>
      </c>
      <c r="E174" s="177">
        <f t="shared" ref="E174:E176" si="165">100*D174/$D$8</f>
        <v>195.75451900596732</v>
      </c>
      <c r="F174" s="215">
        <f t="shared" ref="F174:F176" si="166">100*(E174/E173-1)</f>
        <v>5.0606780143474195</v>
      </c>
      <c r="G174" s="215">
        <f t="shared" ref="G174" si="167">100*(E174/$E$163-1)</f>
        <v>6.9322981395834038</v>
      </c>
      <c r="H174" s="216">
        <f t="shared" ref="H174:H176" si="168">100*(E174/E162-1)</f>
        <v>11.48256117230857</v>
      </c>
      <c r="I174" s="97"/>
    </row>
    <row r="175" spans="1:9" ht="15" x14ac:dyDescent="0.25">
      <c r="A175" s="212">
        <v>43070</v>
      </c>
      <c r="B175" s="213">
        <f>W.TEXAS!B174</f>
        <v>60.42</v>
      </c>
      <c r="C175" s="214">
        <f>[1]Dolar!C263</f>
        <v>3.3079999999999998</v>
      </c>
      <c r="D175" s="214">
        <f t="shared" si="164"/>
        <v>199.86936</v>
      </c>
      <c r="E175" s="177">
        <f t="shared" si="165"/>
        <v>208.98515013916841</v>
      </c>
      <c r="F175" s="215">
        <f t="shared" si="166"/>
        <v>6.7587870769909353</v>
      </c>
      <c r="G175" s="215">
        <f>100*(E175/$E$163-1)</f>
        <v>14.15962448737098</v>
      </c>
      <c r="H175" s="216">
        <f t="shared" si="168"/>
        <v>14.15962448737098</v>
      </c>
      <c r="I175" s="97"/>
    </row>
    <row r="176" spans="1:9" ht="15" x14ac:dyDescent="0.25">
      <c r="A176" s="212">
        <v>43101</v>
      </c>
      <c r="B176" s="213">
        <f>W.TEXAS!B175</f>
        <v>64.73</v>
      </c>
      <c r="C176" s="214">
        <f>[1]Dolar!C264</f>
        <v>3.1623999999999999</v>
      </c>
      <c r="D176" s="214">
        <f t="shared" si="164"/>
        <v>204.70215200000001</v>
      </c>
      <c r="E176" s="177">
        <f t="shared" si="165"/>
        <v>214.03835970421315</v>
      </c>
      <c r="F176" s="215">
        <f t="shared" si="166"/>
        <v>2.4179754215453597</v>
      </c>
      <c r="G176" s="215">
        <f>100*(E176/$E$175-1)</f>
        <v>2.4179754215453597</v>
      </c>
      <c r="H176" s="216">
        <f t="shared" si="168"/>
        <v>23.959084364382122</v>
      </c>
      <c r="I176" s="97"/>
    </row>
    <row r="177" spans="1:9" ht="15" x14ac:dyDescent="0.25">
      <c r="A177" s="212">
        <v>43132</v>
      </c>
      <c r="B177" s="213">
        <f>W.TEXAS!B176</f>
        <v>61.64</v>
      </c>
      <c r="C177" s="214">
        <f>[1]Dolar!C265</f>
        <v>3.2448999999999999</v>
      </c>
      <c r="D177" s="214">
        <f t="shared" ref="D177:D179" si="169">+B177*C177</f>
        <v>200.015636</v>
      </c>
      <c r="E177" s="177">
        <f t="shared" ref="E177:E179" si="170">100*D177/$D$8</f>
        <v>209.13809760356094</v>
      </c>
      <c r="F177" s="215">
        <f t="shared" ref="F177:F179" si="171">100*(E177/E176-1)</f>
        <v>-2.2894317202879155</v>
      </c>
      <c r="G177" s="215">
        <f t="shared" ref="G177:G179" si="172">100*(E177/$E$175-1)</f>
        <v>7.318580496780136E-2</v>
      </c>
      <c r="H177" s="216">
        <f t="shared" ref="H177:H178" si="173">100*(E177/E165-1)</f>
        <v>19.488512295718042</v>
      </c>
      <c r="I177" s="97"/>
    </row>
    <row r="178" spans="1:9" ht="15" x14ac:dyDescent="0.25">
      <c r="A178" s="212">
        <v>43160</v>
      </c>
      <c r="B178" s="213">
        <f>W.TEXAS!B177</f>
        <v>64.94</v>
      </c>
      <c r="C178" s="214">
        <f>[1]Dolar!C266</f>
        <v>3.3237999999999999</v>
      </c>
      <c r="D178" s="214">
        <f t="shared" si="169"/>
        <v>215.84757199999999</v>
      </c>
      <c r="E178" s="177">
        <f t="shared" si="170"/>
        <v>225.69210829311186</v>
      </c>
      <c r="F178" s="215">
        <f t="shared" si="171"/>
        <v>7.9153491780012519</v>
      </c>
      <c r="G178" s="215">
        <f t="shared" si="172"/>
        <v>7.9943278949810015</v>
      </c>
      <c r="H178" s="216">
        <f t="shared" si="173"/>
        <v>34.634588198779156</v>
      </c>
      <c r="I178" s="97"/>
    </row>
    <row r="179" spans="1:9" ht="15" x14ac:dyDescent="0.25">
      <c r="A179" s="212">
        <v>43191</v>
      </c>
      <c r="B179" s="213">
        <f>W.TEXAS!B178</f>
        <v>68.569999999999993</v>
      </c>
      <c r="C179" s="214">
        <f>[1]Dolar!C267</f>
        <v>3.4811000000000001</v>
      </c>
      <c r="D179" s="214">
        <f t="shared" si="169"/>
        <v>238.69902699999997</v>
      </c>
      <c r="E179" s="177">
        <f t="shared" si="170"/>
        <v>249.58578941598856</v>
      </c>
      <c r="F179" s="215">
        <f t="shared" si="171"/>
        <v>10.586848296815665</v>
      </c>
      <c r="G179" s="215">
        <f t="shared" si="172"/>
        <v>19.427523558388327</v>
      </c>
      <c r="H179" s="216">
        <f>100*(E179/E167-1)</f>
        <v>51.288792455218044</v>
      </c>
      <c r="I179" s="97"/>
    </row>
    <row r="180" spans="1:9" ht="15" x14ac:dyDescent="0.25">
      <c r="A180" s="212">
        <v>43221</v>
      </c>
      <c r="B180" s="213">
        <f>W.TEXAS!B179</f>
        <v>67.040000000000006</v>
      </c>
      <c r="C180" s="214">
        <f>[1]Dolar!C268</f>
        <v>3.7370000000000001</v>
      </c>
      <c r="D180" s="214">
        <f t="shared" ref="D180:D183" si="174">+B180*C180</f>
        <v>250.52848000000003</v>
      </c>
      <c r="E180" s="177">
        <f t="shared" ref="E180:E183" si="175">100*D180/$D$8</f>
        <v>261.95476888972701</v>
      </c>
      <c r="F180" s="215">
        <f t="shared" ref="F180:F183" si="176">100*(E180/E179-1)</f>
        <v>4.9558027733393351</v>
      </c>
      <c r="G180" s="215">
        <f t="shared" ref="G180:G183" si="177">100*(E180/$E$175-1)</f>
        <v>25.346116083025414</v>
      </c>
      <c r="H180" s="216">
        <f t="shared" ref="H180:H183" si="178">100*(E180/E168-1)</f>
        <v>59.841481816917884</v>
      </c>
      <c r="I180" s="97"/>
    </row>
    <row r="181" spans="1:9" ht="15" x14ac:dyDescent="0.25">
      <c r="A181" s="212">
        <v>43252</v>
      </c>
      <c r="B181" s="213">
        <f>W.TEXAS!B180</f>
        <v>74.150000000000006</v>
      </c>
      <c r="C181" s="214">
        <f>[1]Dolar!C269</f>
        <v>3.8557999999999999</v>
      </c>
      <c r="D181" s="214">
        <f t="shared" si="174"/>
        <v>285.90757000000002</v>
      </c>
      <c r="E181" s="177">
        <f t="shared" si="175"/>
        <v>298.94745468927704</v>
      </c>
      <c r="F181" s="215">
        <f t="shared" si="176"/>
        <v>14.121783679045198</v>
      </c>
      <c r="G181" s="215">
        <f t="shared" si="177"/>
        <v>43.047223446355162</v>
      </c>
      <c r="H181" s="216">
        <f t="shared" si="178"/>
        <v>87.714828976424911</v>
      </c>
      <c r="I181" s="97"/>
    </row>
    <row r="182" spans="1:9" ht="15" x14ac:dyDescent="0.25">
      <c r="A182" s="212">
        <v>43282</v>
      </c>
      <c r="B182" s="213">
        <f>W.TEXAS!B181</f>
        <v>68.760000000000005</v>
      </c>
      <c r="C182" s="214">
        <f>[1]Dolar!C270</f>
        <v>3.7549000000000001</v>
      </c>
      <c r="D182" s="214">
        <f t="shared" si="174"/>
        <v>258.18692400000003</v>
      </c>
      <c r="E182" s="177">
        <f t="shared" si="175"/>
        <v>269.96250488874364</v>
      </c>
      <c r="F182" s="215">
        <f t="shared" si="176"/>
        <v>-9.695667029732725</v>
      </c>
      <c r="G182" s="215">
        <f t="shared" si="177"/>
        <v>29.177840965718804</v>
      </c>
      <c r="H182" s="216">
        <f t="shared" si="178"/>
        <v>64.379891389049178</v>
      </c>
      <c r="I182" s="97"/>
    </row>
    <row r="183" spans="1:9" ht="15" x14ac:dyDescent="0.25">
      <c r="A183" s="212">
        <v>43313</v>
      </c>
      <c r="B183" s="213">
        <f>W.TEXAS!B182</f>
        <v>69.8</v>
      </c>
      <c r="C183" s="214">
        <f>[1]Dolar!C271</f>
        <v>4.1353</v>
      </c>
      <c r="D183" s="214">
        <f t="shared" si="174"/>
        <v>288.64393999999999</v>
      </c>
      <c r="E183" s="177">
        <f t="shared" si="175"/>
        <v>301.80862708351651</v>
      </c>
      <c r="F183" s="215">
        <f t="shared" si="176"/>
        <v>11.796498261081556</v>
      </c>
      <c r="G183" s="215">
        <f t="shared" si="177"/>
        <v>44.416302728942526</v>
      </c>
      <c r="H183" s="216">
        <f t="shared" si="178"/>
        <v>94.193171922464586</v>
      </c>
      <c r="I183" s="97"/>
    </row>
    <row r="184" spans="1:9" ht="15" x14ac:dyDescent="0.25">
      <c r="A184" s="212">
        <v>43344</v>
      </c>
      <c r="B184" s="213">
        <f>W.TEXAS!B183</f>
        <v>73.25</v>
      </c>
      <c r="C184" s="214">
        <f>[1]Dolar!C272</f>
        <v>4.0038999999999998</v>
      </c>
      <c r="D184" s="214">
        <f t="shared" ref="D184" si="179">+B184*C184</f>
        <v>293.28567499999997</v>
      </c>
      <c r="E184" s="177">
        <f t="shared" ref="E184" si="180">100*D184/$D$8</f>
        <v>306.6620657790786</v>
      </c>
      <c r="F184" s="215">
        <f t="shared" ref="F184" si="181">100*(E184/E183-1)</f>
        <v>1.6081179462835715</v>
      </c>
      <c r="G184" s="215">
        <f t="shared" ref="G184" si="182">100*(E184/$E$175-1)</f>
        <v>46.738687210485864</v>
      </c>
      <c r="H184" s="216">
        <f t="shared" ref="H184" si="183">100*(E184/E172-1)</f>
        <v>79.170793355462862</v>
      </c>
      <c r="I184" s="97"/>
    </row>
    <row r="185" spans="1:9" ht="15" x14ac:dyDescent="0.25">
      <c r="A185" s="212">
        <v>43374</v>
      </c>
      <c r="B185" s="213">
        <f>W.TEXAS!B184</f>
        <v>65.31</v>
      </c>
      <c r="C185" s="214">
        <f>[1]Dolar!C273</f>
        <v>3.7176999999999998</v>
      </c>
      <c r="D185" s="214">
        <f t="shared" ref="D185" si="184">+B185*C185</f>
        <v>242.802987</v>
      </c>
      <c r="E185" s="177">
        <f t="shared" ref="E185" si="185">100*D185/$D$8</f>
        <v>253.87692587014612</v>
      </c>
      <c r="F185" s="215">
        <f>100*(E185/E184-1)</f>
        <v>-17.21280386435512</v>
      </c>
      <c r="G185" s="215">
        <f>100*(E185/$E$175-1)</f>
        <v>21.480844787815379</v>
      </c>
      <c r="H185" s="216">
        <f>100*(E185/E173-1)</f>
        <v>36.254744460344732</v>
      </c>
      <c r="I185" s="97"/>
    </row>
    <row r="186" spans="1:9" ht="15" x14ac:dyDescent="0.25">
      <c r="A186" s="212">
        <v>43405</v>
      </c>
      <c r="B186" s="213">
        <f>W.TEXAS!B185</f>
        <v>50.93</v>
      </c>
      <c r="C186" s="214">
        <f>[1]Dolar!C274</f>
        <v>3.8633000000000002</v>
      </c>
      <c r="D186" s="214">
        <f t="shared" ref="D186:D187" si="186">+B186*C186</f>
        <v>196.757869</v>
      </c>
      <c r="E186" s="177">
        <f t="shared" ref="E186:E187" si="187">100*D186/$D$8</f>
        <v>205.7317479478987</v>
      </c>
      <c r="F186" s="215">
        <f t="shared" ref="F186:F187" si="188">100*(E186/E185-1)</f>
        <v>-18.963983338475153</v>
      </c>
      <c r="G186" s="215">
        <f t="shared" ref="G186:G187" si="189">100*(E186/$E$175-1)</f>
        <v>-1.5567623771847838</v>
      </c>
      <c r="H186" s="216">
        <f t="shared" ref="H186:H187" si="190">100*(E186/E174-1)</f>
        <v>5.0968064454375295</v>
      </c>
      <c r="I186" s="97"/>
    </row>
    <row r="187" spans="1:9" ht="15" x14ac:dyDescent="0.25">
      <c r="A187" s="212">
        <v>43435</v>
      </c>
      <c r="B187" s="213">
        <f>W.TEXAS!B186</f>
        <v>45.41</v>
      </c>
      <c r="C187" s="214">
        <f>[1]Dolar!C275</f>
        <v>3.8748</v>
      </c>
      <c r="D187" s="214">
        <f t="shared" si="186"/>
        <v>175.954668</v>
      </c>
      <c r="E187" s="177">
        <f t="shared" si="187"/>
        <v>183.97973911392685</v>
      </c>
      <c r="F187" s="215">
        <f t="shared" si="188"/>
        <v>-10.572995685372055</v>
      </c>
      <c r="G187" s="215">
        <f t="shared" si="189"/>
        <v>-11.965161643585597</v>
      </c>
      <c r="H187" s="216">
        <f t="shared" si="190"/>
        <v>-11.965161643585597</v>
      </c>
      <c r="I187" s="97"/>
    </row>
    <row r="188" spans="1:9" ht="15" x14ac:dyDescent="0.25">
      <c r="A188" s="212">
        <v>43466</v>
      </c>
      <c r="B188" s="213">
        <f>W.TEXAS!B187</f>
        <v>53.79</v>
      </c>
      <c r="C188" s="214">
        <f>[1]Dolar!C276</f>
        <v>3.7151000000000001</v>
      </c>
      <c r="D188" s="214">
        <f t="shared" ref="D188" si="191">+B188*C188</f>
        <v>199.835229</v>
      </c>
      <c r="E188" s="177">
        <f t="shared" ref="E188" si="192">100*D188/$D$8</f>
        <v>208.94946246718405</v>
      </c>
      <c r="F188" s="215">
        <f t="shared" ref="F188" si="193">100*(E188/E187-1)</f>
        <v>13.571996282587961</v>
      </c>
      <c r="G188" s="215">
        <f>100*(E188/$E$187-1)</f>
        <v>13.571996282587961</v>
      </c>
      <c r="H188" s="216">
        <f t="shared" ref="H188" si="194">100*(E188/E176-1)</f>
        <v>-2.3775631826283949</v>
      </c>
      <c r="I188" s="97"/>
    </row>
    <row r="189" spans="1:9" ht="15" x14ac:dyDescent="0.25">
      <c r="A189" s="212">
        <v>43497</v>
      </c>
      <c r="B189" s="213">
        <f>W.TEXAS!B188</f>
        <v>57.22</v>
      </c>
      <c r="C189" s="214">
        <f>[1]Dolar!C277</f>
        <v>3.7385000000000002</v>
      </c>
      <c r="D189" s="214">
        <f t="shared" ref="D189" si="195">+B189*C189</f>
        <v>213.91696999999999</v>
      </c>
      <c r="E189" s="177">
        <f t="shared" ref="E189" si="196">100*D189/$D$8</f>
        <v>223.67345396395916</v>
      </c>
      <c r="F189" s="215">
        <f t="shared" ref="F189" si="197">100*(E189/E188-1)</f>
        <v>7.0466759392058931</v>
      </c>
      <c r="G189" s="215">
        <f>100*(E189/$E$187-1)</f>
        <v>21.575046818308905</v>
      </c>
      <c r="H189" s="216">
        <f t="shared" ref="H189" si="198">100*(E189/E177-1)</f>
        <v>6.9501236393338717</v>
      </c>
      <c r="I189" s="97"/>
    </row>
    <row r="190" spans="1:9" ht="15" x14ac:dyDescent="0.25">
      <c r="A190" s="212">
        <v>43525</v>
      </c>
      <c r="B190" s="213">
        <f>W.TEXAS!B189</f>
        <v>60.14</v>
      </c>
      <c r="C190" s="214">
        <f>[1]Dolar!C278</f>
        <v>3.8967000000000001</v>
      </c>
      <c r="D190" s="214">
        <f t="shared" ref="D190:D191" si="199">+B190*C190</f>
        <v>234.34753800000001</v>
      </c>
      <c r="E190" s="177">
        <f t="shared" ref="E190:E191" si="200">100*D190/$D$8</f>
        <v>245.03583447545174</v>
      </c>
      <c r="F190" s="215">
        <f t="shared" ref="F190:F191" si="201">100*(E190/E189-1)</f>
        <v>9.5506999748547372</v>
      </c>
      <c r="G190" s="215">
        <f t="shared" ref="G190:G191" si="202">100*(E190/$E$187-1)</f>
        <v>33.186314784214765</v>
      </c>
      <c r="H190" s="216">
        <f t="shared" ref="H190" si="203">100*(E190/E178-1)</f>
        <v>8.570847394104586</v>
      </c>
      <c r="I190" s="97"/>
    </row>
    <row r="191" spans="1:9" ht="15" x14ac:dyDescent="0.25">
      <c r="A191" s="212">
        <v>43556</v>
      </c>
      <c r="B191" s="213">
        <f>W.TEXAS!B190</f>
        <v>63.91</v>
      </c>
      <c r="C191" s="214">
        <f>[1]Dolar!C279</f>
        <v>3.9453</v>
      </c>
      <c r="D191" s="214">
        <f t="shared" si="199"/>
        <v>252.14412299999998</v>
      </c>
      <c r="E191" s="177">
        <f t="shared" si="200"/>
        <v>263.64409933500531</v>
      </c>
      <c r="F191" s="215">
        <f t="shared" si="201"/>
        <v>7.5940994097407399</v>
      </c>
      <c r="G191" s="215">
        <f t="shared" si="202"/>
        <v>43.300615929098264</v>
      </c>
      <c r="H191" s="216">
        <f>100*(E191/E179-1)</f>
        <v>5.6326563911800021</v>
      </c>
      <c r="I191" s="97"/>
    </row>
    <row r="192" spans="1:9" ht="15" x14ac:dyDescent="0.25">
      <c r="A192" s="212">
        <v>43586</v>
      </c>
      <c r="B192" s="213">
        <f>W.TEXAS!B191</f>
        <v>53.5</v>
      </c>
      <c r="C192" s="214">
        <f>[1]Dolar!C280</f>
        <v>3.9407000000000001</v>
      </c>
      <c r="D192" s="214">
        <f t="shared" ref="D192" si="204">+B192*C192</f>
        <v>210.82745</v>
      </c>
      <c r="E192" s="177">
        <f t="shared" ref="E192" si="205">100*D192/$D$8</f>
        <v>220.44302484236712</v>
      </c>
      <c r="F192" s="215">
        <f t="shared" ref="F192" si="206">100*(E192/E191-1)</f>
        <v>-16.386133655790168</v>
      </c>
      <c r="G192" s="215">
        <f t="shared" ref="G192" si="207">100*(E192/$E$187-1)</f>
        <v>19.81918547338568</v>
      </c>
      <c r="H192" s="216">
        <f>100*(E192/E180-1)</f>
        <v>-15.846912893895338</v>
      </c>
      <c r="I192" s="97"/>
    </row>
    <row r="193" spans="1:9" ht="15" x14ac:dyDescent="0.25">
      <c r="A193" s="212">
        <v>43617</v>
      </c>
      <c r="B193" s="213">
        <f>W.TEXAS!B192</f>
        <v>58.47</v>
      </c>
      <c r="C193" s="214">
        <f>[1]Dolar!C281</f>
        <v>3.8321999999999998</v>
      </c>
      <c r="D193" s="214">
        <f t="shared" ref="D193:D194" si="208">+B193*C193</f>
        <v>224.06873399999998</v>
      </c>
      <c r="E193" s="177">
        <f t="shared" ref="E193:E194" si="209">100*D193/$D$8</f>
        <v>234.28822715239284</v>
      </c>
      <c r="F193" s="215">
        <f t="shared" ref="F193:F194" si="210">100*(E193/E192-1)</f>
        <v>6.280626170833048</v>
      </c>
      <c r="G193" s="215">
        <f t="shared" ref="G193:G194" si="211">100*(E193/$E$187-1)</f>
        <v>27.344580593906144</v>
      </c>
      <c r="H193" s="216">
        <f t="shared" ref="H193:H194" si="212">100*(E193/E181-1)</f>
        <v>-21.628960716220302</v>
      </c>
      <c r="I193" s="97"/>
    </row>
    <row r="194" spans="1:9" ht="15" x14ac:dyDescent="0.25">
      <c r="A194" s="212">
        <v>43647</v>
      </c>
      <c r="B194" s="213">
        <f>W.TEXAS!B193</f>
        <v>58.58</v>
      </c>
      <c r="C194" s="214">
        <f>[1]Dolar!C282</f>
        <v>3.7648999999999999</v>
      </c>
      <c r="D194" s="214">
        <f t="shared" si="208"/>
        <v>220.54784199999997</v>
      </c>
      <c r="E194" s="177">
        <f t="shared" si="209"/>
        <v>230.60675169640601</v>
      </c>
      <c r="F194" s="215">
        <f t="shared" si="210"/>
        <v>-1.5713446214231763</v>
      </c>
      <c r="G194" s="215">
        <f t="shared" si="211"/>
        <v>25.343558376069897</v>
      </c>
      <c r="H194" s="216">
        <f t="shared" si="212"/>
        <v>-14.578229376170903</v>
      </c>
      <c r="I194" s="97"/>
    </row>
    <row r="195" spans="1:9" ht="15" x14ac:dyDescent="0.25">
      <c r="A195" s="212">
        <v>43678</v>
      </c>
      <c r="B195" s="213">
        <f>W.TEXAS!B194</f>
        <v>55.1</v>
      </c>
      <c r="C195" s="214">
        <f>[1]Dolar!C283</f>
        <v>4.1384999999999996</v>
      </c>
      <c r="D195" s="214">
        <f t="shared" ref="D195:D196" si="213">+B195*C195</f>
        <v>228.03134999999997</v>
      </c>
      <c r="E195" s="177">
        <f t="shared" ref="E195:E196" si="214">100*D195/$D$8</f>
        <v>238.43157308447505</v>
      </c>
      <c r="F195" s="215">
        <f t="shared" ref="F195:F196" si="215">100*(E195/E194-1)</f>
        <v>3.3931449667052416</v>
      </c>
      <c r="G195" s="215">
        <f t="shared" ref="G195:G196" si="216">100*(E195/$E$187-1)</f>
        <v>29.596647018196755</v>
      </c>
      <c r="H195" s="216">
        <f t="shared" ref="H195:H196" si="217">100*(E195/E183-1)</f>
        <v>-20.999086279102208</v>
      </c>
      <c r="I195" s="97"/>
    </row>
    <row r="196" spans="1:9" ht="15" x14ac:dyDescent="0.25">
      <c r="A196" s="212">
        <v>43709</v>
      </c>
      <c r="B196" s="213">
        <f>W.TEXAS!B195</f>
        <v>54.07</v>
      </c>
      <c r="C196" s="214">
        <f>[1]Dolar!C284</f>
        <v>4.1643999999999997</v>
      </c>
      <c r="D196" s="214">
        <f t="shared" si="213"/>
        <v>225.16910799999999</v>
      </c>
      <c r="E196" s="177">
        <f t="shared" si="214"/>
        <v>235.43878782662145</v>
      </c>
      <c r="F196" s="215">
        <f t="shared" si="215"/>
        <v>-1.2551967086981697</v>
      </c>
      <c r="G196" s="215">
        <f t="shared" si="216"/>
        <v>27.969954170241174</v>
      </c>
      <c r="H196" s="216">
        <f t="shared" si="217"/>
        <v>-23.225330388195744</v>
      </c>
      <c r="I196" s="97"/>
    </row>
    <row r="197" spans="1:9" ht="15" x14ac:dyDescent="0.25">
      <c r="A197" s="212">
        <v>43739</v>
      </c>
      <c r="B197" s="213">
        <f>W.TEXAS!B196</f>
        <v>54.18</v>
      </c>
      <c r="C197" s="214">
        <f>[1]Dolar!C285</f>
        <v>4.0041000000000002</v>
      </c>
      <c r="D197" s="214">
        <f t="shared" ref="D197" si="218">+B197*C197</f>
        <v>216.942138</v>
      </c>
      <c r="E197" s="177">
        <f t="shared" ref="E197" si="219">100*D197/$D$8</f>
        <v>226.83659607176503</v>
      </c>
      <c r="F197" s="215">
        <f t="shared" ref="F197" si="220">100*(E197/E196-1)</f>
        <v>-3.6536850339168092</v>
      </c>
      <c r="G197" s="215">
        <f t="shared" ref="G197" si="221">100*(E197/$E$187-1)</f>
        <v>23.29433510681287</v>
      </c>
      <c r="H197" s="216">
        <f t="shared" ref="H197" si="222">100*(E197/E185-1)</f>
        <v>-10.650959990043274</v>
      </c>
      <c r="I197" s="97"/>
    </row>
    <row r="198" spans="1:9" ht="15" x14ac:dyDescent="0.25">
      <c r="A198" s="212">
        <v>43770</v>
      </c>
      <c r="B198" s="213">
        <f>W.TEXAS!B197</f>
        <v>55.17</v>
      </c>
      <c r="C198" s="214">
        <f>[1]Dolar!C286</f>
        <v>4.2240000000000002</v>
      </c>
      <c r="D198" s="214">
        <f t="shared" ref="D198:D199" si="223">+B198*C198</f>
        <v>233.03808000000001</v>
      </c>
      <c r="E198" s="177">
        <f t="shared" ref="E198:E199" si="224">100*D198/$D$8</f>
        <v>243.66665374294257</v>
      </c>
      <c r="F198" s="215">
        <f t="shared" ref="F198:F199" si="225">100*(E198/E197-1)</f>
        <v>7.4194631565767999</v>
      </c>
      <c r="G198" s="215">
        <f t="shared" ref="G198:G199" si="226">100*(E198/$E$187-1)</f>
        <v>32.442112874209172</v>
      </c>
      <c r="H198" s="216">
        <f t="shared" ref="H198:H199" si="227">100*(E198/E186-1)</f>
        <v>18.439013994403442</v>
      </c>
      <c r="I198" s="97"/>
    </row>
    <row r="199" spans="1:9" ht="15" x14ac:dyDescent="0.25">
      <c r="A199" s="212">
        <v>43800</v>
      </c>
      <c r="B199" s="213">
        <f>W.TEXAS!B198</f>
        <v>61.06</v>
      </c>
      <c r="C199" s="214">
        <f>[1]Dolar!C287</f>
        <v>4.0307000000000004</v>
      </c>
      <c r="D199" s="214">
        <f t="shared" si="223"/>
        <v>246.11454200000003</v>
      </c>
      <c r="E199" s="177">
        <f t="shared" si="224"/>
        <v>257.33951672884064</v>
      </c>
      <c r="F199" s="215">
        <f t="shared" si="225"/>
        <v>5.6112983766430036</v>
      </c>
      <c r="G199" s="215">
        <f t="shared" si="226"/>
        <v>39.873835003911374</v>
      </c>
      <c r="H199" s="216">
        <f t="shared" si="227"/>
        <v>39.873835003911374</v>
      </c>
      <c r="I199" s="97"/>
    </row>
    <row r="200" spans="1:9" ht="15" x14ac:dyDescent="0.25">
      <c r="A200" s="212">
        <v>43831</v>
      </c>
      <c r="B200" s="213">
        <f>W.TEXAS!B199</f>
        <v>51.56</v>
      </c>
      <c r="C200" s="214">
        <f>[1]Dolar!C288</f>
        <v>4.2694999999999999</v>
      </c>
      <c r="D200" s="214">
        <f t="shared" ref="D200:D201" si="228">+B200*C200</f>
        <v>220.13542000000001</v>
      </c>
      <c r="E200" s="177">
        <f t="shared" ref="E200:E201" si="229">100*D200/$D$8</f>
        <v>230.17551964767833</v>
      </c>
      <c r="F200" s="215">
        <f>100*(E200/E199-1)</f>
        <v>-10.555703774708292</v>
      </c>
      <c r="G200" s="215">
        <f>100*(E200/$E$199-1)</f>
        <v>-10.555703774708292</v>
      </c>
      <c r="H200" s="216">
        <f>100*(E200/E188-1)</f>
        <v>10.158464601854567</v>
      </c>
      <c r="I200" s="97"/>
    </row>
    <row r="201" spans="1:9" ht="15" x14ac:dyDescent="0.25">
      <c r="A201" s="212">
        <v>43862</v>
      </c>
      <c r="B201" s="213">
        <f>W.TEXAS!B200</f>
        <v>44.76</v>
      </c>
      <c r="C201" s="214">
        <f>[1]Dolar!C289</f>
        <v>4.4987000000000004</v>
      </c>
      <c r="D201" s="214">
        <f t="shared" si="228"/>
        <v>201.36181200000001</v>
      </c>
      <c r="E201" s="177">
        <f t="shared" si="229"/>
        <v>210.54567099787084</v>
      </c>
      <c r="F201" s="215">
        <f>100*(E201/E200-1)</f>
        <v>-8.5282086817287102</v>
      </c>
      <c r="G201" s="215">
        <f>100*(E201/$E$199-1)</f>
        <v>-18.183700010704772</v>
      </c>
      <c r="H201" s="216">
        <f>100*(E201/E189-1)</f>
        <v>-5.86917344612724</v>
      </c>
      <c r="I201" s="97"/>
    </row>
    <row r="202" spans="1:9" ht="15" x14ac:dyDescent="0.25">
      <c r="A202" s="212">
        <v>43891</v>
      </c>
      <c r="B202" s="213">
        <f>W.TEXAS!B201</f>
        <v>20.48</v>
      </c>
      <c r="C202" s="214">
        <f>[1]Dolar!C290</f>
        <v>5.1986999999999997</v>
      </c>
      <c r="D202" s="214">
        <f t="shared" ref="D202:D204" si="230">+B202*C202</f>
        <v>106.469376</v>
      </c>
      <c r="E202" s="177">
        <f t="shared" ref="E202:E204" si="231">100*D202/$D$8</f>
        <v>111.32531033562908</v>
      </c>
      <c r="F202" s="215">
        <f t="shared" ref="F202:F204" si="232">100*(E202/E201-1)</f>
        <v>-47.125338740992277</v>
      </c>
      <c r="G202" s="215">
        <f t="shared" ref="G202:G204" si="233">100*(E202/$E$199-1)</f>
        <v>-56.739908526006566</v>
      </c>
      <c r="H202" s="216">
        <f t="shared" ref="H202:H204" si="234">100*(E202/E190-1)</f>
        <v>-54.567742887915486</v>
      </c>
      <c r="I202" s="97"/>
    </row>
    <row r="203" spans="1:9" ht="15" x14ac:dyDescent="0.25">
      <c r="A203" s="212">
        <v>43922</v>
      </c>
      <c r="B203" s="213">
        <f>W.TEXAS!B202</f>
        <v>18.84</v>
      </c>
      <c r="C203" s="214">
        <f>[1]Dolar!C291</f>
        <v>5.4269999999999996</v>
      </c>
      <c r="D203" s="214">
        <f t="shared" si="230"/>
        <v>102.24467999999999</v>
      </c>
      <c r="E203" s="177">
        <f t="shared" si="231"/>
        <v>106.90793126435801</v>
      </c>
      <c r="F203" s="215">
        <f t="shared" si="232"/>
        <v>-3.9679916974435847</v>
      </c>
      <c r="G203" s="215">
        <f t="shared" si="233"/>
        <v>-58.456465364001133</v>
      </c>
      <c r="H203" s="216">
        <f t="shared" si="234"/>
        <v>-59.449905560559117</v>
      </c>
      <c r="I203" s="97"/>
    </row>
    <row r="204" spans="1:9" ht="15" x14ac:dyDescent="0.25">
      <c r="A204" s="232">
        <v>43952</v>
      </c>
      <c r="B204" s="233">
        <f>W.TEXAS!B203</f>
        <v>35.49</v>
      </c>
      <c r="C204" s="214">
        <f>[1]Dolar!C292</f>
        <v>5.4263000000000003</v>
      </c>
      <c r="D204" s="234">
        <f t="shared" si="230"/>
        <v>192.57938700000003</v>
      </c>
      <c r="E204" s="227">
        <f t="shared" si="231"/>
        <v>201.36269063904552</v>
      </c>
      <c r="F204" s="235">
        <f t="shared" si="232"/>
        <v>88.351498581637728</v>
      </c>
      <c r="G204" s="235">
        <f t="shared" si="233"/>
        <v>-21.752129949314416</v>
      </c>
      <c r="H204" s="236">
        <f t="shared" si="234"/>
        <v>-8.6554492785450687</v>
      </c>
      <c r="I204" s="97"/>
    </row>
    <row r="205" spans="1:9" ht="15" x14ac:dyDescent="0.25">
      <c r="A205" s="212">
        <v>43983</v>
      </c>
      <c r="B205" s="213">
        <f>W.TEXAS!B204</f>
        <v>39.270000000000003</v>
      </c>
      <c r="C205" s="214">
        <f>[1]Dolar!C293</f>
        <v>5.476</v>
      </c>
      <c r="D205" s="214">
        <f t="shared" ref="D205" si="235">+B205*C205</f>
        <v>215.04252000000002</v>
      </c>
      <c r="E205" s="177">
        <f t="shared" ref="E205" si="236">100*D205/$D$8</f>
        <v>224.8503388838846</v>
      </c>
      <c r="F205" s="215">
        <f t="shared" ref="F205" si="237">100*(E205/E204-1)</f>
        <v>11.664349622215809</v>
      </c>
      <c r="G205" s="215">
        <f t="shared" ref="G205" si="238">100*(E205/$E$199-1)</f>
        <v>-12.625024814665354</v>
      </c>
      <c r="H205" s="216">
        <f t="shared" ref="H205" si="239">100*(E205/E193-1)</f>
        <v>-4.0283237374831309</v>
      </c>
      <c r="I205" s="97"/>
    </row>
    <row r="206" spans="1:9" ht="15" x14ac:dyDescent="0.25">
      <c r="A206" s="212">
        <v>44013</v>
      </c>
      <c r="B206" s="213">
        <f>W.TEXAS!B205</f>
        <v>40.270000000000003</v>
      </c>
      <c r="C206" s="214">
        <f>[1]Dolar!C294</f>
        <v>5.2032999999999996</v>
      </c>
      <c r="D206" s="214">
        <f t="shared" ref="D206:D220" si="240">+B206*C206</f>
        <v>209.536891</v>
      </c>
      <c r="E206" s="177">
        <f t="shared" ref="E206:E220" si="241">100*D206/$D$8</f>
        <v>219.0936050694792</v>
      </c>
      <c r="F206" s="215">
        <f t="shared" ref="F206:F220" si="242">100*(E206/E205-1)</f>
        <v>-2.560251340060582</v>
      </c>
      <c r="G206" s="215">
        <f t="shared" ref="G206:G211" si="243">100*(E206/$E$199-1)</f>
        <v>-14.862043787725487</v>
      </c>
      <c r="H206" s="216">
        <f t="shared" ref="H206:H220" si="244">100*(E206/E194-1)</f>
        <v>-4.9925453362631327</v>
      </c>
      <c r="I206" s="97"/>
    </row>
    <row r="207" spans="1:9" ht="15" x14ac:dyDescent="0.25">
      <c r="A207" s="212">
        <v>44044</v>
      </c>
      <c r="B207" s="213">
        <f>W.TEXAS!B206</f>
        <v>42.61</v>
      </c>
      <c r="C207" s="214">
        <f>[1]Dolar!C295</f>
        <v>5.4713000000000003</v>
      </c>
      <c r="D207" s="214">
        <f t="shared" si="240"/>
        <v>233.132093</v>
      </c>
      <c r="E207" s="177">
        <f t="shared" si="241"/>
        <v>243.76495455763487</v>
      </c>
      <c r="F207" s="215">
        <f t="shared" si="242"/>
        <v>11.260643358500522</v>
      </c>
      <c r="G207" s="215">
        <f t="shared" si="243"/>
        <v>-5.2749621759449088</v>
      </c>
      <c r="H207" s="216">
        <f t="shared" si="244"/>
        <v>2.2368604141491888</v>
      </c>
      <c r="I207" s="97"/>
    </row>
    <row r="208" spans="1:9" ht="15" x14ac:dyDescent="0.25">
      <c r="A208" s="212">
        <v>44075</v>
      </c>
      <c r="B208" s="213">
        <f>W.TEXAS!B207</f>
        <v>40.22</v>
      </c>
      <c r="C208" s="214">
        <f>[1]Dolar!C296</f>
        <v>5.6406999999999998</v>
      </c>
      <c r="D208" s="214">
        <f t="shared" si="240"/>
        <v>226.86895399999997</v>
      </c>
      <c r="E208" s="177">
        <f t="shared" si="241"/>
        <v>237.21616166482988</v>
      </c>
      <c r="F208" s="215">
        <f t="shared" si="242"/>
        <v>-2.6865194402900139</v>
      </c>
      <c r="G208" s="215">
        <f t="shared" si="243"/>
        <v>-7.8197687319102265</v>
      </c>
      <c r="H208" s="216">
        <f t="shared" si="244"/>
        <v>0.75491972015984121</v>
      </c>
      <c r="I208" s="97"/>
    </row>
    <row r="209" spans="1:9" ht="15" x14ac:dyDescent="0.25">
      <c r="A209" s="212">
        <v>44105</v>
      </c>
      <c r="B209" s="213">
        <f>W.TEXAS!B208</f>
        <v>35.79</v>
      </c>
      <c r="C209" s="214">
        <f>[1]Dolar!C297</f>
        <v>5.7717999999999998</v>
      </c>
      <c r="D209" s="214">
        <f t="shared" si="240"/>
        <v>206.572722</v>
      </c>
      <c r="E209" s="177">
        <f t="shared" si="241"/>
        <v>215.99424404934649</v>
      </c>
      <c r="F209" s="215">
        <f t="shared" si="242"/>
        <v>-8.9462359843207047</v>
      </c>
      <c r="G209" s="215">
        <f t="shared" si="243"/>
        <v>-16.066429752046119</v>
      </c>
      <c r="H209" s="216">
        <f t="shared" si="244"/>
        <v>-4.7798072313641633</v>
      </c>
      <c r="I209" s="97"/>
    </row>
    <row r="210" spans="1:9" ht="15" x14ac:dyDescent="0.25">
      <c r="A210" s="212">
        <v>44136</v>
      </c>
      <c r="B210" s="213">
        <f>W.TEXAS!B209</f>
        <v>45.34</v>
      </c>
      <c r="C210" s="214">
        <f>[1]Dolar!C298</f>
        <v>5.3316999999999997</v>
      </c>
      <c r="D210" s="214">
        <f t="shared" si="240"/>
        <v>241.73927800000001</v>
      </c>
      <c r="E210" s="177">
        <f t="shared" si="241"/>
        <v>252.76470244045495</v>
      </c>
      <c r="F210" s="215">
        <f t="shared" si="242"/>
        <v>17.023814015482653</v>
      </c>
      <c r="G210" s="215">
        <f t="shared" si="243"/>
        <v>-1.7777348564799622</v>
      </c>
      <c r="H210" s="216">
        <f t="shared" si="244"/>
        <v>3.7338095130203586</v>
      </c>
      <c r="I210" s="97"/>
    </row>
    <row r="211" spans="1:9" ht="15" x14ac:dyDescent="0.25">
      <c r="A211" s="212">
        <v>44166</v>
      </c>
      <c r="B211" s="213">
        <f>W.TEXAS!B210</f>
        <v>48.52</v>
      </c>
      <c r="C211" s="214">
        <f>[1]Dolar!C299</f>
        <v>5.1966999999999999</v>
      </c>
      <c r="D211" s="214">
        <f t="shared" si="240"/>
        <v>252.14388400000001</v>
      </c>
      <c r="E211" s="177">
        <f t="shared" si="241"/>
        <v>263.64384943451591</v>
      </c>
      <c r="F211" s="215">
        <f t="shared" si="242"/>
        <v>4.3040610057584416</v>
      </c>
      <c r="G211" s="215">
        <f t="shared" si="243"/>
        <v>2.4498113565349477</v>
      </c>
      <c r="H211" s="216">
        <f t="shared" si="244"/>
        <v>2.4498113565349477</v>
      </c>
      <c r="I211" s="97"/>
    </row>
    <row r="212" spans="1:9" ht="15" x14ac:dyDescent="0.25">
      <c r="A212" s="212">
        <v>44197</v>
      </c>
      <c r="B212" s="213">
        <f>W.TEXAS!B211</f>
        <v>52.2</v>
      </c>
      <c r="C212" s="214">
        <f>[1]Dolar!C300</f>
        <v>5.4759000000000002</v>
      </c>
      <c r="D212" s="214">
        <f t="shared" si="240"/>
        <v>285.84198000000004</v>
      </c>
      <c r="E212" s="177">
        <f t="shared" si="241"/>
        <v>298.87887321186787</v>
      </c>
      <c r="F212" s="215">
        <f t="shared" si="242"/>
        <v>13.364629538267936</v>
      </c>
      <c r="G212" s="215">
        <f>100*(E212/$E$211-1)</f>
        <v>13.364629538267936</v>
      </c>
      <c r="H212" s="216">
        <f t="shared" si="244"/>
        <v>29.848245230140623</v>
      </c>
      <c r="I212" s="97"/>
    </row>
    <row r="213" spans="1:9" ht="15" x14ac:dyDescent="0.25">
      <c r="A213" s="212">
        <v>44228</v>
      </c>
      <c r="B213" s="213">
        <f>W.TEXAS!B212</f>
        <v>61.5</v>
      </c>
      <c r="C213" s="214">
        <f>[1]Dolar!C301</f>
        <v>5.5301999999999998</v>
      </c>
      <c r="D213" s="214">
        <f t="shared" si="240"/>
        <v>340.10730000000001</v>
      </c>
      <c r="E213" s="177">
        <f t="shared" si="241"/>
        <v>355.61916620900371</v>
      </c>
      <c r="F213" s="215">
        <f t="shared" si="242"/>
        <v>18.984377312247847</v>
      </c>
      <c r="G213" s="215">
        <f t="shared" ref="G213:G223" si="245">100*(E213/$E$211-1)</f>
        <v>34.886198548444682</v>
      </c>
      <c r="H213" s="216">
        <f t="shared" si="244"/>
        <v>68.903575420745611</v>
      </c>
      <c r="I213" s="97"/>
    </row>
    <row r="214" spans="1:9" ht="15" x14ac:dyDescent="0.25">
      <c r="A214" s="212">
        <v>44256</v>
      </c>
      <c r="B214" s="213">
        <f>W.TEXAS!B213</f>
        <v>59.16</v>
      </c>
      <c r="C214" s="214">
        <f>[1]Dolar!C302</f>
        <v>5.6973000000000003</v>
      </c>
      <c r="D214" s="214">
        <f t="shared" si="240"/>
        <v>337.05226799999997</v>
      </c>
      <c r="E214" s="177">
        <f t="shared" si="241"/>
        <v>352.42479804171694</v>
      </c>
      <c r="F214" s="215">
        <f t="shared" si="242"/>
        <v>-0.89825534471035251</v>
      </c>
      <c r="G214" s="215">
        <f t="shared" si="245"/>
        <v>33.67457606070667</v>
      </c>
      <c r="H214" s="216">
        <f t="shared" si="244"/>
        <v>216.57203288201862</v>
      </c>
      <c r="I214" s="97"/>
    </row>
    <row r="215" spans="1:9" ht="15" x14ac:dyDescent="0.25">
      <c r="A215" s="212">
        <v>44287</v>
      </c>
      <c r="B215" s="213">
        <f>W.TEXAS!B214</f>
        <v>63.58</v>
      </c>
      <c r="C215" s="214">
        <f>[1]Dolar!C303</f>
        <v>5.4036</v>
      </c>
      <c r="D215" s="214">
        <f t="shared" si="240"/>
        <v>343.56088799999998</v>
      </c>
      <c r="E215" s="177">
        <f t="shared" si="241"/>
        <v>359.23026801419695</v>
      </c>
      <c r="F215" s="215">
        <f t="shared" si="242"/>
        <v>1.9310417457271134</v>
      </c>
      <c r="G215" s="215">
        <f t="shared" si="245"/>
        <v>36.255887927862652</v>
      </c>
      <c r="H215" s="216">
        <f t="shared" si="244"/>
        <v>236.01835127265304</v>
      </c>
      <c r="I215" s="97"/>
    </row>
    <row r="216" spans="1:9" ht="15" x14ac:dyDescent="0.25">
      <c r="A216" s="212">
        <v>44317</v>
      </c>
      <c r="B216" s="213">
        <f>W.TEXAS!B215</f>
        <v>66.959999999999994</v>
      </c>
      <c r="C216" s="214">
        <f>[1]Dolar!C304</f>
        <v>5.2321999999999997</v>
      </c>
      <c r="D216" s="214">
        <f t="shared" si="240"/>
        <v>350.34811199999996</v>
      </c>
      <c r="E216" s="177">
        <f t="shared" si="241"/>
        <v>366.327048764724</v>
      </c>
      <c r="F216" s="215">
        <f t="shared" si="242"/>
        <v>1.975552001716796</v>
      </c>
      <c r="G216" s="215">
        <f t="shared" si="245"/>
        <v>38.947693849278522</v>
      </c>
      <c r="H216" s="216">
        <f t="shared" si="244"/>
        <v>81.923993765750168</v>
      </c>
      <c r="I216" s="97"/>
    </row>
    <row r="217" spans="1:9" ht="15" x14ac:dyDescent="0.25">
      <c r="A217" s="212">
        <v>44348</v>
      </c>
      <c r="B217" s="213">
        <f>W.TEXAS!B216</f>
        <v>73.47</v>
      </c>
      <c r="C217" s="214">
        <f>[1]Dolar!C305</f>
        <v>5.0022000000000002</v>
      </c>
      <c r="D217" s="214">
        <f t="shared" si="240"/>
        <v>367.51163400000002</v>
      </c>
      <c r="E217" s="177">
        <f t="shared" si="241"/>
        <v>384.2733774170344</v>
      </c>
      <c r="F217" s="215">
        <f t="shared" si="242"/>
        <v>4.8989908642636193</v>
      </c>
      <c r="G217" s="215">
        <f t="shared" si="245"/>
        <v>45.754728677059674</v>
      </c>
      <c r="H217" s="216">
        <f t="shared" si="244"/>
        <v>70.901844900255085</v>
      </c>
      <c r="I217" s="97"/>
    </row>
    <row r="218" spans="1:9" ht="15" x14ac:dyDescent="0.25">
      <c r="A218" s="212">
        <v>44378</v>
      </c>
      <c r="B218" s="213">
        <f>W.TEXAS!B217</f>
        <v>73.95</v>
      </c>
      <c r="C218" s="214">
        <f>[1]Dolar!C306</f>
        <v>5.1215999999999999</v>
      </c>
      <c r="D218" s="214">
        <f t="shared" si="240"/>
        <v>378.74232000000001</v>
      </c>
      <c r="E218" s="177">
        <f t="shared" si="241"/>
        <v>396.01628088095629</v>
      </c>
      <c r="F218" s="215">
        <f t="shared" si="242"/>
        <v>3.0558722394077975</v>
      </c>
      <c r="G218" s="215">
        <f t="shared" si="245"/>
        <v>50.20880696832608</v>
      </c>
      <c r="H218" s="216">
        <f t="shared" si="244"/>
        <v>80.752094866197126</v>
      </c>
      <c r="I218" s="97"/>
    </row>
    <row r="219" spans="1:9" ht="15" x14ac:dyDescent="0.25">
      <c r="A219" s="212">
        <v>44409</v>
      </c>
      <c r="B219" s="213">
        <f>W.TEXAS!B218</f>
        <v>68.5</v>
      </c>
      <c r="C219" s="214">
        <f>[1]Dolar!C307</f>
        <v>5.1433</v>
      </c>
      <c r="D219" s="214">
        <f t="shared" si="240"/>
        <v>352.31605000000002</v>
      </c>
      <c r="E219" s="177">
        <f t="shared" si="241"/>
        <v>368.38474194188024</v>
      </c>
      <c r="F219" s="215">
        <f t="shared" si="242"/>
        <v>-6.9773744851116763</v>
      </c>
      <c r="G219" s="215">
        <f t="shared" si="245"/>
        <v>39.728175996527447</v>
      </c>
      <c r="H219" s="216">
        <f t="shared" si="244"/>
        <v>51.122930123567343</v>
      </c>
      <c r="I219" s="97"/>
    </row>
    <row r="220" spans="1:9" ht="15" x14ac:dyDescent="0.25">
      <c r="A220" s="212">
        <v>44440</v>
      </c>
      <c r="B220" s="213">
        <f>W.TEXAS!B219</f>
        <v>75.03</v>
      </c>
      <c r="C220" s="214">
        <f>[1]Dolar!C308</f>
        <v>5.4394</v>
      </c>
      <c r="D220" s="214">
        <f t="shared" si="240"/>
        <v>408.11818199999999</v>
      </c>
      <c r="E220" s="177">
        <f t="shared" si="241"/>
        <v>426.73193900152808</v>
      </c>
      <c r="F220" s="215">
        <f t="shared" si="242"/>
        <v>15.838657364602039</v>
      </c>
      <c r="G220" s="215">
        <f t="shared" si="245"/>
        <v>61.859243034425539</v>
      </c>
      <c r="H220" s="216">
        <f t="shared" si="244"/>
        <v>79.891595921053195</v>
      </c>
      <c r="I220" s="97"/>
    </row>
    <row r="221" spans="1:9" ht="15" x14ac:dyDescent="0.25">
      <c r="A221" s="212">
        <v>44470</v>
      </c>
      <c r="B221" s="213">
        <f>W.TEXAS!B220</f>
        <v>83.57</v>
      </c>
      <c r="C221" s="214">
        <f>[1]Dolar!C309</f>
        <v>5.6429999999999998</v>
      </c>
      <c r="D221" s="214">
        <f t="shared" ref="D221" si="246">+B221*C221</f>
        <v>471.58550999999994</v>
      </c>
      <c r="E221" s="177">
        <f t="shared" ref="E221" si="247">100*D221/$D$8</f>
        <v>493.09393201042059</v>
      </c>
      <c r="F221" s="215">
        <f t="shared" ref="F221" si="248">100*(E221/E220-1)</f>
        <v>15.551213055241897</v>
      </c>
      <c r="G221" s="215">
        <f t="shared" si="245"/>
        <v>87.030318768310849</v>
      </c>
      <c r="H221" s="216">
        <f t="shared" ref="H221" si="249">100*(E221/E209-1)</f>
        <v>128.29031124448264</v>
      </c>
      <c r="I221" s="97"/>
    </row>
    <row r="222" spans="1:9" ht="15" x14ac:dyDescent="0.25">
      <c r="A222" s="212">
        <v>44501</v>
      </c>
      <c r="B222" s="213">
        <f>W.TEXAS!B221</f>
        <v>66.180000000000007</v>
      </c>
      <c r="C222" s="214">
        <f>[1]Dolar!C310</f>
        <v>5.6199000000000003</v>
      </c>
      <c r="D222" s="214">
        <f t="shared" ref="D222:D235" si="250">+B222*C222</f>
        <v>371.92498200000006</v>
      </c>
      <c r="E222" s="177">
        <f t="shared" ref="E222:E235" si="251">100*D222/$D$8</f>
        <v>388.88801266876283</v>
      </c>
      <c r="F222" s="215">
        <f t="shared" ref="F222:F235" si="252">100*(E222/E221-1)</f>
        <v>-21.133076798733661</v>
      </c>
      <c r="G222" s="215">
        <f t="shared" si="245"/>
        <v>47.50505786608732</v>
      </c>
      <c r="H222" s="216">
        <f t="shared" ref="H222:H235" si="253">100*(E222/E210-1)</f>
        <v>53.853765543223005</v>
      </c>
      <c r="I222" s="97"/>
    </row>
    <row r="223" spans="1:9" ht="15" x14ac:dyDescent="0.25">
      <c r="A223" s="212">
        <v>44531</v>
      </c>
      <c r="B223" s="213">
        <f>W.TEXAS!B222</f>
        <v>75.209999999999994</v>
      </c>
      <c r="C223" s="214">
        <f>[1]Dolar!C311</f>
        <v>5.5804999999999998</v>
      </c>
      <c r="D223" s="214">
        <f t="shared" si="250"/>
        <v>419.70940499999995</v>
      </c>
      <c r="E223" s="177">
        <f t="shared" si="251"/>
        <v>438.85182310458202</v>
      </c>
      <c r="F223" s="215">
        <f t="shared" si="252"/>
        <v>12.847865917218716</v>
      </c>
      <c r="G223" s="215">
        <f t="shared" si="245"/>
        <v>66.456309921838113</v>
      </c>
      <c r="H223" s="216">
        <f t="shared" si="253"/>
        <v>66.456309921838113</v>
      </c>
      <c r="I223" s="97"/>
    </row>
    <row r="224" spans="1:9" ht="15" x14ac:dyDescent="0.25">
      <c r="A224" s="212">
        <v>44562</v>
      </c>
      <c r="B224" s="213">
        <f>W.TEXAS!B223</f>
        <v>88.15</v>
      </c>
      <c r="C224" s="214">
        <f>[1]Dolar!C312</f>
        <v>5.3574000000000002</v>
      </c>
      <c r="D224" s="214">
        <f t="shared" si="250"/>
        <v>472.25481000000002</v>
      </c>
      <c r="E224" s="177">
        <f t="shared" si="251"/>
        <v>493.79375794165969</v>
      </c>
      <c r="F224" s="215">
        <f t="shared" si="252"/>
        <v>12.519472848124536</v>
      </c>
      <c r="G224" s="215">
        <f>100*(E224/$E$223-1)</f>
        <v>12.519472848124536</v>
      </c>
      <c r="H224" s="216">
        <f t="shared" si="253"/>
        <v>65.215343806392582</v>
      </c>
      <c r="I224" s="97"/>
    </row>
    <row r="225" spans="1:9" ht="15" x14ac:dyDescent="0.25">
      <c r="A225" s="212">
        <v>44593</v>
      </c>
      <c r="B225" s="213">
        <f>W.TEXAS!B224</f>
        <v>103.41</v>
      </c>
      <c r="C225" s="214">
        <f>[1]Dolar!C313</f>
        <v>5.1394000000000002</v>
      </c>
      <c r="D225" s="214">
        <f t="shared" si="250"/>
        <v>531.46535400000005</v>
      </c>
      <c r="E225" s="177">
        <f t="shared" si="251"/>
        <v>555.70482038595753</v>
      </c>
      <c r="F225" s="215">
        <f t="shared" si="252"/>
        <v>12.537838206454687</v>
      </c>
      <c r="G225" s="215">
        <f t="shared" ref="G225:G235" si="254">100*(E225/$E$223-1)</f>
        <v>26.626982304578117</v>
      </c>
      <c r="H225" s="216">
        <f t="shared" si="253"/>
        <v>56.264024324088304</v>
      </c>
      <c r="I225" s="97"/>
    </row>
    <row r="226" spans="1:9" ht="15" x14ac:dyDescent="0.25">
      <c r="A226" s="212">
        <v>44621</v>
      </c>
      <c r="B226" s="213">
        <f>W.TEXAS!B225</f>
        <v>100.28</v>
      </c>
      <c r="C226" s="214">
        <f>[1]Dolar!C314</f>
        <v>4.7378</v>
      </c>
      <c r="D226" s="214">
        <f t="shared" si="250"/>
        <v>475.106584</v>
      </c>
      <c r="E226" s="177">
        <f t="shared" si="251"/>
        <v>496.77559776719863</v>
      </c>
      <c r="F226" s="215">
        <f t="shared" si="252"/>
        <v>-10.604410913302932</v>
      </c>
      <c r="G226" s="215">
        <f t="shared" si="254"/>
        <v>13.198936773885261</v>
      </c>
      <c r="H226" s="216">
        <f t="shared" si="253"/>
        <v>40.95931969815436</v>
      </c>
      <c r="I226" s="97"/>
    </row>
    <row r="227" spans="1:9" ht="15" x14ac:dyDescent="0.25">
      <c r="A227" s="212">
        <v>44652</v>
      </c>
      <c r="B227" s="213">
        <f>W.TEXAS!B226</f>
        <v>104.69</v>
      </c>
      <c r="C227" s="214">
        <f>[1]Dolar!C315</f>
        <v>4.9191000000000003</v>
      </c>
      <c r="D227" s="214">
        <f t="shared" si="250"/>
        <v>514.98057900000003</v>
      </c>
      <c r="E227" s="177">
        <f t="shared" si="251"/>
        <v>538.46819553067496</v>
      </c>
      <c r="F227" s="215">
        <f t="shared" si="252"/>
        <v>8.3926420602918874</v>
      </c>
      <c r="G227" s="215">
        <f t="shared" si="254"/>
        <v>22.699318353373577</v>
      </c>
      <c r="H227" s="216">
        <f t="shared" si="253"/>
        <v>49.894995905354619</v>
      </c>
      <c r="I227" s="97"/>
    </row>
    <row r="228" spans="1:9" ht="15" x14ac:dyDescent="0.25">
      <c r="A228" s="212">
        <v>44682</v>
      </c>
      <c r="B228" s="213">
        <f>W.TEXAS!B227</f>
        <v>115.26</v>
      </c>
      <c r="C228" s="214">
        <f>[1]Dolar!C316</f>
        <v>4.7289000000000003</v>
      </c>
      <c r="D228" s="214">
        <f t="shared" si="250"/>
        <v>545.05301400000008</v>
      </c>
      <c r="E228" s="177">
        <f t="shared" si="251"/>
        <v>569.91219646971535</v>
      </c>
      <c r="F228" s="215">
        <f t="shared" si="252"/>
        <v>5.8395279795590227</v>
      </c>
      <c r="G228" s="215">
        <f t="shared" si="254"/>
        <v>29.864379379347028</v>
      </c>
      <c r="H228" s="216">
        <f t="shared" si="253"/>
        <v>55.574697088705904</v>
      </c>
      <c r="I228" s="97"/>
    </row>
    <row r="229" spans="1:9" ht="15" x14ac:dyDescent="0.25">
      <c r="A229" s="212">
        <v>44713</v>
      </c>
      <c r="B229" s="213">
        <f>W.TEXAS!B228</f>
        <v>108.43</v>
      </c>
      <c r="C229" s="214">
        <f>[1]Dolar!C317</f>
        <v>5.2380000000000004</v>
      </c>
      <c r="D229" s="214">
        <f t="shared" si="250"/>
        <v>567.95634000000007</v>
      </c>
      <c r="E229" s="177">
        <f t="shared" si="251"/>
        <v>593.86011436366528</v>
      </c>
      <c r="F229" s="215">
        <f t="shared" si="252"/>
        <v>4.2020363912711023</v>
      </c>
      <c r="G229" s="215">
        <f t="shared" si="254"/>
        <v>35.321327860165574</v>
      </c>
      <c r="H229" s="216">
        <f t="shared" si="253"/>
        <v>54.541050529028958</v>
      </c>
      <c r="I229" s="97"/>
    </row>
    <row r="230" spans="1:9" ht="15" x14ac:dyDescent="0.25">
      <c r="A230" s="212">
        <v>44743</v>
      </c>
      <c r="B230" s="213">
        <f>W.TEXAS!B229</f>
        <v>98.62</v>
      </c>
      <c r="C230" s="214">
        <f>[1]Dolar!C318</f>
        <v>5.1883999999999997</v>
      </c>
      <c r="D230" s="214">
        <f t="shared" si="250"/>
        <v>511.68000799999999</v>
      </c>
      <c r="E230" s="177">
        <f t="shared" si="251"/>
        <v>535.01708963840622</v>
      </c>
      <c r="F230" s="215">
        <f t="shared" si="252"/>
        <v>-9.9085665634087388</v>
      </c>
      <c r="G230" s="215">
        <f t="shared" si="254"/>
        <v>21.912924014652479</v>
      </c>
      <c r="H230" s="216">
        <f t="shared" si="253"/>
        <v>35.099771264008716</v>
      </c>
      <c r="I230" s="97"/>
    </row>
    <row r="231" spans="1:9" ht="15" x14ac:dyDescent="0.25">
      <c r="A231" s="212">
        <v>44774</v>
      </c>
      <c r="B231" s="213">
        <f>W.TEXAS!B230</f>
        <v>89.55</v>
      </c>
      <c r="C231" s="214">
        <f>[1]Dolar!C319</f>
        <v>5.1790000000000003</v>
      </c>
      <c r="D231" s="214">
        <f t="shared" si="250"/>
        <v>463.77945</v>
      </c>
      <c r="E231" s="177">
        <f t="shared" si="251"/>
        <v>484.93184743129683</v>
      </c>
      <c r="F231" s="215">
        <f t="shared" si="252"/>
        <v>-9.3614284809032444</v>
      </c>
      <c r="G231" s="215">
        <f t="shared" si="254"/>
        <v>10.500132824042874</v>
      </c>
      <c r="H231" s="216">
        <f t="shared" si="253"/>
        <v>31.637332446251023</v>
      </c>
      <c r="I231" s="97"/>
    </row>
    <row r="232" spans="1:9" ht="15" x14ac:dyDescent="0.25">
      <c r="A232" s="212">
        <v>44805</v>
      </c>
      <c r="B232" s="213">
        <f>W.TEXAS!B231</f>
        <v>79.489999999999995</v>
      </c>
      <c r="C232" s="214">
        <f>[1]Dolar!C320</f>
        <v>5.4066000000000001</v>
      </c>
      <c r="D232" s="214">
        <f t="shared" si="250"/>
        <v>429.77063399999997</v>
      </c>
      <c r="E232" s="177">
        <f t="shared" si="251"/>
        <v>449.37193210552925</v>
      </c>
      <c r="F232" s="215">
        <f t="shared" si="252"/>
        <v>-7.3329717390453686</v>
      </c>
      <c r="G232" s="215">
        <f t="shared" si="254"/>
        <v>2.3971893124482335</v>
      </c>
      <c r="H232" s="216">
        <f t="shared" si="253"/>
        <v>5.3054367472410213</v>
      </c>
      <c r="I232" s="97"/>
    </row>
    <row r="233" spans="1:9" ht="15" x14ac:dyDescent="0.25">
      <c r="A233" s="212">
        <v>44835</v>
      </c>
      <c r="B233" s="213">
        <f>W.TEXAS!B232</f>
        <v>86.53</v>
      </c>
      <c r="C233" s="214">
        <f>[1]Dolar!C321</f>
        <v>5.2569999999999997</v>
      </c>
      <c r="D233" s="214">
        <f t="shared" si="250"/>
        <v>454.88820999999996</v>
      </c>
      <c r="E233" s="177">
        <f t="shared" si="251"/>
        <v>475.63508915717523</v>
      </c>
      <c r="F233" s="215">
        <f t="shared" si="252"/>
        <v>5.8444142090918083</v>
      </c>
      <c r="G233" s="215">
        <f t="shared" si="254"/>
        <v>8.3817051943355878</v>
      </c>
      <c r="H233" s="216">
        <f t="shared" si="253"/>
        <v>-3.5406728251680009</v>
      </c>
      <c r="I233" s="97"/>
    </row>
    <row r="234" spans="1:9" ht="15" x14ac:dyDescent="0.25">
      <c r="A234" s="212">
        <v>44866</v>
      </c>
      <c r="B234" s="213">
        <f>W.TEXAS!B233</f>
        <v>80.56</v>
      </c>
      <c r="C234" s="214">
        <f>[1]Dolar!C322</f>
        <v>5.2941000000000003</v>
      </c>
      <c r="D234" s="214">
        <f t="shared" si="250"/>
        <v>426.49269600000002</v>
      </c>
      <c r="E234" s="177">
        <f t="shared" si="251"/>
        <v>445.94449147592559</v>
      </c>
      <c r="F234" s="215">
        <f t="shared" si="252"/>
        <v>-6.2423059942573467</v>
      </c>
      <c r="G234" s="215">
        <f t="shared" si="254"/>
        <v>1.6161875143112514</v>
      </c>
      <c r="H234" s="216">
        <f t="shared" si="253"/>
        <v>14.671699036339515</v>
      </c>
      <c r="I234" s="97"/>
    </row>
    <row r="235" spans="1:9" ht="15" x14ac:dyDescent="0.25">
      <c r="A235" s="212">
        <v>44896</v>
      </c>
      <c r="B235" s="213">
        <f>W.TEXAS!B234</f>
        <v>80.47</v>
      </c>
      <c r="C235" s="214">
        <f>[1]Dolar!C323</f>
        <v>5.2176999999999998</v>
      </c>
      <c r="D235" s="214">
        <f t="shared" si="250"/>
        <v>419.86831899999999</v>
      </c>
      <c r="E235" s="177">
        <f t="shared" si="251"/>
        <v>439.01798497226008</v>
      </c>
      <c r="F235" s="215">
        <f t="shared" si="252"/>
        <v>-1.5532216758056827</v>
      </c>
      <c r="G235" s="215">
        <f t="shared" si="254"/>
        <v>3.786286371161296E-2</v>
      </c>
      <c r="H235" s="216">
        <f t="shared" si="253"/>
        <v>3.786286371161296E-2</v>
      </c>
      <c r="I235" s="97"/>
    </row>
    <row r="236" spans="1:9" ht="15" x14ac:dyDescent="0.25">
      <c r="A236" s="212">
        <v>44927</v>
      </c>
      <c r="B236" s="213">
        <f>W.TEXAS!B235</f>
        <v>78.87</v>
      </c>
      <c r="C236" s="214">
        <f>[1]Dolar!C324</f>
        <v>5.0993000000000004</v>
      </c>
      <c r="D236" s="214">
        <f t="shared" ref="D236:D237" si="255">+B236*C236</f>
        <v>402.18179100000003</v>
      </c>
      <c r="E236" s="177">
        <f t="shared" ref="E236:E237" si="256">100*D236/$D$8</f>
        <v>420.52479667406072</v>
      </c>
      <c r="F236" s="215">
        <f t="shared" ref="F236:F237" si="257">100*(E236/E235-1)</f>
        <v>-4.2123987925842936</v>
      </c>
      <c r="G236" s="215">
        <f>100*(E236/$E$235-1)</f>
        <v>-4.2123987925842936</v>
      </c>
      <c r="H236" s="216">
        <f t="shared" ref="H236:H237" si="258">100*(E236/E224-1)</f>
        <v>-14.837968299359405</v>
      </c>
      <c r="I236" s="97"/>
    </row>
    <row r="237" spans="1:9" ht="15" x14ac:dyDescent="0.25">
      <c r="A237" s="212">
        <v>44958</v>
      </c>
      <c r="B237" s="213">
        <f>W.TEXAS!B236</f>
        <v>77.05</v>
      </c>
      <c r="C237" s="214">
        <f>[1]Dolar!C325</f>
        <v>5.2077999999999998</v>
      </c>
      <c r="D237" s="214">
        <f t="shared" si="255"/>
        <v>401.26098999999999</v>
      </c>
      <c r="E237" s="177">
        <f t="shared" si="256"/>
        <v>419.5619990985179</v>
      </c>
      <c r="F237" s="215">
        <f t="shared" si="257"/>
        <v>-0.22895143952451624</v>
      </c>
      <c r="G237" s="215">
        <f>100*(E237/$E$235-1)</f>
        <v>-4.4317058844346775</v>
      </c>
      <c r="H237" s="216">
        <f t="shared" si="258"/>
        <v>-24.499125487679486</v>
      </c>
      <c r="I237" s="97"/>
    </row>
    <row r="238" spans="1:9" ht="15" x14ac:dyDescent="0.25">
      <c r="A238" s="212">
        <v>44986</v>
      </c>
      <c r="B238" s="213">
        <f>W.TEXAS!B237</f>
        <v>75.67</v>
      </c>
      <c r="C238" s="214">
        <f>[1]Dolar!C326</f>
        <v>5.0804</v>
      </c>
      <c r="D238" s="214">
        <f t="shared" ref="D238:D243" si="259">+B238*C238</f>
        <v>384.43386800000002</v>
      </c>
      <c r="E238" s="177">
        <f t="shared" ref="E238:E243" si="260">100*D238/$D$8</f>
        <v>401.9674132271262</v>
      </c>
      <c r="F238" s="215">
        <f t="shared" ref="F238:F243" si="261">100*(E238/E237-1)</f>
        <v>-4.1935604056601683</v>
      </c>
      <c r="G238" s="215">
        <f t="shared" ref="G238:G243" si="262">100*(E238/$E$235-1)</f>
        <v>-8.4394200268298682</v>
      </c>
      <c r="H238" s="216">
        <f t="shared" ref="H238:H243" si="263">100*(E238/E226-1)</f>
        <v>-19.084710474144885</v>
      </c>
      <c r="I238" s="97"/>
    </row>
    <row r="239" spans="1:9" ht="15" x14ac:dyDescent="0.25">
      <c r="A239" s="212">
        <v>45017</v>
      </c>
      <c r="B239" s="213">
        <f>W.TEXAS!B238</f>
        <v>76.78</v>
      </c>
      <c r="C239" s="214">
        <f>[1]Dolar!C327</f>
        <v>5.0007000000000001</v>
      </c>
      <c r="D239" s="214">
        <f t="shared" si="259"/>
        <v>383.95374600000002</v>
      </c>
      <c r="E239" s="177">
        <f t="shared" si="260"/>
        <v>401.46539346654299</v>
      </c>
      <c r="F239" s="215">
        <f t="shared" si="261"/>
        <v>-0.12489066129834914</v>
      </c>
      <c r="G239" s="215">
        <f t="shared" si="262"/>
        <v>-8.5537706406469631</v>
      </c>
      <c r="H239" s="216">
        <f t="shared" si="263"/>
        <v>-25.443062970341636</v>
      </c>
      <c r="I239" s="97"/>
    </row>
    <row r="240" spans="1:9" ht="15" x14ac:dyDescent="0.25">
      <c r="A240" s="212">
        <v>45047</v>
      </c>
      <c r="B240" s="213">
        <f>W.TEXAS!B239</f>
        <v>68.09</v>
      </c>
      <c r="C240" s="214">
        <f>[1]Dolar!C328</f>
        <v>5.0959000000000003</v>
      </c>
      <c r="D240" s="214">
        <f t="shared" si="259"/>
        <v>346.97983100000005</v>
      </c>
      <c r="E240" s="177">
        <f t="shared" si="260"/>
        <v>362.80514470451243</v>
      </c>
      <c r="F240" s="215">
        <f t="shared" si="261"/>
        <v>-9.6297836354486179</v>
      </c>
      <c r="G240" s="215">
        <f t="shared" si="262"/>
        <v>-17.359844670728751</v>
      </c>
      <c r="H240" s="216">
        <f t="shared" si="263"/>
        <v>-36.340168371218283</v>
      </c>
      <c r="I240" s="97"/>
    </row>
    <row r="241" spans="1:9" ht="15" x14ac:dyDescent="0.25">
      <c r="A241" s="212">
        <v>45078</v>
      </c>
      <c r="B241" s="213">
        <f>W.TEXAS!B240</f>
        <v>70.64</v>
      </c>
      <c r="C241" s="214">
        <f>[1]Dolar!C329</f>
        <v>4.8192000000000004</v>
      </c>
      <c r="D241" s="214">
        <f t="shared" si="259"/>
        <v>340.42828800000001</v>
      </c>
      <c r="E241" s="177">
        <f t="shared" si="260"/>
        <v>355.95479406798552</v>
      </c>
      <c r="F241" s="215">
        <f t="shared" si="261"/>
        <v>-1.8881624851560974</v>
      </c>
      <c r="G241" s="215">
        <f t="shared" si="262"/>
        <v>-18.920225081330788</v>
      </c>
      <c r="H241" s="216">
        <f t="shared" si="263"/>
        <v>-40.060834957842005</v>
      </c>
      <c r="I241" s="97"/>
    </row>
    <row r="242" spans="1:9" ht="15" x14ac:dyDescent="0.25">
      <c r="A242" s="212">
        <v>45108</v>
      </c>
      <c r="B242" s="213">
        <f>W.TEXAS!B241</f>
        <v>81.8</v>
      </c>
      <c r="C242" s="214">
        <f>[1]Dolar!C330</f>
        <v>4.8192000000000004</v>
      </c>
      <c r="D242" s="214">
        <f t="shared" si="259"/>
        <v>394.21056000000004</v>
      </c>
      <c r="E242" s="177">
        <f t="shared" si="260"/>
        <v>412.19000785335811</v>
      </c>
      <c r="F242" s="215">
        <f t="shared" si="261"/>
        <v>15.798414496036251</v>
      </c>
      <c r="G242" s="215">
        <f t="shared" si="262"/>
        <v>-6.1109061672261822</v>
      </c>
      <c r="H242" s="216">
        <f t="shared" si="263"/>
        <v>-22.957599703602249</v>
      </c>
      <c r="I242" s="97"/>
    </row>
    <row r="243" spans="1:9" ht="15" x14ac:dyDescent="0.25">
      <c r="A243" s="212">
        <v>45139</v>
      </c>
      <c r="B243" s="213">
        <f>W.TEXAS!B242</f>
        <v>83.63</v>
      </c>
      <c r="C243" s="214">
        <f>[1]Dolar!C331</f>
        <v>4.9218999999999999</v>
      </c>
      <c r="D243" s="214">
        <f t="shared" si="259"/>
        <v>411.61849699999999</v>
      </c>
      <c r="E243" s="177">
        <f t="shared" si="260"/>
        <v>430.39189896642404</v>
      </c>
      <c r="F243" s="215">
        <f t="shared" si="261"/>
        <v>4.4158981941021525</v>
      </c>
      <c r="G243" s="215">
        <f t="shared" si="262"/>
        <v>-1.9648593682058624</v>
      </c>
      <c r="H243" s="216">
        <f t="shared" si="263"/>
        <v>-11.246930626184493</v>
      </c>
      <c r="I243" s="97"/>
    </row>
    <row r="244" spans="1:9" ht="15" x14ac:dyDescent="0.25">
      <c r="A244" s="212">
        <v>45170</v>
      </c>
      <c r="B244" s="213">
        <f>W.TEXAS!B243</f>
        <v>90.79</v>
      </c>
      <c r="C244" s="214">
        <f>[1]Dolar!C332</f>
        <v>5.0076000000000001</v>
      </c>
      <c r="D244" s="214">
        <f t="shared" ref="D244:D247" si="264">+B244*C244</f>
        <v>454.64000400000003</v>
      </c>
      <c r="E244" s="177">
        <f t="shared" ref="E244:E247" si="265">100*D244/$D$8</f>
        <v>475.37556279367749</v>
      </c>
      <c r="F244" s="215">
        <f t="shared" ref="F244:F247" si="266">100*(E244/E243-1)</f>
        <v>10.451791480109328</v>
      </c>
      <c r="G244" s="215">
        <f t="shared" ref="G244:G247" si="267">100*(E244/$E$235-1)</f>
        <v>8.2815691078611984</v>
      </c>
      <c r="H244" s="216">
        <f t="shared" ref="H244:H247" si="268">100*(E244/E232-1)</f>
        <v>5.7866610774527816</v>
      </c>
      <c r="I244" s="97"/>
    </row>
    <row r="245" spans="1:9" ht="15" x14ac:dyDescent="0.25">
      <c r="A245" s="212">
        <v>45200</v>
      </c>
      <c r="B245" s="213">
        <f>W.TEXAS!B244</f>
        <v>81.02</v>
      </c>
      <c r="C245" s="214">
        <f>[1]Dolar!C333</f>
        <v>5.0575000000000001</v>
      </c>
      <c r="D245" s="214">
        <f t="shared" si="264"/>
        <v>409.75864999999999</v>
      </c>
      <c r="E245" s="177">
        <f t="shared" si="265"/>
        <v>428.44722668383463</v>
      </c>
      <c r="F245" s="215">
        <f t="shared" si="266"/>
        <v>-9.8718444494822926</v>
      </c>
      <c r="G245" s="215">
        <f t="shared" si="267"/>
        <v>-2.4078189619255341</v>
      </c>
      <c r="H245" s="216">
        <f t="shared" si="268"/>
        <v>-9.9210221342074352</v>
      </c>
      <c r="I245" s="97"/>
    </row>
    <row r="246" spans="1:9" ht="15" x14ac:dyDescent="0.25">
      <c r="A246" s="212">
        <v>45231</v>
      </c>
      <c r="B246" s="213">
        <f>W.TEXAS!B245</f>
        <v>75.959999999999994</v>
      </c>
      <c r="C246" s="214">
        <f>[1]Dolar!C334</f>
        <v>4.9355000000000002</v>
      </c>
      <c r="D246" s="214">
        <f t="shared" si="264"/>
        <v>374.90057999999999</v>
      </c>
      <c r="E246" s="177">
        <f t="shared" si="265"/>
        <v>391.99932395121147</v>
      </c>
      <c r="F246" s="215">
        <f t="shared" si="266"/>
        <v>-8.5069759967239307</v>
      </c>
      <c r="G246" s="215">
        <f t="shared" si="267"/>
        <v>-10.709962377513882</v>
      </c>
      <c r="H246" s="216">
        <f t="shared" si="268"/>
        <v>-12.09683459620139</v>
      </c>
      <c r="I246" s="97"/>
    </row>
    <row r="247" spans="1:9" ht="15" x14ac:dyDescent="0.25">
      <c r="A247" s="212">
        <v>45261</v>
      </c>
      <c r="B247" s="213">
        <f>W.TEXAS!B246</f>
        <v>71.650000000000006</v>
      </c>
      <c r="C247" s="214">
        <f>[1]Dolar!C335</f>
        <v>4.8413000000000004</v>
      </c>
      <c r="D247" s="214">
        <f t="shared" si="264"/>
        <v>346.87914500000005</v>
      </c>
      <c r="E247" s="177">
        <f t="shared" si="265"/>
        <v>362.69986654268257</v>
      </c>
      <c r="F247" s="215">
        <f t="shared" si="266"/>
        <v>-7.4743642701219359</v>
      </c>
      <c r="G247" s="215">
        <f t="shared" si="267"/>
        <v>-17.383825046347422</v>
      </c>
      <c r="H247" s="216">
        <f t="shared" si="268"/>
        <v>-17.383825046347422</v>
      </c>
      <c r="I247" s="97"/>
    </row>
    <row r="248" spans="1:9" ht="15" x14ac:dyDescent="0.25">
      <c r="A248" s="212">
        <v>45292</v>
      </c>
      <c r="B248" s="213">
        <f>W.TEXAS!B247</f>
        <v>75.849999999999994</v>
      </c>
      <c r="C248" s="214">
        <f>[1]Dolar!C336</f>
        <v>4.9535</v>
      </c>
      <c r="D248" s="214">
        <f t="shared" ref="D248:D249" si="269">+B248*C248</f>
        <v>375.72297499999996</v>
      </c>
      <c r="E248" s="177">
        <f t="shared" ref="E248:E249" si="270">100*D248/$D$8</f>
        <v>392.85922735285686</v>
      </c>
      <c r="F248" s="215">
        <f t="shared" ref="F248:F249" si="271">100*(E248/E247-1)</f>
        <v>8.3152390150176956</v>
      </c>
      <c r="G248" s="215">
        <f>100*(E248/$E$247-1)</f>
        <v>8.3152390150176956</v>
      </c>
      <c r="H248" s="216">
        <f t="shared" ref="H248:H249" si="272">100*(E248/E236-1)</f>
        <v>-6.578819974472716</v>
      </c>
      <c r="I248" s="97"/>
    </row>
    <row r="249" spans="1:9" ht="15" x14ac:dyDescent="0.25">
      <c r="A249" s="232">
        <v>45323</v>
      </c>
      <c r="B249" s="233">
        <f>W.TEXAS!B248</f>
        <v>78.260000000000005</v>
      </c>
      <c r="C249" s="234">
        <f>[1]Dolar!C337</f>
        <v>4.9832999999999998</v>
      </c>
      <c r="D249" s="234">
        <f t="shared" si="269"/>
        <v>389.99305800000002</v>
      </c>
      <c r="E249" s="227">
        <f t="shared" si="270"/>
        <v>407.78015089137932</v>
      </c>
      <c r="F249" s="235">
        <f t="shared" si="271"/>
        <v>3.798033112028909</v>
      </c>
      <c r="G249" s="235">
        <f>100*(E249/$E$247-1)</f>
        <v>12.429087658181338</v>
      </c>
      <c r="H249" s="236">
        <f t="shared" si="272"/>
        <v>-2.8081304389943273</v>
      </c>
      <c r="I249" s="97"/>
    </row>
    <row r="250" spans="1:9" ht="15.75" thickBot="1" x14ac:dyDescent="0.3">
      <c r="A250" s="217">
        <v>45352</v>
      </c>
      <c r="B250" s="218">
        <f>W.TEXAS!B249</f>
        <v>83.17</v>
      </c>
      <c r="C250" s="219">
        <f>[2]Dolar!C338</f>
        <v>4.9962</v>
      </c>
      <c r="D250" s="219">
        <f t="shared" ref="D250" si="273">+B250*C250</f>
        <v>415.53395399999999</v>
      </c>
      <c r="E250" s="179">
        <f t="shared" ref="E250" si="274">100*D250/$D$8</f>
        <v>434.48593503582686</v>
      </c>
      <c r="F250" s="220">
        <f t="shared" ref="F250" si="275">100*(E250/E249-1)</f>
        <v>6.5490642656516052</v>
      </c>
      <c r="G250" s="220">
        <f>100*(E250/$E$247-1)</f>
        <v>19.792140862201425</v>
      </c>
      <c r="H250" s="221">
        <f t="shared" ref="H250" si="276">100*(E250/E238-1)</f>
        <v>8.0898403051210757</v>
      </c>
      <c r="I250" s="97"/>
    </row>
    <row r="251" spans="1:9" ht="15.75" thickBot="1" x14ac:dyDescent="0.3">
      <c r="A251" s="260" t="s">
        <v>112</v>
      </c>
      <c r="B251" s="261">
        <f>W.TEXAS!B250</f>
        <v>83.36</v>
      </c>
      <c r="C251" s="262">
        <f>[3]Abril!$C$20</f>
        <v>5.1626000000000003</v>
      </c>
      <c r="D251" s="262">
        <f t="shared" ref="D251" si="277">+B251*C251</f>
        <v>430.35433600000005</v>
      </c>
      <c r="E251" s="255">
        <f t="shared" ref="E251" si="278">100*D251/$D$8</f>
        <v>449.9822560196427</v>
      </c>
      <c r="F251" s="263">
        <f t="shared" ref="F251" si="279">100*(E251/E249-1)</f>
        <v>10.349229857317098</v>
      </c>
      <c r="G251" s="263">
        <f>100*(E251/$E$247-1)</f>
        <v>24.064632366411075</v>
      </c>
      <c r="H251" s="264">
        <f>100*(E251/E239-1)</f>
        <v>12.084942648274112</v>
      </c>
      <c r="I251" s="97"/>
    </row>
    <row r="252" spans="1:9" ht="15" x14ac:dyDescent="0.25">
      <c r="A252" s="157" t="s">
        <v>102</v>
      </c>
      <c r="B252" s="152"/>
      <c r="C252" s="97"/>
      <c r="D252" s="98"/>
      <c r="E252" s="99"/>
      <c r="F252" s="97"/>
      <c r="G252" s="97"/>
      <c r="H252" s="123" t="s">
        <v>111</v>
      </c>
      <c r="I252" s="97"/>
    </row>
  </sheetData>
  <mergeCells count="5">
    <mergeCell ref="C1:H3"/>
    <mergeCell ref="A4:H4"/>
    <mergeCell ref="A5:D6"/>
    <mergeCell ref="E5:H5"/>
    <mergeCell ref="E6:H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3" orientation="portrait" r:id="rId1"/>
  <headerFooter>
    <oddFooter>&amp;L&amp;"Calibri,Regular"&amp;12&amp;K184782&amp;F&amp;C&amp;"Calibri,Regular"&amp;12&amp;K184782&amp;A&amp;R&amp;"Calibri,Regular"&amp;12&amp;K184782&amp;P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5"/>
  <sheetViews>
    <sheetView workbookViewId="0">
      <pane ySplit="2535" topLeftCell="A19" activePane="bottomLeft"/>
      <selection activeCell="C23" sqref="C23"/>
      <selection pane="bottomLeft" activeCell="C23" sqref="C23"/>
    </sheetView>
  </sheetViews>
  <sheetFormatPr defaultRowHeight="12.75" x14ac:dyDescent="0.2"/>
  <cols>
    <col min="1" max="1" width="9.140625" style="2"/>
    <col min="2" max="2" width="14.42578125" style="2" customWidth="1"/>
    <col min="3" max="3" width="16.28515625" style="2" customWidth="1"/>
    <col min="4" max="4" width="12.28515625" style="2" customWidth="1"/>
    <col min="5" max="5" width="16.42578125" style="2" customWidth="1"/>
    <col min="6" max="6" width="12.42578125" style="2" customWidth="1"/>
    <col min="7" max="7" width="17.28515625" style="2" customWidth="1"/>
    <col min="8" max="16384" width="9.140625" style="2"/>
  </cols>
  <sheetData>
    <row r="1" spans="1:8" ht="24.75" customHeight="1" thickBot="1" x14ac:dyDescent="0.25">
      <c r="A1" s="282" t="s">
        <v>81</v>
      </c>
      <c r="B1" s="283"/>
      <c r="C1" s="283"/>
      <c r="D1" s="283"/>
      <c r="E1" s="283"/>
      <c r="F1" s="283"/>
      <c r="G1" s="283"/>
      <c r="H1" s="284"/>
    </row>
    <row r="2" spans="1:8" x14ac:dyDescent="0.2">
      <c r="A2" s="3"/>
      <c r="B2" s="3"/>
    </row>
    <row r="3" spans="1:8" x14ac:dyDescent="0.2">
      <c r="A3" s="281" t="s">
        <v>21</v>
      </c>
      <c r="B3" s="281"/>
      <c r="C3" s="281"/>
      <c r="D3" s="281"/>
      <c r="E3" s="281"/>
      <c r="F3" s="281"/>
    </row>
    <row r="4" spans="1:8" x14ac:dyDescent="0.2">
      <c r="A4" s="281" t="s">
        <v>23</v>
      </c>
      <c r="B4" s="281"/>
      <c r="C4" s="281"/>
      <c r="D4" s="281"/>
      <c r="E4" s="281"/>
      <c r="F4" s="281"/>
    </row>
    <row r="5" spans="1:8" ht="13.5" thickBot="1" x14ac:dyDescent="0.25"/>
    <row r="6" spans="1:8" s="7" customFormat="1" ht="37.5" customHeight="1" thickBot="1" x14ac:dyDescent="0.25">
      <c r="A6" s="4" t="s">
        <v>0</v>
      </c>
      <c r="B6" s="5" t="s">
        <v>1</v>
      </c>
      <c r="C6" s="6" t="s">
        <v>2</v>
      </c>
      <c r="D6" s="5" t="s">
        <v>26</v>
      </c>
      <c r="E6" s="5" t="s">
        <v>5</v>
      </c>
      <c r="F6" s="5" t="s">
        <v>29</v>
      </c>
      <c r="G6" s="4" t="s">
        <v>28</v>
      </c>
      <c r="H6" s="5" t="s">
        <v>20</v>
      </c>
    </row>
    <row r="7" spans="1:8" ht="18.75" customHeight="1" x14ac:dyDescent="0.2">
      <c r="A7" s="8">
        <v>1970</v>
      </c>
      <c r="B7" s="9">
        <v>9.5</v>
      </c>
      <c r="C7" s="9">
        <v>29.8</v>
      </c>
      <c r="D7" s="10">
        <f>B7-C7</f>
        <v>-20.3</v>
      </c>
      <c r="E7" s="28">
        <f>(B7/C7-1)</f>
        <v>-0.68120805369127524</v>
      </c>
      <c r="F7" s="11">
        <f>C7/B7</f>
        <v>3.1368421052631579</v>
      </c>
      <c r="G7" s="12">
        <f>(B7/C7)*100</f>
        <v>31.879194630872483</v>
      </c>
      <c r="H7" s="13"/>
    </row>
    <row r="8" spans="1:8" ht="18.75" customHeight="1" x14ac:dyDescent="0.2">
      <c r="A8" s="14">
        <v>1974</v>
      </c>
      <c r="B8" s="15">
        <v>10.3</v>
      </c>
      <c r="C8" s="15">
        <v>47.4</v>
      </c>
      <c r="D8" s="16">
        <f t="shared" ref="D8:D21" si="0">B8-C8</f>
        <v>-37.099999999999994</v>
      </c>
      <c r="E8" s="29">
        <f t="shared" ref="E8:E21" si="1">(B8/C8-1)</f>
        <v>-0.78270042194092826</v>
      </c>
      <c r="F8" s="17">
        <f t="shared" ref="F8:F21" si="2">C8/B8</f>
        <v>4.6019417475728153</v>
      </c>
      <c r="G8" s="18">
        <f t="shared" ref="G8:G21" si="3">(B8/C8)*100</f>
        <v>21.729957805907173</v>
      </c>
      <c r="H8" s="19"/>
    </row>
    <row r="9" spans="1:8" ht="18.75" customHeight="1" x14ac:dyDescent="0.2">
      <c r="A9" s="14">
        <v>1978</v>
      </c>
      <c r="B9" s="15">
        <v>9.3000000000000007</v>
      </c>
      <c r="C9" s="15">
        <v>62.1</v>
      </c>
      <c r="D9" s="16">
        <f t="shared" si="0"/>
        <v>-52.8</v>
      </c>
      <c r="E9" s="29">
        <f t="shared" si="1"/>
        <v>-0.85024154589371981</v>
      </c>
      <c r="F9" s="17">
        <f t="shared" si="2"/>
        <v>6.6774193548387091</v>
      </c>
      <c r="G9" s="18">
        <f t="shared" si="3"/>
        <v>14.975845410628018</v>
      </c>
      <c r="H9" s="19"/>
    </row>
    <row r="10" spans="1:8" ht="18.75" customHeight="1" x14ac:dyDescent="0.2">
      <c r="A10" s="14">
        <v>1982</v>
      </c>
      <c r="B10" s="15">
        <v>15.1</v>
      </c>
      <c r="C10" s="15">
        <v>60.2</v>
      </c>
      <c r="D10" s="16">
        <f t="shared" si="0"/>
        <v>-45.1</v>
      </c>
      <c r="E10" s="29">
        <f t="shared" si="1"/>
        <v>-0.74916943521594681</v>
      </c>
      <c r="F10" s="17">
        <f t="shared" si="2"/>
        <v>3.9867549668874176</v>
      </c>
      <c r="G10" s="18">
        <f t="shared" si="3"/>
        <v>25.083056478405314</v>
      </c>
      <c r="H10" s="19"/>
    </row>
    <row r="11" spans="1:8" ht="18.75" customHeight="1" x14ac:dyDescent="0.2">
      <c r="A11" s="14">
        <v>1986</v>
      </c>
      <c r="B11" s="15">
        <v>33.200000000000003</v>
      </c>
      <c r="C11" s="15">
        <v>67</v>
      </c>
      <c r="D11" s="16">
        <f t="shared" si="0"/>
        <v>-33.799999999999997</v>
      </c>
      <c r="E11" s="29">
        <f t="shared" si="1"/>
        <v>-0.5044776119402985</v>
      </c>
      <c r="F11" s="17">
        <f t="shared" si="2"/>
        <v>2.0180722891566263</v>
      </c>
      <c r="G11" s="18">
        <f t="shared" si="3"/>
        <v>49.552238805970156</v>
      </c>
      <c r="H11" s="19"/>
    </row>
    <row r="12" spans="1:8" ht="18.75" customHeight="1" x14ac:dyDescent="0.2">
      <c r="A12" s="14">
        <v>1990</v>
      </c>
      <c r="B12" s="15">
        <v>36.6</v>
      </c>
      <c r="C12" s="15">
        <v>68.099999999999994</v>
      </c>
      <c r="D12" s="16">
        <f t="shared" si="0"/>
        <v>-31.499999999999993</v>
      </c>
      <c r="E12" s="29">
        <f t="shared" si="1"/>
        <v>-0.46255506607929509</v>
      </c>
      <c r="F12" s="17">
        <f t="shared" si="2"/>
        <v>1.8606557377049178</v>
      </c>
      <c r="G12" s="18">
        <f t="shared" si="3"/>
        <v>53.744493392070488</v>
      </c>
      <c r="H12" s="19"/>
    </row>
    <row r="13" spans="1:8" ht="18.75" customHeight="1" x14ac:dyDescent="0.2">
      <c r="A13" s="14">
        <v>1994</v>
      </c>
      <c r="B13" s="15">
        <v>38.799999999999997</v>
      </c>
      <c r="C13" s="15">
        <v>73</v>
      </c>
      <c r="D13" s="16">
        <f t="shared" si="0"/>
        <v>-34.200000000000003</v>
      </c>
      <c r="E13" s="29">
        <f t="shared" si="1"/>
        <v>-0.46849315068493158</v>
      </c>
      <c r="F13" s="17">
        <f t="shared" si="2"/>
        <v>1.8814432989690724</v>
      </c>
      <c r="G13" s="18">
        <f t="shared" si="3"/>
        <v>53.150684931506845</v>
      </c>
      <c r="H13" s="19" t="s">
        <v>3</v>
      </c>
    </row>
    <row r="14" spans="1:8" ht="18.75" customHeight="1" x14ac:dyDescent="0.2">
      <c r="A14" s="14">
        <v>1998</v>
      </c>
      <c r="B14" s="15">
        <v>56.6</v>
      </c>
      <c r="C14" s="15">
        <v>88.1</v>
      </c>
      <c r="D14" s="16">
        <f t="shared" si="0"/>
        <v>-31.499999999999993</v>
      </c>
      <c r="E14" s="29">
        <f t="shared" si="1"/>
        <v>-0.35754824063564128</v>
      </c>
      <c r="F14" s="17">
        <f t="shared" si="2"/>
        <v>1.5565371024734982</v>
      </c>
      <c r="G14" s="18">
        <f t="shared" si="3"/>
        <v>64.245175936435871</v>
      </c>
      <c r="H14" s="19" t="s">
        <v>3</v>
      </c>
    </row>
    <row r="15" spans="1:8" ht="18.75" customHeight="1" x14ac:dyDescent="0.2">
      <c r="A15" s="14">
        <v>2000</v>
      </c>
      <c r="B15" s="15">
        <f>'PROD. NAC. PETRÓLEO'!I15/1000000</f>
        <v>71.643694290000013</v>
      </c>
      <c r="C15" s="15">
        <v>89.929918999999998</v>
      </c>
      <c r="D15" s="16">
        <f t="shared" si="0"/>
        <v>-18.286224709999985</v>
      </c>
      <c r="E15" s="29">
        <f t="shared" si="1"/>
        <v>-0.2033386098123805</v>
      </c>
      <c r="F15" s="17">
        <f t="shared" si="2"/>
        <v>1.2552384392125402</v>
      </c>
      <c r="G15" s="18">
        <f t="shared" si="3"/>
        <v>79.666139018761953</v>
      </c>
      <c r="H15" s="19" t="s">
        <v>3</v>
      </c>
    </row>
    <row r="16" spans="1:8" ht="18.75" customHeight="1" x14ac:dyDescent="0.2">
      <c r="A16" s="14">
        <v>2001</v>
      </c>
      <c r="B16" s="15">
        <f>'PROD. NAC. PETRÓLEO'!I27/1000000</f>
        <v>75.019961649999999</v>
      </c>
      <c r="C16" s="15">
        <v>89.624697999999995</v>
      </c>
      <c r="D16" s="16">
        <f t="shared" si="0"/>
        <v>-14.604736349999996</v>
      </c>
      <c r="E16" s="29">
        <f t="shared" si="1"/>
        <v>-0.1629543716844658</v>
      </c>
      <c r="F16" s="17">
        <f t="shared" si="2"/>
        <v>1.1946780034111093</v>
      </c>
      <c r="G16" s="18">
        <f t="shared" si="3"/>
        <v>83.704562831553417</v>
      </c>
      <c r="H16" s="19" t="s">
        <v>3</v>
      </c>
    </row>
    <row r="17" spans="1:8" ht="18.75" customHeight="1" x14ac:dyDescent="0.2">
      <c r="A17" s="14">
        <v>2002</v>
      </c>
      <c r="B17" s="15">
        <f>'PROD. NAC. PETRÓLEO'!I39/1000000</f>
        <v>84.398966279999996</v>
      </c>
      <c r="C17" s="15">
        <v>88.496736999999996</v>
      </c>
      <c r="D17" s="16">
        <f t="shared" si="0"/>
        <v>-4.0977707199999998</v>
      </c>
      <c r="E17" s="29">
        <f t="shared" si="1"/>
        <v>-4.6304201249815602E-2</v>
      </c>
      <c r="F17" s="17">
        <f t="shared" si="2"/>
        <v>1.0485523804451033</v>
      </c>
      <c r="G17" s="18">
        <f t="shared" si="3"/>
        <v>95.369579875018445</v>
      </c>
      <c r="H17" s="19" t="s">
        <v>3</v>
      </c>
    </row>
    <row r="18" spans="1:8" ht="18.75" customHeight="1" x14ac:dyDescent="0.2">
      <c r="A18" s="14">
        <v>2003</v>
      </c>
      <c r="B18" s="15">
        <f>'PROD. NAC. PETRÓLEO'!I51/1000000</f>
        <v>86.819697229999989</v>
      </c>
      <c r="C18" s="15">
        <v>83.734363000000002</v>
      </c>
      <c r="D18" s="16">
        <f t="shared" si="0"/>
        <v>3.0853342299999866</v>
      </c>
      <c r="E18" s="29">
        <f t="shared" si="1"/>
        <v>3.6846691363735529E-2</v>
      </c>
      <c r="F18" s="17">
        <f t="shared" si="2"/>
        <v>0.96446273911982883</v>
      </c>
      <c r="G18" s="18">
        <f t="shared" si="3"/>
        <v>103.68466913637356</v>
      </c>
      <c r="H18" s="19" t="s">
        <v>4</v>
      </c>
    </row>
    <row r="19" spans="1:8" ht="18.75" customHeight="1" x14ac:dyDescent="0.2">
      <c r="A19" s="14">
        <v>2004</v>
      </c>
      <c r="B19" s="15">
        <f>'PROD. NAC. PETRÓLEO'!I63/1000000</f>
        <v>85.966979640000005</v>
      </c>
      <c r="C19" s="15">
        <v>88.419802000000004</v>
      </c>
      <c r="D19" s="16">
        <f t="shared" si="0"/>
        <v>-2.452822359999999</v>
      </c>
      <c r="E19" s="29">
        <f t="shared" si="1"/>
        <v>-2.7740645245959761E-2</v>
      </c>
      <c r="F19" s="17">
        <f t="shared" si="2"/>
        <v>1.0285321453687402</v>
      </c>
      <c r="G19" s="18">
        <f t="shared" si="3"/>
        <v>97.225935475404029</v>
      </c>
      <c r="H19" s="19" t="s">
        <v>4</v>
      </c>
    </row>
    <row r="20" spans="1:8" ht="18.75" customHeight="1" x14ac:dyDescent="0.2">
      <c r="A20" s="14">
        <v>2005</v>
      </c>
      <c r="B20" s="15">
        <f>'PROD. NAC. PETRÓLEO'!I75/1000000</f>
        <v>94.796733840000002</v>
      </c>
      <c r="C20" s="15">
        <v>88.807391999999993</v>
      </c>
      <c r="D20" s="16">
        <f t="shared" si="0"/>
        <v>5.9893418400000087</v>
      </c>
      <c r="E20" s="29">
        <f t="shared" si="1"/>
        <v>6.7441929158329694E-2</v>
      </c>
      <c r="F20" s="17">
        <f t="shared" si="2"/>
        <v>0.9368191118260577</v>
      </c>
      <c r="G20" s="18">
        <f t="shared" si="3"/>
        <v>106.74419291583297</v>
      </c>
      <c r="H20" s="19" t="s">
        <v>4</v>
      </c>
    </row>
    <row r="21" spans="1:8" ht="18.75" customHeight="1" x14ac:dyDescent="0.2">
      <c r="A21" s="14">
        <v>2006</v>
      </c>
      <c r="B21" s="15">
        <f>'PROD. NAC. PETRÓLEO'!I87/1000000</f>
        <v>99.970613448999984</v>
      </c>
      <c r="C21" s="15">
        <v>90.672793999999996</v>
      </c>
      <c r="D21" s="16">
        <f t="shared" si="0"/>
        <v>9.2978194489999879</v>
      </c>
      <c r="E21" s="29">
        <f t="shared" si="1"/>
        <v>0.10254254930095108</v>
      </c>
      <c r="F21" s="17">
        <f t="shared" si="2"/>
        <v>0.906994474393785</v>
      </c>
      <c r="G21" s="18">
        <f t="shared" si="3"/>
        <v>110.2542549300951</v>
      </c>
      <c r="H21" s="19" t="s">
        <v>4</v>
      </c>
    </row>
    <row r="22" spans="1:8" ht="18.75" customHeight="1" x14ac:dyDescent="0.2">
      <c r="A22" s="72">
        <v>2007</v>
      </c>
      <c r="B22" s="15">
        <f>'PROD. NAC. PETRÓLEO'!I99/1000000</f>
        <v>101.436628822</v>
      </c>
      <c r="C22" s="73">
        <v>97.785714714159397</v>
      </c>
      <c r="D22" s="16">
        <f>B22-C22</f>
        <v>3.650914107840606</v>
      </c>
      <c r="E22" s="29">
        <f>(B22/C22-1)</f>
        <v>3.7335863612724118E-2</v>
      </c>
      <c r="F22" s="17">
        <f>C22/B22</f>
        <v>0.9640079313534049</v>
      </c>
      <c r="G22" s="18">
        <f>(B22/C22)*100</f>
        <v>103.73358636127242</v>
      </c>
      <c r="H22" s="19" t="s">
        <v>4</v>
      </c>
    </row>
    <row r="23" spans="1:8" ht="18.75" customHeight="1" x14ac:dyDescent="0.2">
      <c r="A23" s="74">
        <v>2008</v>
      </c>
      <c r="B23" s="15">
        <f>'PROD. NAC. PETRÓLEO'!I111/1000000</f>
        <v>105.45217003946605</v>
      </c>
      <c r="C23" s="75">
        <f>'CONSUMO DERIV. PETR.'!I111/1000000</f>
        <v>105.97251290715364</v>
      </c>
      <c r="D23" s="16">
        <f>B23-C23</f>
        <v>-0.52034286768758875</v>
      </c>
      <c r="E23" s="64">
        <f>(B23/C23-1)</f>
        <v>-4.9101682446983652E-3</v>
      </c>
      <c r="F23" s="17">
        <f>C23/B23</f>
        <v>1.0049343969639777</v>
      </c>
      <c r="G23" s="18">
        <f>(B23/C23)*100</f>
        <v>99.508983175530162</v>
      </c>
      <c r="H23" s="19" t="s">
        <v>4</v>
      </c>
    </row>
    <row r="24" spans="1:8" ht="18.75" customHeight="1" x14ac:dyDescent="0.2">
      <c r="A24" s="74" t="s">
        <v>86</v>
      </c>
      <c r="B24" s="15">
        <f>'PROD. NAC. PETRÓLEO'!I119/1000000</f>
        <v>74.538025180067834</v>
      </c>
      <c r="C24" s="96">
        <f>'CONSUMO DERIV. PETR.'!I119/1000000</f>
        <v>70.132918636246373</v>
      </c>
      <c r="D24" s="16">
        <f>B24-C24</f>
        <v>4.4051065438214607</v>
      </c>
      <c r="E24" s="64">
        <f>(B24/C24-1)</f>
        <v>6.2810825921406854E-2</v>
      </c>
      <c r="F24" s="17">
        <f>C24/B24</f>
        <v>0.9409012174231921</v>
      </c>
      <c r="G24" s="18">
        <f>(B24/C24)*100</f>
        <v>106.28108259214069</v>
      </c>
      <c r="H24" s="19" t="s">
        <v>4</v>
      </c>
    </row>
    <row r="25" spans="1:8" ht="18.75" customHeight="1" x14ac:dyDescent="0.2">
      <c r="B25" s="20"/>
      <c r="C25" s="20"/>
      <c r="D25" s="20"/>
      <c r="E25" s="20"/>
      <c r="F25" s="20"/>
    </row>
    <row r="26" spans="1:8" s="24" customFormat="1" ht="15" customHeight="1" x14ac:dyDescent="0.2">
      <c r="A26" s="21" t="s">
        <v>87</v>
      </c>
      <c r="B26" s="23"/>
      <c r="C26" s="23"/>
      <c r="D26" s="23"/>
      <c r="E26" s="23"/>
      <c r="F26" s="23"/>
    </row>
    <row r="27" spans="1:8" s="24" customFormat="1" ht="15" customHeight="1" x14ac:dyDescent="0.2">
      <c r="A27" s="21" t="s">
        <v>22</v>
      </c>
      <c r="B27" s="23"/>
      <c r="C27" s="23"/>
      <c r="D27" s="23"/>
      <c r="E27" s="23"/>
      <c r="F27" s="23"/>
    </row>
    <row r="28" spans="1:8" s="24" customFormat="1" ht="15" customHeight="1" x14ac:dyDescent="0.2">
      <c r="A28" s="1" t="s">
        <v>24</v>
      </c>
      <c r="B28" s="23"/>
      <c r="C28" s="23"/>
      <c r="D28" s="23"/>
      <c r="E28" s="23"/>
      <c r="F28" s="23"/>
    </row>
    <row r="29" spans="1:8" s="24" customFormat="1" ht="15" customHeight="1" x14ac:dyDescent="0.2">
      <c r="A29" s="21" t="s">
        <v>25</v>
      </c>
      <c r="B29" s="23"/>
      <c r="C29" s="23"/>
      <c r="D29" s="23"/>
      <c r="E29" s="23"/>
      <c r="F29" s="23"/>
    </row>
    <row r="30" spans="1:8" s="24" customFormat="1" ht="15" customHeight="1" x14ac:dyDescent="0.2">
      <c r="A30" s="21" t="s">
        <v>27</v>
      </c>
      <c r="B30" s="23"/>
      <c r="C30" s="23"/>
      <c r="D30" s="23"/>
      <c r="E30" s="23"/>
      <c r="F30" s="23"/>
    </row>
    <row r="75" spans="1:1" x14ac:dyDescent="0.2">
      <c r="A75" s="22" t="s">
        <v>70</v>
      </c>
    </row>
  </sheetData>
  <mergeCells count="3">
    <mergeCell ref="A3:F3"/>
    <mergeCell ref="A4:F4"/>
    <mergeCell ref="A1:H1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1026" r:id="rId4">
          <objectPr defaultSize="0" autoPict="0" r:id="rId5">
            <anchor moveWithCells="1">
              <from>
                <xdr:col>0</xdr:col>
                <xdr:colOff>76200</xdr:colOff>
                <xdr:row>31</xdr:row>
                <xdr:rowOff>19050</xdr:rowOff>
              </from>
              <to>
                <xdr:col>5</xdr:col>
                <xdr:colOff>752475</xdr:colOff>
                <xdr:row>51</xdr:row>
                <xdr:rowOff>85725</xdr:rowOff>
              </to>
            </anchor>
          </objectPr>
        </oleObject>
      </mc:Choice>
      <mc:Fallback>
        <oleObject progId="Excel.Chart.8" shapeId="10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6"/>
  <sheetViews>
    <sheetView topLeftCell="A31" workbookViewId="0">
      <selection activeCell="C23" sqref="C23"/>
    </sheetView>
  </sheetViews>
  <sheetFormatPr defaultRowHeight="12.75" x14ac:dyDescent="0.2"/>
  <cols>
    <col min="1" max="1" width="9.140625" style="2"/>
    <col min="2" max="2" width="14.42578125" style="2" customWidth="1"/>
    <col min="3" max="3" width="16.28515625" style="2" customWidth="1"/>
    <col min="4" max="4" width="14.28515625" style="2" customWidth="1"/>
    <col min="5" max="5" width="16.42578125" style="2" customWidth="1"/>
    <col min="6" max="6" width="15.140625" style="2" customWidth="1"/>
    <col min="7" max="7" width="17.28515625" style="2" customWidth="1"/>
    <col min="8" max="16384" width="9.140625" style="2"/>
  </cols>
  <sheetData>
    <row r="1" spans="1:8" ht="24.75" customHeight="1" thickBot="1" x14ac:dyDescent="0.25">
      <c r="A1" s="285" t="s">
        <v>66</v>
      </c>
      <c r="B1" s="286"/>
      <c r="C1" s="286"/>
      <c r="D1" s="286"/>
      <c r="E1" s="286"/>
      <c r="F1" s="286"/>
      <c r="G1" s="286"/>
      <c r="H1" s="287"/>
    </row>
    <row r="2" spans="1:8" x14ac:dyDescent="0.2">
      <c r="A2" s="60"/>
      <c r="B2" s="3"/>
    </row>
    <row r="3" spans="1:8" ht="15.75" x14ac:dyDescent="0.2">
      <c r="A3" s="288" t="s">
        <v>92</v>
      </c>
      <c r="B3" s="288"/>
      <c r="C3" s="288"/>
      <c r="D3" s="288"/>
      <c r="E3" s="288"/>
      <c r="F3" s="288"/>
      <c r="G3" s="288"/>
      <c r="H3" s="288"/>
    </row>
    <row r="4" spans="1:8" ht="13.5" thickBot="1" x14ac:dyDescent="0.25"/>
    <row r="5" spans="1:8" s="7" customFormat="1" ht="37.5" customHeight="1" thickBot="1" x14ac:dyDescent="0.25">
      <c r="A5" s="4" t="s">
        <v>0</v>
      </c>
      <c r="B5" s="5" t="s">
        <v>1</v>
      </c>
      <c r="C5" s="6" t="s">
        <v>2</v>
      </c>
      <c r="D5" s="5" t="s">
        <v>26</v>
      </c>
      <c r="E5" s="5" t="s">
        <v>5</v>
      </c>
      <c r="F5" s="5" t="s">
        <v>29</v>
      </c>
      <c r="G5" s="4" t="s">
        <v>28</v>
      </c>
      <c r="H5" s="5" t="s">
        <v>20</v>
      </c>
    </row>
    <row r="6" spans="1:8" s="3" customFormat="1" ht="18.75" customHeight="1" x14ac:dyDescent="0.2">
      <c r="A6" s="54">
        <v>2000</v>
      </c>
      <c r="B6" s="55">
        <f>'PRODUÇÃO DIESEL'!I15</f>
        <v>30780050.947999995</v>
      </c>
      <c r="C6" s="55">
        <f>'CONS. DIESEL'!I15</f>
        <v>35151264.151000001</v>
      </c>
      <c r="D6" s="16">
        <f t="shared" ref="D6:D12" si="0">B6-C6</f>
        <v>-4371213.2030000053</v>
      </c>
      <c r="E6" s="59">
        <f t="shared" ref="E6:E14" si="1">(B6/C6-1)</f>
        <v>-0.12435436700718627</v>
      </c>
      <c r="F6" s="58">
        <f>C6/B6-1</f>
        <v>0.14201448887738222</v>
      </c>
      <c r="G6" s="56">
        <f t="shared" ref="G6:G12" si="2">(B6/C6)*100</f>
        <v>87.564563299281374</v>
      </c>
      <c r="H6" s="57" t="s">
        <v>3</v>
      </c>
    </row>
    <row r="7" spans="1:8" s="3" customFormat="1" ht="18.75" customHeight="1" x14ac:dyDescent="0.2">
      <c r="A7" s="54">
        <v>2001</v>
      </c>
      <c r="B7" s="55">
        <f>'PRODUÇÃO DIESEL'!I27</f>
        <v>33077880.926000003</v>
      </c>
      <c r="C7" s="55">
        <f>'CONS. DIESEL'!I27</f>
        <v>37024902.973999999</v>
      </c>
      <c r="D7" s="16">
        <f t="shared" si="0"/>
        <v>-3947022.0479999967</v>
      </c>
      <c r="E7" s="59">
        <f t="shared" si="1"/>
        <v>-0.10660452103741402</v>
      </c>
      <c r="F7" s="58">
        <f t="shared" ref="F7:F14" si="3">C7/B7-1</f>
        <v>0.11932511810022106</v>
      </c>
      <c r="G7" s="56">
        <f t="shared" si="2"/>
        <v>89.339547896258594</v>
      </c>
      <c r="H7" s="57" t="s">
        <v>3</v>
      </c>
    </row>
    <row r="8" spans="1:8" s="3" customFormat="1" ht="18.75" customHeight="1" x14ac:dyDescent="0.2">
      <c r="A8" s="54">
        <v>2002</v>
      </c>
      <c r="B8" s="55">
        <f>'PRODUÇÃO DIESEL'!I39</f>
        <v>32990598.390000001</v>
      </c>
      <c r="C8" s="55">
        <f>'CONS. DIESEL'!I39</f>
        <v>37668347.519000001</v>
      </c>
      <c r="D8" s="16">
        <f t="shared" si="0"/>
        <v>-4677749.1290000007</v>
      </c>
      <c r="E8" s="59">
        <f t="shared" si="1"/>
        <v>-0.12418248840463553</v>
      </c>
      <c r="F8" s="58">
        <f t="shared" si="3"/>
        <v>0.14179036929557198</v>
      </c>
      <c r="G8" s="56">
        <f t="shared" si="2"/>
        <v>87.581751159536452</v>
      </c>
      <c r="H8" s="57" t="s">
        <v>3</v>
      </c>
    </row>
    <row r="9" spans="1:8" s="3" customFormat="1" ht="18.75" customHeight="1" x14ac:dyDescent="0.2">
      <c r="A9" s="54">
        <v>2003</v>
      </c>
      <c r="B9" s="55">
        <f>'PRODUÇÃO DIESEL'!I51</f>
        <v>34152861.115999997</v>
      </c>
      <c r="C9" s="55">
        <f>'CONS. DIESEL'!I51</f>
        <v>36853253.586999997</v>
      </c>
      <c r="D9" s="16">
        <f t="shared" si="0"/>
        <v>-2700392.4710000008</v>
      </c>
      <c r="E9" s="59">
        <f t="shared" si="1"/>
        <v>-7.3274194492085942E-2</v>
      </c>
      <c r="F9" s="58">
        <f t="shared" si="3"/>
        <v>7.9067825732905161E-2</v>
      </c>
      <c r="G9" s="56">
        <f t="shared" si="2"/>
        <v>92.672580550791409</v>
      </c>
      <c r="H9" s="57" t="s">
        <v>4</v>
      </c>
    </row>
    <row r="10" spans="1:8" s="3" customFormat="1" ht="18.75" customHeight="1" x14ac:dyDescent="0.2">
      <c r="A10" s="54">
        <v>2004</v>
      </c>
      <c r="B10" s="55">
        <f>'PRODUÇÃO DIESEL'!I63</f>
        <v>38252440.623179995</v>
      </c>
      <c r="C10" s="55">
        <f>'CONS. DIESEL'!I63</f>
        <v>39225674.615999997</v>
      </c>
      <c r="D10" s="16">
        <f t="shared" si="0"/>
        <v>-973233.99282000214</v>
      </c>
      <c r="E10" s="59">
        <f t="shared" si="1"/>
        <v>-2.4811147350491281E-2</v>
      </c>
      <c r="F10" s="58">
        <f t="shared" si="3"/>
        <v>2.544240254908714E-2</v>
      </c>
      <c r="G10" s="56">
        <f t="shared" si="2"/>
        <v>97.518885264950868</v>
      </c>
      <c r="H10" s="57" t="s">
        <v>4</v>
      </c>
    </row>
    <row r="11" spans="1:8" s="3" customFormat="1" ht="18.75" customHeight="1" x14ac:dyDescent="0.2">
      <c r="A11" s="54">
        <v>2005</v>
      </c>
      <c r="B11" s="55">
        <f>'PRODUÇÃO DIESEL'!I75</f>
        <v>38396428.973000012</v>
      </c>
      <c r="C11" s="55">
        <f>'CONS. DIESEL'!I75</f>
        <v>39167154.702</v>
      </c>
      <c r="D11" s="16">
        <f t="shared" si="0"/>
        <v>-770725.72899998724</v>
      </c>
      <c r="E11" s="59">
        <f t="shared" si="1"/>
        <v>-1.9677858523653002E-2</v>
      </c>
      <c r="F11" s="58">
        <f t="shared" si="3"/>
        <v>2.0072849210585497E-2</v>
      </c>
      <c r="G11" s="56">
        <f t="shared" si="2"/>
        <v>98.032214147634704</v>
      </c>
      <c r="H11" s="57" t="s">
        <v>4</v>
      </c>
    </row>
    <row r="12" spans="1:8" s="3" customFormat="1" ht="18.75" customHeight="1" x14ac:dyDescent="0.2">
      <c r="A12" s="54">
        <v>2006</v>
      </c>
      <c r="B12" s="55">
        <f>'PRODUÇÃO DIESEL'!I87</f>
        <v>38660911.369999997</v>
      </c>
      <c r="C12" s="55">
        <f>'CONS. DIESEL'!I87</f>
        <v>39008397.495999999</v>
      </c>
      <c r="D12" s="16">
        <f t="shared" si="0"/>
        <v>-347486.12600000203</v>
      </c>
      <c r="E12" s="59">
        <f t="shared" si="1"/>
        <v>-8.9079825961995152E-3</v>
      </c>
      <c r="F12" s="58">
        <f t="shared" si="3"/>
        <v>8.9880479710999772E-3</v>
      </c>
      <c r="G12" s="56">
        <f t="shared" si="2"/>
        <v>99.109201740380044</v>
      </c>
      <c r="H12" s="57" t="s">
        <v>4</v>
      </c>
    </row>
    <row r="13" spans="1:8" s="3" customFormat="1" ht="18.75" customHeight="1" x14ac:dyDescent="0.2">
      <c r="A13" s="81">
        <v>2007</v>
      </c>
      <c r="B13" s="82">
        <f>'PRODUÇÃO DIESEL'!I99</f>
        <v>39088525.283276431</v>
      </c>
      <c r="C13" s="82">
        <f>'CONS. DIESEL'!I99</f>
        <v>41558179.589999996</v>
      </c>
      <c r="D13" s="16">
        <f>B13-C13</f>
        <v>-2469654.3067235649</v>
      </c>
      <c r="E13" s="59">
        <f t="shared" si="1"/>
        <v>-5.9426431356917053E-2</v>
      </c>
      <c r="F13" s="58">
        <f t="shared" si="3"/>
        <v>6.3181056047161066E-2</v>
      </c>
      <c r="G13" s="56">
        <f>(B13/C13)*100</f>
        <v>94.057356864308289</v>
      </c>
      <c r="H13" s="57" t="s">
        <v>4</v>
      </c>
    </row>
    <row r="14" spans="1:8" s="3" customFormat="1" ht="18.75" customHeight="1" x14ac:dyDescent="0.2">
      <c r="A14" s="83">
        <v>2008</v>
      </c>
      <c r="B14" s="55">
        <f>'PRODUÇÃO DIESEL'!I111</f>
        <v>40648511.32</v>
      </c>
      <c r="C14" s="55">
        <f>'CONS. DIESEL'!I111</f>
        <v>44763952.307400003</v>
      </c>
      <c r="D14" s="16">
        <f>B14-C14</f>
        <v>-4115440.9874000028</v>
      </c>
      <c r="E14" s="59">
        <f t="shared" si="1"/>
        <v>-9.193649745533472E-2</v>
      </c>
      <c r="F14" s="58">
        <f t="shared" si="3"/>
        <v>0.10124456846652374</v>
      </c>
      <c r="G14" s="56">
        <f>(B14/C14)*100</f>
        <v>90.806350254466523</v>
      </c>
      <c r="H14" s="57" t="s">
        <v>4</v>
      </c>
    </row>
    <row r="15" spans="1:8" s="3" customFormat="1" ht="18.75" customHeight="1" x14ac:dyDescent="0.2">
      <c r="A15" s="83" t="s">
        <v>86</v>
      </c>
      <c r="B15" s="55">
        <f>'PRODUÇÃO DIESEL'!I119</f>
        <v>27731594.453020092</v>
      </c>
      <c r="C15" s="55">
        <f>'CONS. DIESEL'!I119</f>
        <v>28430312.419999998</v>
      </c>
      <c r="D15" s="16">
        <f>B15-C15</f>
        <v>-698717.96697990596</v>
      </c>
      <c r="E15" s="59">
        <f>(B15/C15-1)</f>
        <v>-2.4576513851053416E-2</v>
      </c>
      <c r="F15" s="58">
        <f>C15/B15-1</f>
        <v>2.5195737236227034E-2</v>
      </c>
      <c r="G15" s="56">
        <f>(B15/C15)*100</f>
        <v>97.542348614894664</v>
      </c>
      <c r="H15" s="57" t="s">
        <v>4</v>
      </c>
    </row>
    <row r="17" spans="1:1" s="24" customFormat="1" ht="15" customHeight="1" x14ac:dyDescent="0.2">
      <c r="A17" s="21" t="s">
        <v>94</v>
      </c>
    </row>
    <row r="18" spans="1:1" s="24" customFormat="1" ht="15" customHeight="1" x14ac:dyDescent="0.2">
      <c r="A18" s="21" t="s">
        <v>22</v>
      </c>
    </row>
    <row r="19" spans="1:1" s="24" customFormat="1" ht="15" customHeight="1" x14ac:dyDescent="0.2">
      <c r="A19" s="1" t="s">
        <v>24</v>
      </c>
    </row>
    <row r="20" spans="1:1" s="24" customFormat="1" ht="15" customHeight="1" x14ac:dyDescent="0.2">
      <c r="A20" s="21" t="s">
        <v>25</v>
      </c>
    </row>
    <row r="21" spans="1:1" s="24" customFormat="1" ht="15" customHeight="1" x14ac:dyDescent="0.2">
      <c r="A21" s="21" t="s">
        <v>27</v>
      </c>
    </row>
    <row r="66" spans="1:1" x14ac:dyDescent="0.2">
      <c r="A66" s="22" t="s">
        <v>39</v>
      </c>
    </row>
  </sheetData>
  <mergeCells count="2">
    <mergeCell ref="A1:H1"/>
    <mergeCell ref="A3:H3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7"/>
  <sheetViews>
    <sheetView workbookViewId="0">
      <pane ySplit="1710" topLeftCell="A112" activePane="bottomLeft"/>
      <selection activeCell="C23" sqref="C23"/>
      <selection pane="bottomLeft" activeCell="C23" sqref="C23"/>
    </sheetView>
  </sheetViews>
  <sheetFormatPr defaultRowHeight="12.75" x14ac:dyDescent="0.2"/>
  <cols>
    <col min="1" max="1" width="9.140625" style="37"/>
    <col min="2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89" t="s">
        <v>88</v>
      </c>
      <c r="B1" s="289"/>
      <c r="C1" s="289"/>
      <c r="D1" s="289"/>
      <c r="E1" s="289"/>
      <c r="F1" s="289"/>
      <c r="G1" s="289"/>
      <c r="H1" s="289"/>
    </row>
    <row r="3" spans="1:10" s="38" customFormat="1" ht="38.25" customHeight="1" x14ac:dyDescent="0.2">
      <c r="A3" s="26" t="s">
        <v>34</v>
      </c>
      <c r="B3" s="26" t="s">
        <v>44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36526</v>
      </c>
      <c r="B4" s="42">
        <v>5690793.3399999999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1">
        <f>B4</f>
        <v>5690793.3399999999</v>
      </c>
      <c r="J4" s="39"/>
    </row>
    <row r="5" spans="1:10" ht="15" customHeight="1" x14ac:dyDescent="0.2">
      <c r="A5" s="47">
        <v>36557</v>
      </c>
      <c r="B5" s="42">
        <v>5167309.7</v>
      </c>
      <c r="C5" s="43">
        <f>B5/$B$4*100</f>
        <v>90.801218587213711</v>
      </c>
      <c r="D5" s="39">
        <f t="shared" ref="D5:D36" si="0">(C5/C4-1)*100</f>
        <v>-9.1987814127862944</v>
      </c>
      <c r="E5" s="39">
        <f t="shared" ref="E5:E15" si="1">(C5/$C$4-1)*100</f>
        <v>-9.1987814127862944</v>
      </c>
      <c r="F5" s="41" t="s">
        <v>46</v>
      </c>
      <c r="G5" s="41" t="s">
        <v>46</v>
      </c>
      <c r="H5" s="41" t="s">
        <v>46</v>
      </c>
      <c r="I5" s="61">
        <f>I4+B5</f>
        <v>10858103.039999999</v>
      </c>
      <c r="J5" s="39"/>
    </row>
    <row r="6" spans="1:10" ht="15" customHeight="1" x14ac:dyDescent="0.2">
      <c r="A6" s="47">
        <v>36586</v>
      </c>
      <c r="B6" s="42">
        <v>5861503.8399999999</v>
      </c>
      <c r="C6" s="43">
        <f t="shared" ref="C6:C69" si="2">B6/$B$4*100</f>
        <v>102.99976628566168</v>
      </c>
      <c r="D6" s="39">
        <f t="shared" si="0"/>
        <v>13.434343600500664</v>
      </c>
      <c r="E6" s="39">
        <f t="shared" si="1"/>
        <v>2.9997662856616758</v>
      </c>
      <c r="F6" s="41" t="s">
        <v>46</v>
      </c>
      <c r="G6" s="41" t="s">
        <v>46</v>
      </c>
      <c r="H6" s="41" t="s">
        <v>46</v>
      </c>
      <c r="I6" s="61">
        <f t="shared" ref="I6:I14" si="3">I5+B6</f>
        <v>16719606.879999999</v>
      </c>
      <c r="J6" s="39"/>
    </row>
    <row r="7" spans="1:10" ht="15" customHeight="1" x14ac:dyDescent="0.2">
      <c r="A7" s="47">
        <v>36617</v>
      </c>
      <c r="B7" s="42">
        <v>5538707.2000000002</v>
      </c>
      <c r="C7" s="43">
        <f t="shared" si="2"/>
        <v>97.327505482741714</v>
      </c>
      <c r="D7" s="39">
        <f t="shared" si="0"/>
        <v>-5.507061819138892</v>
      </c>
      <c r="E7" s="39">
        <f t="shared" si="1"/>
        <v>-2.6724945172582837</v>
      </c>
      <c r="F7" s="41" t="s">
        <v>46</v>
      </c>
      <c r="G7" s="41" t="s">
        <v>46</v>
      </c>
      <c r="H7" s="41" t="s">
        <v>46</v>
      </c>
      <c r="I7" s="61">
        <f t="shared" si="3"/>
        <v>22258314.079999998</v>
      </c>
      <c r="J7" s="39"/>
    </row>
    <row r="8" spans="1:10" ht="15" customHeight="1" x14ac:dyDescent="0.2">
      <c r="A8" s="47">
        <v>36647</v>
      </c>
      <c r="B8" s="42">
        <v>5713178.0899999999</v>
      </c>
      <c r="C8" s="43">
        <f t="shared" si="2"/>
        <v>100.39335025298951</v>
      </c>
      <c r="D8" s="39">
        <f t="shared" si="0"/>
        <v>3.1500291259303204</v>
      </c>
      <c r="E8" s="39">
        <f t="shared" si="1"/>
        <v>0.39335025298949944</v>
      </c>
      <c r="F8" s="41" t="s">
        <v>46</v>
      </c>
      <c r="G8" s="41" t="s">
        <v>46</v>
      </c>
      <c r="H8" s="41" t="s">
        <v>46</v>
      </c>
      <c r="I8" s="61">
        <f t="shared" si="3"/>
        <v>27971492.169999998</v>
      </c>
      <c r="J8" s="39"/>
    </row>
    <row r="9" spans="1:10" ht="15" customHeight="1" x14ac:dyDescent="0.2">
      <c r="A9" s="47">
        <v>36678</v>
      </c>
      <c r="B9" s="42">
        <v>5764512.6299999999</v>
      </c>
      <c r="C9" s="43">
        <f t="shared" si="2"/>
        <v>101.29541323319256</v>
      </c>
      <c r="D9" s="39">
        <f t="shared" si="0"/>
        <v>0.89852861562031983</v>
      </c>
      <c r="E9" s="39">
        <f t="shared" si="1"/>
        <v>1.295413233192555</v>
      </c>
      <c r="F9" s="41" t="s">
        <v>46</v>
      </c>
      <c r="G9" s="41" t="s">
        <v>46</v>
      </c>
      <c r="H9" s="41" t="s">
        <v>46</v>
      </c>
      <c r="I9" s="61">
        <f t="shared" si="3"/>
        <v>33736004.799999997</v>
      </c>
      <c r="J9" s="39"/>
    </row>
    <row r="10" spans="1:10" ht="15" customHeight="1" x14ac:dyDescent="0.2">
      <c r="A10" s="47">
        <v>36708</v>
      </c>
      <c r="B10" s="42">
        <v>5851190.4900000002</v>
      </c>
      <c r="C10" s="43">
        <f t="shared" si="2"/>
        <v>102.8185375995397</v>
      </c>
      <c r="D10" s="39">
        <f t="shared" si="0"/>
        <v>1.5036459378873879</v>
      </c>
      <c r="E10" s="39">
        <f t="shared" si="1"/>
        <v>2.8185375995396944</v>
      </c>
      <c r="F10" s="41" t="s">
        <v>46</v>
      </c>
      <c r="G10" s="41" t="s">
        <v>46</v>
      </c>
      <c r="H10" s="41" t="s">
        <v>46</v>
      </c>
      <c r="I10" s="61">
        <f t="shared" si="3"/>
        <v>39587195.289999999</v>
      </c>
      <c r="J10" s="39"/>
    </row>
    <row r="11" spans="1:10" ht="15" customHeight="1" x14ac:dyDescent="0.2">
      <c r="A11" s="47">
        <v>36739</v>
      </c>
      <c r="B11" s="42">
        <v>5876615.8499999996</v>
      </c>
      <c r="C11" s="43">
        <f t="shared" si="2"/>
        <v>103.26531818848301</v>
      </c>
      <c r="D11" s="39">
        <f t="shared" si="0"/>
        <v>0.43453310985948068</v>
      </c>
      <c r="E11" s="39">
        <f t="shared" si="1"/>
        <v>3.2653181884830129</v>
      </c>
      <c r="F11" s="41" t="s">
        <v>46</v>
      </c>
      <c r="G11" s="41" t="s">
        <v>46</v>
      </c>
      <c r="H11" s="41" t="s">
        <v>46</v>
      </c>
      <c r="I11" s="61">
        <f t="shared" si="3"/>
        <v>45463811.140000001</v>
      </c>
      <c r="J11" s="39"/>
    </row>
    <row r="12" spans="1:10" ht="15" customHeight="1" x14ac:dyDescent="0.2">
      <c r="A12" s="47">
        <v>36770</v>
      </c>
      <c r="B12" s="42">
        <v>6196036.1699999999</v>
      </c>
      <c r="C12" s="43">
        <f t="shared" si="2"/>
        <v>108.87824947795417</v>
      </c>
      <c r="D12" s="39">
        <f t="shared" si="0"/>
        <v>5.4354466610234686</v>
      </c>
      <c r="E12" s="39">
        <f t="shared" si="1"/>
        <v>8.8782494779541707</v>
      </c>
      <c r="F12" s="41" t="s">
        <v>46</v>
      </c>
      <c r="G12" s="41" t="s">
        <v>46</v>
      </c>
      <c r="H12" s="41" t="s">
        <v>46</v>
      </c>
      <c r="I12" s="61">
        <f t="shared" si="3"/>
        <v>51659847.310000002</v>
      </c>
      <c r="J12" s="39"/>
    </row>
    <row r="13" spans="1:10" ht="15" customHeight="1" x14ac:dyDescent="0.2">
      <c r="A13" s="47">
        <v>36800</v>
      </c>
      <c r="B13" s="42">
        <v>6476596.9800000004</v>
      </c>
      <c r="C13" s="43">
        <f t="shared" si="2"/>
        <v>113.80833203828837</v>
      </c>
      <c r="D13" s="39">
        <f t="shared" si="0"/>
        <v>4.5280692736821226</v>
      </c>
      <c r="E13" s="39">
        <f t="shared" si="1"/>
        <v>13.808332038288373</v>
      </c>
      <c r="F13" s="41" t="s">
        <v>46</v>
      </c>
      <c r="G13" s="41" t="s">
        <v>46</v>
      </c>
      <c r="H13" s="41" t="s">
        <v>46</v>
      </c>
      <c r="I13" s="61">
        <f t="shared" si="3"/>
        <v>58136444.290000007</v>
      </c>
      <c r="J13" s="39"/>
    </row>
    <row r="14" spans="1:10" ht="15" customHeight="1" x14ac:dyDescent="0.2">
      <c r="A14" s="47">
        <v>36831</v>
      </c>
      <c r="B14" s="42">
        <v>6513555</v>
      </c>
      <c r="C14" s="43">
        <f t="shared" si="2"/>
        <v>114.4577673242304</v>
      </c>
      <c r="D14" s="39">
        <f t="shared" si="0"/>
        <v>0.5706394903701284</v>
      </c>
      <c r="E14" s="39">
        <f t="shared" si="1"/>
        <v>14.457767324230408</v>
      </c>
      <c r="F14" s="41" t="s">
        <v>46</v>
      </c>
      <c r="G14" s="41" t="s">
        <v>46</v>
      </c>
      <c r="H14" s="41" t="s">
        <v>46</v>
      </c>
      <c r="I14" s="61">
        <f t="shared" si="3"/>
        <v>64649999.290000007</v>
      </c>
      <c r="J14" s="39"/>
    </row>
    <row r="15" spans="1:10" ht="15" customHeight="1" x14ac:dyDescent="0.2">
      <c r="A15" s="47">
        <v>36861</v>
      </c>
      <c r="B15" s="42">
        <v>6993695</v>
      </c>
      <c r="C15" s="43">
        <f t="shared" si="2"/>
        <v>122.89490378858143</v>
      </c>
      <c r="D15" s="39">
        <f t="shared" si="0"/>
        <v>7.3713970328031175</v>
      </c>
      <c r="E15" s="39">
        <f t="shared" si="1"/>
        <v>22.894903788581434</v>
      </c>
      <c r="F15" s="41" t="s">
        <v>46</v>
      </c>
      <c r="G15" s="41" t="s">
        <v>46</v>
      </c>
      <c r="H15" s="41" t="s">
        <v>46</v>
      </c>
      <c r="I15" s="62">
        <f>I14+B15</f>
        <v>71643694.290000007</v>
      </c>
      <c r="J15" s="39">
        <v>0</v>
      </c>
    </row>
    <row r="16" spans="1:10" ht="15" customHeight="1" x14ac:dyDescent="0.2">
      <c r="A16" s="47">
        <v>36892</v>
      </c>
      <c r="B16" s="42">
        <v>6498404.6600000001</v>
      </c>
      <c r="C16" s="43">
        <f t="shared" si="2"/>
        <v>114.19154187735801</v>
      </c>
      <c r="D16" s="39">
        <f t="shared" si="0"/>
        <v>-7.081955103847104</v>
      </c>
      <c r="E16" s="39">
        <f t="shared" ref="E16:E27" si="4">(C16/$C$15-1)*100</f>
        <v>-7.081955103847104</v>
      </c>
      <c r="F16" s="39">
        <f t="shared" ref="F16:F47" si="5">(C16/C4-1)*100</f>
        <v>14.191541877358006</v>
      </c>
      <c r="G16" s="41" t="s">
        <v>46</v>
      </c>
      <c r="H16" s="41" t="s">
        <v>46</v>
      </c>
      <c r="I16" s="61">
        <f>B16</f>
        <v>6498404.6600000001</v>
      </c>
      <c r="J16" s="39"/>
    </row>
    <row r="17" spans="1:10" ht="15" customHeight="1" x14ac:dyDescent="0.2">
      <c r="A17" s="47">
        <v>36923</v>
      </c>
      <c r="B17" s="42">
        <v>5971240</v>
      </c>
      <c r="C17" s="43">
        <f t="shared" si="2"/>
        <v>104.92807668886461</v>
      </c>
      <c r="D17" s="39">
        <f t="shared" si="0"/>
        <v>-8.112216575937282</v>
      </c>
      <c r="E17" s="39">
        <f t="shared" si="4"/>
        <v>-14.61966814394966</v>
      </c>
      <c r="F17" s="39">
        <f t="shared" si="5"/>
        <v>15.55800497113613</v>
      </c>
      <c r="G17" s="41" t="s">
        <v>46</v>
      </c>
      <c r="H17" s="41" t="s">
        <v>46</v>
      </c>
      <c r="I17" s="61">
        <f>I16+B17</f>
        <v>12469644.66</v>
      </c>
      <c r="J17" s="39"/>
    </row>
    <row r="18" spans="1:10" ht="15" customHeight="1" x14ac:dyDescent="0.2">
      <c r="A18" s="47">
        <v>36951</v>
      </c>
      <c r="B18" s="42">
        <v>6211220</v>
      </c>
      <c r="C18" s="43">
        <f t="shared" si="2"/>
        <v>109.14506341922443</v>
      </c>
      <c r="D18" s="39">
        <f t="shared" si="0"/>
        <v>4.0189307413535547</v>
      </c>
      <c r="E18" s="39">
        <f t="shared" si="4"/>
        <v>-11.188291739917167</v>
      </c>
      <c r="F18" s="39">
        <f t="shared" si="5"/>
        <v>5.9663214346712845</v>
      </c>
      <c r="G18" s="41" t="s">
        <v>46</v>
      </c>
      <c r="H18" s="41" t="s">
        <v>46</v>
      </c>
      <c r="I18" s="61">
        <f t="shared" ref="I18:I27" si="6">I17+B18</f>
        <v>18680864.66</v>
      </c>
      <c r="J18" s="39"/>
    </row>
    <row r="19" spans="1:10" ht="15" customHeight="1" x14ac:dyDescent="0.2">
      <c r="A19" s="47">
        <v>36982</v>
      </c>
      <c r="B19" s="42">
        <v>6052810</v>
      </c>
      <c r="C19" s="43">
        <f t="shared" si="2"/>
        <v>106.36144450116336</v>
      </c>
      <c r="D19" s="39">
        <f t="shared" si="0"/>
        <v>-2.5503846265306884</v>
      </c>
      <c r="E19" s="39">
        <f t="shared" si="4"/>
        <v>-13.4533318939416</v>
      </c>
      <c r="F19" s="39">
        <f t="shared" si="5"/>
        <v>9.2819999584018653</v>
      </c>
      <c r="G19" s="41" t="s">
        <v>46</v>
      </c>
      <c r="H19" s="41" t="s">
        <v>46</v>
      </c>
      <c r="I19" s="61">
        <f t="shared" si="6"/>
        <v>24733674.66</v>
      </c>
      <c r="J19" s="39"/>
    </row>
    <row r="20" spans="1:10" ht="15" customHeight="1" x14ac:dyDescent="0.2">
      <c r="A20" s="47">
        <v>37012</v>
      </c>
      <c r="B20" s="42">
        <v>5920527</v>
      </c>
      <c r="C20" s="43">
        <f t="shared" si="2"/>
        <v>104.03693556020082</v>
      </c>
      <c r="D20" s="39">
        <f t="shared" si="0"/>
        <v>-2.1854807932183751</v>
      </c>
      <c r="E20" s="39">
        <f t="shared" si="4"/>
        <v>-15.344792702569954</v>
      </c>
      <c r="F20" s="39">
        <f t="shared" si="5"/>
        <v>3.6293094094673961</v>
      </c>
      <c r="G20" s="41" t="s">
        <v>46</v>
      </c>
      <c r="H20" s="41" t="s">
        <v>46</v>
      </c>
      <c r="I20" s="61">
        <f t="shared" si="6"/>
        <v>30654201.66</v>
      </c>
      <c r="J20" s="39"/>
    </row>
    <row r="21" spans="1:10" ht="15" customHeight="1" x14ac:dyDescent="0.2">
      <c r="A21" s="47">
        <v>37043</v>
      </c>
      <c r="B21" s="42">
        <v>6173469</v>
      </c>
      <c r="C21" s="43">
        <f t="shared" si="2"/>
        <v>108.48169369650664</v>
      </c>
      <c r="D21" s="39">
        <f t="shared" si="0"/>
        <v>4.2722885986332004</v>
      </c>
      <c r="E21" s="39">
        <f t="shared" si="4"/>
        <v>-11.72807793305256</v>
      </c>
      <c r="F21" s="39">
        <f t="shared" si="5"/>
        <v>7.0943789397161616</v>
      </c>
      <c r="G21" s="41" t="s">
        <v>46</v>
      </c>
      <c r="H21" s="41" t="s">
        <v>46</v>
      </c>
      <c r="I21" s="61">
        <f t="shared" si="6"/>
        <v>36827670.659999996</v>
      </c>
      <c r="J21" s="39"/>
    </row>
    <row r="22" spans="1:10" ht="15" customHeight="1" x14ac:dyDescent="0.2">
      <c r="A22" s="47">
        <v>37073</v>
      </c>
      <c r="B22" s="42">
        <v>6428124</v>
      </c>
      <c r="C22" s="43">
        <f t="shared" si="2"/>
        <v>112.95655308403802</v>
      </c>
      <c r="D22" s="39">
        <f t="shared" si="0"/>
        <v>4.1249903417349465</v>
      </c>
      <c r="E22" s="39">
        <f t="shared" si="4"/>
        <v>-8.086869673327179</v>
      </c>
      <c r="F22" s="39">
        <f t="shared" si="5"/>
        <v>9.8601047254573295</v>
      </c>
      <c r="G22" s="41" t="s">
        <v>46</v>
      </c>
      <c r="H22" s="41" t="s">
        <v>46</v>
      </c>
      <c r="I22" s="61">
        <f t="shared" si="6"/>
        <v>43255794.659999996</v>
      </c>
      <c r="J22" s="39"/>
    </row>
    <row r="23" spans="1:10" ht="15" customHeight="1" x14ac:dyDescent="0.2">
      <c r="A23" s="47">
        <v>37104</v>
      </c>
      <c r="B23" s="42">
        <v>6338025</v>
      </c>
      <c r="C23" s="43">
        <f t="shared" si="2"/>
        <v>111.37331161633783</v>
      </c>
      <c r="D23" s="39">
        <f t="shared" si="0"/>
        <v>-1.4016375539737669</v>
      </c>
      <c r="E23" s="39">
        <f t="shared" si="4"/>
        <v>-9.3751586250186758</v>
      </c>
      <c r="F23" s="39">
        <f t="shared" si="5"/>
        <v>7.8516132716076603</v>
      </c>
      <c r="G23" s="41" t="s">
        <v>46</v>
      </c>
      <c r="H23" s="41" t="s">
        <v>46</v>
      </c>
      <c r="I23" s="61">
        <f t="shared" si="6"/>
        <v>49593819.659999996</v>
      </c>
      <c r="J23" s="39"/>
    </row>
    <row r="24" spans="1:10" ht="15" customHeight="1" x14ac:dyDescent="0.2">
      <c r="A24" s="47">
        <v>37135</v>
      </c>
      <c r="B24" s="42">
        <v>6223285.4000000004</v>
      </c>
      <c r="C24" s="43">
        <f t="shared" si="2"/>
        <v>109.35707955263756</v>
      </c>
      <c r="D24" s="39">
        <f t="shared" si="0"/>
        <v>-1.8103368162795119</v>
      </c>
      <c r="E24" s="39">
        <f t="shared" si="4"/>
        <v>-11.015773493124881</v>
      </c>
      <c r="F24" s="39">
        <f t="shared" si="5"/>
        <v>0.43978487620739415</v>
      </c>
      <c r="G24" s="41" t="s">
        <v>46</v>
      </c>
      <c r="H24" s="41" t="s">
        <v>46</v>
      </c>
      <c r="I24" s="61">
        <f t="shared" si="6"/>
        <v>55817105.059999995</v>
      </c>
      <c r="J24" s="39"/>
    </row>
    <row r="25" spans="1:10" ht="15" customHeight="1" x14ac:dyDescent="0.2">
      <c r="A25" s="47">
        <v>37165</v>
      </c>
      <c r="B25" s="42">
        <v>5806609</v>
      </c>
      <c r="C25" s="43">
        <f t="shared" si="2"/>
        <v>102.03514085085368</v>
      </c>
      <c r="D25" s="39">
        <f t="shared" si="0"/>
        <v>-6.6954409643497854</v>
      </c>
      <c r="E25" s="39">
        <f t="shared" si="4"/>
        <v>-16.973659846475996</v>
      </c>
      <c r="F25" s="39">
        <f t="shared" si="5"/>
        <v>-10.344753302837139</v>
      </c>
      <c r="G25" s="41" t="s">
        <v>46</v>
      </c>
      <c r="H25" s="41" t="s">
        <v>46</v>
      </c>
      <c r="I25" s="61">
        <f t="shared" si="6"/>
        <v>61623714.059999995</v>
      </c>
      <c r="J25" s="39"/>
    </row>
    <row r="26" spans="1:10" ht="15" customHeight="1" x14ac:dyDescent="0.2">
      <c r="A26" s="47">
        <v>37196</v>
      </c>
      <c r="B26" s="42">
        <v>6384420.3600000003</v>
      </c>
      <c r="C26" s="43">
        <f t="shared" si="2"/>
        <v>112.18858212833996</v>
      </c>
      <c r="D26" s="39">
        <f t="shared" si="0"/>
        <v>9.9509259190691211</v>
      </c>
      <c r="E26" s="39">
        <f t="shared" si="4"/>
        <v>-8.7117702444844838</v>
      </c>
      <c r="F26" s="39">
        <f t="shared" si="5"/>
        <v>-1.9825523849879123</v>
      </c>
      <c r="G26" s="41" t="s">
        <v>46</v>
      </c>
      <c r="H26" s="41" t="s">
        <v>46</v>
      </c>
      <c r="I26" s="61">
        <f t="shared" si="6"/>
        <v>68008134.420000002</v>
      </c>
      <c r="J26" s="39"/>
    </row>
    <row r="27" spans="1:10" ht="15" customHeight="1" x14ac:dyDescent="0.2">
      <c r="A27" s="47">
        <v>37226</v>
      </c>
      <c r="B27" s="42">
        <v>7011827.2300000004</v>
      </c>
      <c r="C27" s="43">
        <f t="shared" si="2"/>
        <v>123.21352772933413</v>
      </c>
      <c r="D27" s="39">
        <f t="shared" si="0"/>
        <v>9.8271547708678639</v>
      </c>
      <c r="E27" s="39">
        <f t="shared" si="4"/>
        <v>0.25926538117546638</v>
      </c>
      <c r="F27" s="39">
        <f t="shared" si="5"/>
        <v>0.25926538117546638</v>
      </c>
      <c r="G27" s="41" t="s">
        <v>46</v>
      </c>
      <c r="H27" s="41" t="s">
        <v>46</v>
      </c>
      <c r="I27" s="62">
        <f t="shared" si="6"/>
        <v>75019961.650000006</v>
      </c>
      <c r="J27" s="52">
        <f>I27/I15-1</f>
        <v>4.7125813282792306E-2</v>
      </c>
    </row>
    <row r="28" spans="1:10" ht="15" customHeight="1" x14ac:dyDescent="0.2">
      <c r="A28" s="47">
        <v>37257</v>
      </c>
      <c r="B28" s="42">
        <v>7106895.0099999998</v>
      </c>
      <c r="C28" s="43">
        <f t="shared" si="2"/>
        <v>124.88408180361017</v>
      </c>
      <c r="D28" s="39">
        <f t="shared" si="0"/>
        <v>1.3558203429949511</v>
      </c>
      <c r="E28" s="39">
        <f t="shared" ref="E28:E39" si="7">(C28/$C$27-1)*100</f>
        <v>1.3558203429949511</v>
      </c>
      <c r="F28" s="39">
        <f t="shared" si="5"/>
        <v>9.3636881948191864</v>
      </c>
      <c r="G28" s="39">
        <f t="shared" ref="G28:G59" si="8">(C28/C4-1)*100</f>
        <v>24.884081803610169</v>
      </c>
      <c r="H28" s="41" t="s">
        <v>46</v>
      </c>
      <c r="I28" s="61">
        <f>B28</f>
        <v>7106895.0099999998</v>
      </c>
      <c r="J28" s="39"/>
    </row>
    <row r="29" spans="1:10" ht="15" customHeight="1" x14ac:dyDescent="0.2">
      <c r="A29" s="47">
        <v>37288</v>
      </c>
      <c r="B29" s="42">
        <v>6389095.2000000002</v>
      </c>
      <c r="C29" s="43">
        <f t="shared" si="2"/>
        <v>112.27072954998573</v>
      </c>
      <c r="D29" s="39">
        <f t="shared" si="0"/>
        <v>-10.100048037715414</v>
      </c>
      <c r="E29" s="39">
        <f t="shared" si="7"/>
        <v>-8.8811662006680674</v>
      </c>
      <c r="F29" s="39">
        <f t="shared" si="5"/>
        <v>6.9977961026520541</v>
      </c>
      <c r="G29" s="39">
        <f t="shared" si="8"/>
        <v>23.644518539308756</v>
      </c>
      <c r="H29" s="41" t="s">
        <v>46</v>
      </c>
      <c r="I29" s="61">
        <f>I28+B29</f>
        <v>13495990.210000001</v>
      </c>
      <c r="J29" s="39"/>
    </row>
    <row r="30" spans="1:10" ht="15" customHeight="1" x14ac:dyDescent="0.2">
      <c r="A30" s="47">
        <v>37316</v>
      </c>
      <c r="B30" s="42">
        <v>7179072.1100000003</v>
      </c>
      <c r="C30" s="43">
        <f t="shared" si="2"/>
        <v>126.15239530030098</v>
      </c>
      <c r="D30" s="39">
        <f t="shared" si="0"/>
        <v>12.364456707422388</v>
      </c>
      <c r="E30" s="39">
        <f t="shared" si="7"/>
        <v>2.3851825567584806</v>
      </c>
      <c r="F30" s="39">
        <f t="shared" si="5"/>
        <v>15.582318932512473</v>
      </c>
      <c r="G30" s="39">
        <f t="shared" si="8"/>
        <v>22.478331601673073</v>
      </c>
      <c r="H30" s="41" t="s">
        <v>46</v>
      </c>
      <c r="I30" s="61">
        <f t="shared" ref="I30:I39" si="9">I29+B30</f>
        <v>20675062.32</v>
      </c>
      <c r="J30" s="39"/>
    </row>
    <row r="31" spans="1:10" ht="15" customHeight="1" x14ac:dyDescent="0.2">
      <c r="A31" s="47">
        <v>37347</v>
      </c>
      <c r="B31" s="42">
        <v>7007921.2799999993</v>
      </c>
      <c r="C31" s="43">
        <f t="shared" si="2"/>
        <v>123.14489142914474</v>
      </c>
      <c r="D31" s="39">
        <f t="shared" si="0"/>
        <v>-2.3840243889123092</v>
      </c>
      <c r="E31" s="39">
        <f t="shared" si="7"/>
        <v>-5.5705166027042452E-2</v>
      </c>
      <c r="F31" s="39">
        <f t="shared" si="5"/>
        <v>15.779634252520713</v>
      </c>
      <c r="G31" s="39">
        <f t="shared" si="8"/>
        <v>26.526299855677493</v>
      </c>
      <c r="H31" s="41" t="s">
        <v>46</v>
      </c>
      <c r="I31" s="61">
        <f t="shared" si="9"/>
        <v>27682983.600000001</v>
      </c>
      <c r="J31" s="39"/>
    </row>
    <row r="32" spans="1:10" ht="15" customHeight="1" x14ac:dyDescent="0.2">
      <c r="A32" s="47">
        <v>37377</v>
      </c>
      <c r="B32" s="42">
        <v>7305932.7999999998</v>
      </c>
      <c r="C32" s="43">
        <f t="shared" si="2"/>
        <v>128.38162209559346</v>
      </c>
      <c r="D32" s="39">
        <f t="shared" si="0"/>
        <v>4.2524952563394391</v>
      </c>
      <c r="E32" s="39">
        <f t="shared" si="7"/>
        <v>4.1944212307695627</v>
      </c>
      <c r="F32" s="39">
        <f t="shared" si="5"/>
        <v>23.400041921943782</v>
      </c>
      <c r="G32" s="39">
        <f t="shared" si="8"/>
        <v>27.87861125470361</v>
      </c>
      <c r="H32" s="41" t="s">
        <v>46</v>
      </c>
      <c r="I32" s="61">
        <f t="shared" si="9"/>
        <v>34988916.399999999</v>
      </c>
      <c r="J32" s="39"/>
    </row>
    <row r="33" spans="1:10" ht="15" customHeight="1" x14ac:dyDescent="0.2">
      <c r="A33" s="47">
        <v>37408</v>
      </c>
      <c r="B33" s="42">
        <v>7166751.2999999998</v>
      </c>
      <c r="C33" s="43">
        <f t="shared" si="2"/>
        <v>125.93589104045728</v>
      </c>
      <c r="D33" s="39">
        <f t="shared" si="0"/>
        <v>-1.9050476347113543</v>
      </c>
      <c r="E33" s="39">
        <f t="shared" si="7"/>
        <v>2.2094678736115814</v>
      </c>
      <c r="F33" s="39">
        <f t="shared" si="5"/>
        <v>16.089532481656587</v>
      </c>
      <c r="G33" s="39">
        <f t="shared" si="8"/>
        <v>24.325363825250189</v>
      </c>
      <c r="H33" s="41" t="s">
        <v>46</v>
      </c>
      <c r="I33" s="61">
        <f t="shared" si="9"/>
        <v>42155667.699999996</v>
      </c>
      <c r="J33" s="39"/>
    </row>
    <row r="34" spans="1:10" ht="15" customHeight="1" x14ac:dyDescent="0.2">
      <c r="A34" s="47">
        <v>37438</v>
      </c>
      <c r="B34" s="42">
        <v>7164729.0600000005</v>
      </c>
      <c r="C34" s="43">
        <f t="shared" si="2"/>
        <v>125.90035574899301</v>
      </c>
      <c r="D34" s="39">
        <f t="shared" si="0"/>
        <v>-2.8216969102834444E-2</v>
      </c>
      <c r="E34" s="39">
        <f t="shared" si="7"/>
        <v>2.1806274596415154</v>
      </c>
      <c r="F34" s="39">
        <f t="shared" si="5"/>
        <v>11.459098486588015</v>
      </c>
      <c r="G34" s="39">
        <f t="shared" si="8"/>
        <v>22.449082323416203</v>
      </c>
      <c r="H34" s="41" t="s">
        <v>46</v>
      </c>
      <c r="I34" s="61">
        <f t="shared" si="9"/>
        <v>49320396.759999998</v>
      </c>
      <c r="J34" s="39"/>
    </row>
    <row r="35" spans="1:10" ht="15" customHeight="1" x14ac:dyDescent="0.2">
      <c r="A35" s="47">
        <v>37469</v>
      </c>
      <c r="B35" s="42">
        <v>7413678.5800000001</v>
      </c>
      <c r="C35" s="43">
        <f t="shared" si="2"/>
        <v>130.27495705897485</v>
      </c>
      <c r="D35" s="39">
        <f t="shared" si="0"/>
        <v>3.4746536528486693</v>
      </c>
      <c r="E35" s="39">
        <f t="shared" si="7"/>
        <v>5.7310503641716304</v>
      </c>
      <c r="F35" s="39">
        <f t="shared" si="5"/>
        <v>16.971431636826949</v>
      </c>
      <c r="G35" s="39">
        <f t="shared" si="8"/>
        <v>26.15557608721355</v>
      </c>
      <c r="H35" s="41" t="s">
        <v>46</v>
      </c>
      <c r="I35" s="61">
        <f t="shared" si="9"/>
        <v>56734075.339999996</v>
      </c>
      <c r="J35" s="39"/>
    </row>
    <row r="36" spans="1:10" ht="15" customHeight="1" x14ac:dyDescent="0.2">
      <c r="A36" s="47">
        <v>37500</v>
      </c>
      <c r="B36" s="42">
        <v>7085701.5899999999</v>
      </c>
      <c r="C36" s="43">
        <f t="shared" si="2"/>
        <v>124.51166589015514</v>
      </c>
      <c r="D36" s="39">
        <f t="shared" si="0"/>
        <v>-4.4239440172762379</v>
      </c>
      <c r="E36" s="39">
        <f t="shared" si="7"/>
        <v>1.0535678871825382</v>
      </c>
      <c r="F36" s="39">
        <f t="shared" si="5"/>
        <v>13.857892328061961</v>
      </c>
      <c r="G36" s="39">
        <f t="shared" si="8"/>
        <v>14.358622118889276</v>
      </c>
      <c r="H36" s="41" t="s">
        <v>46</v>
      </c>
      <c r="I36" s="61">
        <f t="shared" si="9"/>
        <v>63819776.929999992</v>
      </c>
      <c r="J36" s="39"/>
    </row>
    <row r="37" spans="1:10" ht="15" customHeight="1" x14ac:dyDescent="0.2">
      <c r="A37" s="47">
        <v>37530</v>
      </c>
      <c r="B37" s="42">
        <v>7286273.2599999998</v>
      </c>
      <c r="C37" s="43">
        <f t="shared" si="2"/>
        <v>128.03615989330584</v>
      </c>
      <c r="D37" s="39">
        <f t="shared" ref="D37:D68" si="10">(C37/C36-1)*100</f>
        <v>2.8306536403263749</v>
      </c>
      <c r="E37" s="39">
        <f t="shared" si="7"/>
        <v>3.9140443852607509</v>
      </c>
      <c r="F37" s="39">
        <f t="shared" si="5"/>
        <v>25.482415984957818</v>
      </c>
      <c r="G37" s="39">
        <f t="shared" si="8"/>
        <v>12.501569612874054</v>
      </c>
      <c r="H37" s="41" t="s">
        <v>46</v>
      </c>
      <c r="I37" s="61">
        <f t="shared" si="9"/>
        <v>71106050.189999998</v>
      </c>
      <c r="J37" s="39"/>
    </row>
    <row r="38" spans="1:10" ht="15" customHeight="1" x14ac:dyDescent="0.2">
      <c r="A38" s="47">
        <v>37561</v>
      </c>
      <c r="B38" s="42">
        <v>6676712.79</v>
      </c>
      <c r="C38" s="43">
        <f t="shared" si="2"/>
        <v>117.3248155590201</v>
      </c>
      <c r="D38" s="39">
        <f t="shared" si="10"/>
        <v>-8.3658744086136601</v>
      </c>
      <c r="E38" s="39">
        <f t="shared" si="7"/>
        <v>-4.7792740609212121</v>
      </c>
      <c r="F38" s="39">
        <f t="shared" si="5"/>
        <v>4.5782140510559843</v>
      </c>
      <c r="G38" s="39">
        <f t="shared" si="8"/>
        <v>2.5048961742090148</v>
      </c>
      <c r="H38" s="41" t="s">
        <v>46</v>
      </c>
      <c r="I38" s="61">
        <f t="shared" si="9"/>
        <v>77782762.980000004</v>
      </c>
      <c r="J38" s="39"/>
    </row>
    <row r="39" spans="1:10" ht="15" customHeight="1" x14ac:dyDescent="0.2">
      <c r="A39" s="47">
        <v>37591</v>
      </c>
      <c r="B39" s="42">
        <v>6616203.2999999998</v>
      </c>
      <c r="C39" s="43">
        <f t="shared" si="2"/>
        <v>116.26152813343948</v>
      </c>
      <c r="D39" s="39">
        <f t="shared" si="10"/>
        <v>-0.9062766649274856</v>
      </c>
      <c r="E39" s="39">
        <f t="shared" si="7"/>
        <v>-5.6422372802816367</v>
      </c>
      <c r="F39" s="39">
        <f t="shared" si="5"/>
        <v>-5.6422372802816367</v>
      </c>
      <c r="G39" s="39">
        <f t="shared" si="8"/>
        <v>-5.3976002670977135</v>
      </c>
      <c r="H39" s="41" t="s">
        <v>46</v>
      </c>
      <c r="I39" s="62">
        <f t="shared" si="9"/>
        <v>84398966.280000001</v>
      </c>
      <c r="J39" s="52">
        <f>I39/I27-1</f>
        <v>0.12502012029487619</v>
      </c>
    </row>
    <row r="40" spans="1:10" ht="15" customHeight="1" x14ac:dyDescent="0.2">
      <c r="A40" s="47">
        <v>37622</v>
      </c>
      <c r="B40" s="42">
        <v>7409792.4000000004</v>
      </c>
      <c r="C40" s="43">
        <f t="shared" si="2"/>
        <v>130.20666816201765</v>
      </c>
      <c r="D40" s="39">
        <f t="shared" si="10"/>
        <v>11.994629911085109</v>
      </c>
      <c r="E40" s="39">
        <f t="shared" ref="E40:E51" si="11">(C40/$C$39-1)*100</f>
        <v>11.994629911085109</v>
      </c>
      <c r="F40" s="39">
        <f t="shared" si="5"/>
        <v>4.2620214534448531</v>
      </c>
      <c r="G40" s="39">
        <f t="shared" si="8"/>
        <v>14.024792047960899</v>
      </c>
      <c r="H40" s="39">
        <f t="shared" ref="H40:H71" si="12">(C40/C4-1)*100</f>
        <v>30.206668162017646</v>
      </c>
      <c r="I40" s="61">
        <f>B40</f>
        <v>7409792.4000000004</v>
      </c>
      <c r="J40" s="39"/>
    </row>
    <row r="41" spans="1:10" ht="15" customHeight="1" x14ac:dyDescent="0.2">
      <c r="A41" s="47">
        <v>37653</v>
      </c>
      <c r="B41" s="42">
        <v>6872129.8300000001</v>
      </c>
      <c r="C41" s="43">
        <f t="shared" si="2"/>
        <v>120.75873115434553</v>
      </c>
      <c r="D41" s="39">
        <f t="shared" si="10"/>
        <v>-7.2561084167486296</v>
      </c>
      <c r="E41" s="39">
        <f t="shared" si="11"/>
        <v>3.8681781438003826</v>
      </c>
      <c r="F41" s="39">
        <f t="shared" si="5"/>
        <v>7.5602978963281053</v>
      </c>
      <c r="G41" s="39">
        <f t="shared" si="8"/>
        <v>15.087148230518288</v>
      </c>
      <c r="H41" s="39">
        <f t="shared" si="12"/>
        <v>32.992412473361156</v>
      </c>
      <c r="I41" s="61">
        <f>I40+B41</f>
        <v>14281922.23</v>
      </c>
      <c r="J41" s="39"/>
    </row>
    <row r="42" spans="1:10" ht="15" customHeight="1" x14ac:dyDescent="0.2">
      <c r="A42" s="47">
        <v>37681</v>
      </c>
      <c r="B42" s="42">
        <v>7453190.4800000004</v>
      </c>
      <c r="C42" s="43">
        <f t="shared" si="2"/>
        <v>130.96926974332899</v>
      </c>
      <c r="D42" s="39">
        <f t="shared" si="10"/>
        <v>8.4553211940700645</v>
      </c>
      <c r="E42" s="39">
        <f t="shared" si="11"/>
        <v>12.650566224287596</v>
      </c>
      <c r="F42" s="39">
        <f t="shared" si="5"/>
        <v>3.8182980446479942</v>
      </c>
      <c r="G42" s="39">
        <f t="shared" si="8"/>
        <v>19.995596356271417</v>
      </c>
      <c r="H42" s="39">
        <f t="shared" si="12"/>
        <v>27.154919342337269</v>
      </c>
      <c r="I42" s="61">
        <f t="shared" ref="I42:I51" si="13">I41+B42</f>
        <v>21735112.710000001</v>
      </c>
      <c r="J42" s="39"/>
    </row>
    <row r="43" spans="1:10" ht="15" customHeight="1" x14ac:dyDescent="0.2">
      <c r="A43" s="47">
        <v>37712</v>
      </c>
      <c r="B43" s="42">
        <v>7250213.7300000004</v>
      </c>
      <c r="C43" s="43">
        <f t="shared" si="2"/>
        <v>127.40251309143483</v>
      </c>
      <c r="D43" s="39">
        <f t="shared" si="10"/>
        <v>-2.7233538515441302</v>
      </c>
      <c r="E43" s="39">
        <f t="shared" si="11"/>
        <v>9.5826926902321965</v>
      </c>
      <c r="F43" s="39">
        <f t="shared" si="5"/>
        <v>3.4574082715723931</v>
      </c>
      <c r="G43" s="39">
        <f t="shared" si="8"/>
        <v>19.782608903963617</v>
      </c>
      <c r="H43" s="39">
        <f t="shared" si="12"/>
        <v>30.900830612602181</v>
      </c>
      <c r="I43" s="61">
        <f t="shared" si="13"/>
        <v>28985326.440000001</v>
      </c>
      <c r="J43" s="39"/>
    </row>
    <row r="44" spans="1:10" ht="15" customHeight="1" x14ac:dyDescent="0.2">
      <c r="A44" s="47">
        <v>37742</v>
      </c>
      <c r="B44" s="42">
        <v>7332230.9399999995</v>
      </c>
      <c r="C44" s="43">
        <f t="shared" si="2"/>
        <v>128.84373938625575</v>
      </c>
      <c r="D44" s="39">
        <f t="shared" si="10"/>
        <v>1.1312385131575731</v>
      </c>
      <c r="E44" s="39">
        <f t="shared" si="11"/>
        <v>10.822334313699189</v>
      </c>
      <c r="F44" s="39">
        <f t="shared" si="5"/>
        <v>0.35995595251023804</v>
      </c>
      <c r="G44" s="39">
        <f t="shared" si="8"/>
        <v>23.844227718241974</v>
      </c>
      <c r="H44" s="39">
        <f t="shared" si="12"/>
        <v>28.338917927902351</v>
      </c>
      <c r="I44" s="61">
        <f t="shared" si="13"/>
        <v>36317557.380000003</v>
      </c>
      <c r="J44" s="39"/>
    </row>
    <row r="45" spans="1:10" ht="15" customHeight="1" x14ac:dyDescent="0.2">
      <c r="A45" s="47">
        <v>37773</v>
      </c>
      <c r="B45" s="42">
        <v>6545204.6100000003</v>
      </c>
      <c r="C45" s="43">
        <f t="shared" si="2"/>
        <v>115.0139219429114</v>
      </c>
      <c r="D45" s="39">
        <f t="shared" si="10"/>
        <v>-10.733790799011555</v>
      </c>
      <c r="E45" s="39">
        <f t="shared" si="11"/>
        <v>-1.0731032101144788</v>
      </c>
      <c r="F45" s="39">
        <f t="shared" si="5"/>
        <v>-8.6726420937754511</v>
      </c>
      <c r="G45" s="39">
        <f t="shared" si="8"/>
        <v>6.0215028211853205</v>
      </c>
      <c r="H45" s="39">
        <f t="shared" si="12"/>
        <v>13.543069988902069</v>
      </c>
      <c r="I45" s="61">
        <f t="shared" si="13"/>
        <v>42862761.990000002</v>
      </c>
      <c r="J45" s="39"/>
    </row>
    <row r="46" spans="1:10" ht="15" customHeight="1" x14ac:dyDescent="0.2">
      <c r="A46" s="47">
        <v>37803</v>
      </c>
      <c r="B46" s="42">
        <v>7349096.3399999999</v>
      </c>
      <c r="C46" s="43">
        <f t="shared" si="2"/>
        <v>129.14010228317306</v>
      </c>
      <c r="D46" s="39">
        <f t="shared" si="10"/>
        <v>12.282148197044673</v>
      </c>
      <c r="E46" s="39">
        <f t="shared" si="11"/>
        <v>11.077244860356705</v>
      </c>
      <c r="F46" s="39">
        <f t="shared" si="5"/>
        <v>2.5732624144757077</v>
      </c>
      <c r="G46" s="39">
        <f t="shared" si="8"/>
        <v>14.327233575456866</v>
      </c>
      <c r="H46" s="39">
        <f t="shared" si="12"/>
        <v>25.600018535715098</v>
      </c>
      <c r="I46" s="61">
        <f t="shared" si="13"/>
        <v>50211858.329999998</v>
      </c>
      <c r="J46" s="39"/>
    </row>
    <row r="47" spans="1:10" ht="15" customHeight="1" x14ac:dyDescent="0.2">
      <c r="A47" s="47">
        <v>37834</v>
      </c>
      <c r="B47" s="42">
        <v>7595172.7299999995</v>
      </c>
      <c r="C47" s="43">
        <f t="shared" si="2"/>
        <v>133.46421625635767</v>
      </c>
      <c r="D47" s="39">
        <f t="shared" si="10"/>
        <v>3.3483897695100628</v>
      </c>
      <c r="E47" s="39">
        <f t="shared" si="11"/>
        <v>14.79654396351453</v>
      </c>
      <c r="F47" s="39">
        <f t="shared" si="5"/>
        <v>2.4480984445376164</v>
      </c>
      <c r="G47" s="39">
        <f t="shared" si="8"/>
        <v>19.835007435281504</v>
      </c>
      <c r="H47" s="39">
        <f t="shared" si="12"/>
        <v>29.243988783102104</v>
      </c>
      <c r="I47" s="61">
        <f t="shared" si="13"/>
        <v>57807031.059999995</v>
      </c>
      <c r="J47" s="39"/>
    </row>
    <row r="48" spans="1:10" ht="15" customHeight="1" x14ac:dyDescent="0.2">
      <c r="A48" s="47">
        <v>37865</v>
      </c>
      <c r="B48" s="42">
        <v>7261755.7400000002</v>
      </c>
      <c r="C48" s="43">
        <f t="shared" si="2"/>
        <v>127.60533208889993</v>
      </c>
      <c r="D48" s="39">
        <f t="shared" si="10"/>
        <v>-4.3898539487198684</v>
      </c>
      <c r="E48" s="39">
        <f t="shared" si="11"/>
        <v>9.7571433453382372</v>
      </c>
      <c r="F48" s="39">
        <f t="shared" ref="F48:F79" si="14">(C48/C36-1)*100</f>
        <v>2.4846396332645959</v>
      </c>
      <c r="G48" s="39">
        <f t="shared" si="8"/>
        <v>16.686850646444729</v>
      </c>
      <c r="H48" s="39">
        <f t="shared" si="12"/>
        <v>17.200021768110485</v>
      </c>
      <c r="I48" s="61">
        <f t="shared" si="13"/>
        <v>65068786.799999997</v>
      </c>
      <c r="J48" s="39"/>
    </row>
    <row r="49" spans="1:10" ht="15" customHeight="1" x14ac:dyDescent="0.2">
      <c r="A49" s="47">
        <v>37895</v>
      </c>
      <c r="B49" s="42">
        <v>7390238.8900000006</v>
      </c>
      <c r="C49" s="43">
        <f t="shared" si="2"/>
        <v>129.86306914459138</v>
      </c>
      <c r="D49" s="39">
        <f t="shared" si="10"/>
        <v>1.7693124720826958</v>
      </c>
      <c r="E49" s="39">
        <f t="shared" si="11"/>
        <v>11.699090171548999</v>
      </c>
      <c r="F49" s="39">
        <f t="shared" si="14"/>
        <v>1.4268697630481331</v>
      </c>
      <c r="G49" s="39">
        <f t="shared" si="8"/>
        <v>27.272886636589444</v>
      </c>
      <c r="H49" s="39">
        <f t="shared" si="12"/>
        <v>14.106820492634697</v>
      </c>
      <c r="I49" s="61">
        <f t="shared" si="13"/>
        <v>72459025.689999998</v>
      </c>
      <c r="J49" s="39"/>
    </row>
    <row r="50" spans="1:10" ht="15" customHeight="1" x14ac:dyDescent="0.2">
      <c r="A50" s="47">
        <v>37926</v>
      </c>
      <c r="B50" s="42">
        <v>7062968.3300000001</v>
      </c>
      <c r="C50" s="43">
        <f t="shared" si="2"/>
        <v>124.11219153496795</v>
      </c>
      <c r="D50" s="39">
        <f t="shared" si="10"/>
        <v>-4.4284165217289946</v>
      </c>
      <c r="E50" s="39">
        <f t="shared" si="11"/>
        <v>6.7525892077711536</v>
      </c>
      <c r="F50" s="39">
        <f t="shared" si="14"/>
        <v>5.7851154025752249</v>
      </c>
      <c r="G50" s="39">
        <f t="shared" si="8"/>
        <v>10.628184419861707</v>
      </c>
      <c r="H50" s="39">
        <f t="shared" si="12"/>
        <v>8.4349227111769167</v>
      </c>
      <c r="I50" s="61">
        <f t="shared" si="13"/>
        <v>79521994.019999996</v>
      </c>
      <c r="J50" s="39"/>
    </row>
    <row r="51" spans="1:10" ht="15" customHeight="1" x14ac:dyDescent="0.2">
      <c r="A51" s="47">
        <v>37956</v>
      </c>
      <c r="B51" s="42">
        <v>7297703.2100000009</v>
      </c>
      <c r="C51" s="43">
        <f t="shared" si="2"/>
        <v>128.23700974528799</v>
      </c>
      <c r="D51" s="39">
        <f t="shared" si="10"/>
        <v>3.3234593308731464</v>
      </c>
      <c r="E51" s="39">
        <f t="shared" si="11"/>
        <v>10.300468094745518</v>
      </c>
      <c r="F51" s="39">
        <f t="shared" si="14"/>
        <v>10.300468094745518</v>
      </c>
      <c r="G51" s="39">
        <f t="shared" si="8"/>
        <v>4.0770539635786252</v>
      </c>
      <c r="H51" s="39">
        <f t="shared" si="12"/>
        <v>4.3468897342535007</v>
      </c>
      <c r="I51" s="62">
        <f t="shared" si="13"/>
        <v>86819697.229999989</v>
      </c>
      <c r="J51" s="52">
        <f>I51/I39-1</f>
        <v>2.8681997620314759E-2</v>
      </c>
    </row>
    <row r="52" spans="1:10" ht="15" customHeight="1" x14ac:dyDescent="0.2">
      <c r="A52" s="47">
        <v>37987</v>
      </c>
      <c r="B52" s="42">
        <v>7182535</v>
      </c>
      <c r="C52" s="43">
        <f t="shared" si="2"/>
        <v>126.21324604277406</v>
      </c>
      <c r="D52" s="39">
        <f t="shared" si="10"/>
        <v>-1.5781432415912122</v>
      </c>
      <c r="E52" s="39">
        <f t="shared" ref="E52:E63" si="15">(C52/$C$51-1)*100</f>
        <v>-1.5781432415912122</v>
      </c>
      <c r="F52" s="39">
        <f t="shared" si="14"/>
        <v>-3.0669874097957295</v>
      </c>
      <c r="G52" s="39">
        <f t="shared" si="8"/>
        <v>1.0643183822691693</v>
      </c>
      <c r="H52" s="39">
        <f t="shared" si="12"/>
        <v>10.527666031804173</v>
      </c>
      <c r="I52" s="61">
        <f>B52</f>
        <v>7182535</v>
      </c>
      <c r="J52" s="39"/>
    </row>
    <row r="53" spans="1:10" ht="15" customHeight="1" x14ac:dyDescent="0.2">
      <c r="A53" s="47">
        <v>38018</v>
      </c>
      <c r="B53" s="42">
        <v>6694563.8900000006</v>
      </c>
      <c r="C53" s="43">
        <f t="shared" si="2"/>
        <v>117.63849941526783</v>
      </c>
      <c r="D53" s="39">
        <f t="shared" si="10"/>
        <v>-6.7938563473759483</v>
      </c>
      <c r="E53" s="39">
        <f t="shared" si="15"/>
        <v>-8.2647828041776386</v>
      </c>
      <c r="F53" s="39">
        <f t="shared" si="14"/>
        <v>-2.5838560154210488</v>
      </c>
      <c r="G53" s="39">
        <f t="shared" si="8"/>
        <v>4.7810946689290423</v>
      </c>
      <c r="H53" s="39">
        <f t="shared" si="12"/>
        <v>12.113462027987509</v>
      </c>
      <c r="I53" s="61">
        <f>I52+B53</f>
        <v>13877098.890000001</v>
      </c>
      <c r="J53" s="39"/>
    </row>
    <row r="54" spans="1:10" ht="15" customHeight="1" x14ac:dyDescent="0.2">
      <c r="A54" s="47">
        <v>38047</v>
      </c>
      <c r="B54" s="42">
        <v>7294742</v>
      </c>
      <c r="C54" s="43">
        <f t="shared" si="2"/>
        <v>128.18497464538046</v>
      </c>
      <c r="D54" s="39">
        <f t="shared" si="10"/>
        <v>8.9651562052684994</v>
      </c>
      <c r="E54" s="39">
        <f t="shared" si="15"/>
        <v>-4.0577287329834899E-2</v>
      </c>
      <c r="F54" s="39">
        <f t="shared" si="14"/>
        <v>-2.1259148068895395</v>
      </c>
      <c r="G54" s="39">
        <f t="shared" si="8"/>
        <v>1.6112094742561256</v>
      </c>
      <c r="H54" s="39">
        <f t="shared" si="12"/>
        <v>17.444592205718035</v>
      </c>
      <c r="I54" s="61">
        <f t="shared" ref="I54:I63" si="16">I53+B54</f>
        <v>21171840.890000001</v>
      </c>
      <c r="J54" s="39"/>
    </row>
    <row r="55" spans="1:10" ht="15" customHeight="1" x14ac:dyDescent="0.2">
      <c r="A55" s="47">
        <v>38078</v>
      </c>
      <c r="B55" s="42">
        <v>6911528</v>
      </c>
      <c r="C55" s="43">
        <f t="shared" si="2"/>
        <v>121.45104534757188</v>
      </c>
      <c r="D55" s="39">
        <f t="shared" si="10"/>
        <v>-5.2532906578464322</v>
      </c>
      <c r="E55" s="39">
        <f t="shared" si="15"/>
        <v>-5.291736302331751</v>
      </c>
      <c r="F55" s="39">
        <f t="shared" si="14"/>
        <v>-4.6713895977794966</v>
      </c>
      <c r="G55" s="39">
        <f t="shared" si="8"/>
        <v>-1.375490336558105</v>
      </c>
      <c r="H55" s="39">
        <f t="shared" si="12"/>
        <v>14.187096571674962</v>
      </c>
      <c r="I55" s="61">
        <f t="shared" si="16"/>
        <v>28083368.890000001</v>
      </c>
      <c r="J55" s="39"/>
    </row>
    <row r="56" spans="1:10" ht="15" customHeight="1" x14ac:dyDescent="0.2">
      <c r="A56" s="47">
        <v>38108</v>
      </c>
      <c r="B56" s="42">
        <v>7001749.1999999993</v>
      </c>
      <c r="C56" s="43">
        <f t="shared" si="2"/>
        <v>123.03643414329292</v>
      </c>
      <c r="D56" s="39">
        <f t="shared" si="10"/>
        <v>1.3053727048490504</v>
      </c>
      <c r="E56" s="39">
        <f t="shared" si="15"/>
        <v>-4.0554404787859326</v>
      </c>
      <c r="F56" s="39">
        <f t="shared" si="14"/>
        <v>-4.5072467398305838</v>
      </c>
      <c r="G56" s="39">
        <f t="shared" si="8"/>
        <v>-4.1635148902546826</v>
      </c>
      <c r="H56" s="39">
        <f t="shared" si="12"/>
        <v>18.262262801943141</v>
      </c>
      <c r="I56" s="61">
        <f t="shared" si="16"/>
        <v>35085118.090000004</v>
      </c>
      <c r="J56" s="39"/>
    </row>
    <row r="57" spans="1:10" ht="15" customHeight="1" x14ac:dyDescent="0.2">
      <c r="A57" s="47">
        <v>38139</v>
      </c>
      <c r="B57" s="42">
        <v>7066628</v>
      </c>
      <c r="C57" s="43">
        <f t="shared" si="2"/>
        <v>124.17650014329989</v>
      </c>
      <c r="D57" s="39">
        <f t="shared" si="10"/>
        <v>0.92660845378467194</v>
      </c>
      <c r="E57" s="39">
        <f t="shared" si="15"/>
        <v>-3.1664100793158956</v>
      </c>
      <c r="F57" s="39">
        <f t="shared" si="14"/>
        <v>7.9664948778430889</v>
      </c>
      <c r="G57" s="39">
        <f t="shared" si="8"/>
        <v>-1.3970528041066355</v>
      </c>
      <c r="H57" s="39">
        <f t="shared" si="12"/>
        <v>14.467700412847307</v>
      </c>
      <c r="I57" s="61">
        <f t="shared" si="16"/>
        <v>42151746.090000004</v>
      </c>
      <c r="J57" s="39"/>
    </row>
    <row r="58" spans="1:10" ht="15" customHeight="1" x14ac:dyDescent="0.2">
      <c r="A58" s="47">
        <v>38169</v>
      </c>
      <c r="B58" s="42">
        <v>7458958</v>
      </c>
      <c r="C58" s="43">
        <f t="shared" si="2"/>
        <v>131.07061800279678</v>
      </c>
      <c r="D58" s="39">
        <f t="shared" si="10"/>
        <v>5.5518700007981092</v>
      </c>
      <c r="E58" s="39">
        <f t="shared" si="15"/>
        <v>2.2096649501864407</v>
      </c>
      <c r="F58" s="39">
        <f t="shared" si="14"/>
        <v>1.4949002559952795</v>
      </c>
      <c r="G58" s="39">
        <f t="shared" si="8"/>
        <v>4.1066303768924284</v>
      </c>
      <c r="H58" s="39">
        <f t="shared" si="12"/>
        <v>16.03631168284867</v>
      </c>
      <c r="I58" s="61">
        <f t="shared" si="16"/>
        <v>49610704.090000004</v>
      </c>
      <c r="J58" s="39"/>
    </row>
    <row r="59" spans="1:10" ht="15" customHeight="1" x14ac:dyDescent="0.2">
      <c r="A59" s="47">
        <v>38200</v>
      </c>
      <c r="B59" s="42">
        <v>7403277.1099999994</v>
      </c>
      <c r="C59" s="43">
        <f t="shared" si="2"/>
        <v>130.09217990685283</v>
      </c>
      <c r="D59" s="39">
        <f t="shared" si="10"/>
        <v>-0.74649689675153619</v>
      </c>
      <c r="E59" s="39">
        <f t="shared" si="15"/>
        <v>1.4466729731531514</v>
      </c>
      <c r="F59" s="39">
        <f t="shared" si="14"/>
        <v>-2.5265471480593993</v>
      </c>
      <c r="G59" s="39">
        <f t="shared" si="8"/>
        <v>-0.14030106495392936</v>
      </c>
      <c r="H59" s="39">
        <f t="shared" si="12"/>
        <v>16.807319472548631</v>
      </c>
      <c r="I59" s="61">
        <f t="shared" si="16"/>
        <v>57013981.200000003</v>
      </c>
      <c r="J59" s="39"/>
    </row>
    <row r="60" spans="1:10" ht="15" customHeight="1" x14ac:dyDescent="0.2">
      <c r="A60" s="47">
        <v>38231</v>
      </c>
      <c r="B60" s="42">
        <v>7264852.3800000008</v>
      </c>
      <c r="C60" s="43">
        <f t="shared" si="2"/>
        <v>127.65974699759526</v>
      </c>
      <c r="D60" s="39">
        <f t="shared" si="10"/>
        <v>-1.869776423916647</v>
      </c>
      <c r="E60" s="39">
        <f t="shared" si="15"/>
        <v>-0.45015300094670696</v>
      </c>
      <c r="F60" s="39">
        <f t="shared" si="14"/>
        <v>4.2643130819497443E-2</v>
      </c>
      <c r="G60" s="39">
        <f t="shared" ref="G60:G91" si="17">(C60/C36-1)*100</f>
        <v>2.5283422922133036</v>
      </c>
      <c r="H60" s="39">
        <f t="shared" si="12"/>
        <v>16.736609572815041</v>
      </c>
      <c r="I60" s="61">
        <f t="shared" si="16"/>
        <v>64278833.580000006</v>
      </c>
      <c r="J60" s="39"/>
    </row>
    <row r="61" spans="1:10" ht="15" customHeight="1" x14ac:dyDescent="0.2">
      <c r="A61" s="47">
        <v>38261</v>
      </c>
      <c r="B61" s="42">
        <v>7396430.0700000003</v>
      </c>
      <c r="C61" s="43">
        <f t="shared" si="2"/>
        <v>129.97186206027297</v>
      </c>
      <c r="D61" s="39">
        <f t="shared" si="10"/>
        <v>1.8111543513565476</v>
      </c>
      <c r="E61" s="39">
        <f t="shared" si="15"/>
        <v>1.3528483847454309</v>
      </c>
      <c r="F61" s="39">
        <f t="shared" si="14"/>
        <v>8.3775099724814339E-2</v>
      </c>
      <c r="G61" s="39">
        <f t="shared" si="17"/>
        <v>1.5118402243398776</v>
      </c>
      <c r="H61" s="39">
        <f t="shared" si="12"/>
        <v>27.37950962429192</v>
      </c>
      <c r="I61" s="61">
        <f t="shared" si="16"/>
        <v>71675263.650000006</v>
      </c>
      <c r="J61" s="39"/>
    </row>
    <row r="62" spans="1:10" ht="15" customHeight="1" x14ac:dyDescent="0.2">
      <c r="A62" s="47">
        <v>38292</v>
      </c>
      <c r="B62" s="42">
        <v>6927262.75</v>
      </c>
      <c r="C62" s="43">
        <f t="shared" si="2"/>
        <v>121.72754018862332</v>
      </c>
      <c r="D62" s="39">
        <f t="shared" si="10"/>
        <v>-6.3431590045439528</v>
      </c>
      <c r="E62" s="39">
        <f t="shared" si="15"/>
        <v>-5.0761239439333199</v>
      </c>
      <c r="F62" s="39">
        <f t="shared" si="14"/>
        <v>-1.9213675279215137</v>
      </c>
      <c r="G62" s="39">
        <f t="shared" si="17"/>
        <v>3.7525945458558585</v>
      </c>
      <c r="H62" s="39">
        <f t="shared" si="12"/>
        <v>8.5026104076893603</v>
      </c>
      <c r="I62" s="61">
        <f t="shared" si="16"/>
        <v>78602526.400000006</v>
      </c>
      <c r="J62" s="39"/>
    </row>
    <row r="63" spans="1:10" ht="15" customHeight="1" x14ac:dyDescent="0.2">
      <c r="A63" s="47">
        <v>38322</v>
      </c>
      <c r="B63" s="42">
        <v>7364453.2400000002</v>
      </c>
      <c r="C63" s="43">
        <f t="shared" si="2"/>
        <v>129.40995745243492</v>
      </c>
      <c r="D63" s="39">
        <f t="shared" si="10"/>
        <v>6.3111578956637882</v>
      </c>
      <c r="E63" s="39">
        <f t="shared" si="15"/>
        <v>0.91467175464923223</v>
      </c>
      <c r="F63" s="39">
        <f t="shared" si="14"/>
        <v>0.91467175464923223</v>
      </c>
      <c r="G63" s="39">
        <f t="shared" si="17"/>
        <v>11.309355321654024</v>
      </c>
      <c r="H63" s="39">
        <f t="shared" si="12"/>
        <v>5.029017379254519</v>
      </c>
      <c r="I63" s="62">
        <f t="shared" si="16"/>
        <v>85966979.640000001</v>
      </c>
      <c r="J63" s="52">
        <f>I63/I51-1</f>
        <v>-9.8217065620603838E-3</v>
      </c>
    </row>
    <row r="64" spans="1:10" ht="15" customHeight="1" x14ac:dyDescent="0.2">
      <c r="A64" s="47">
        <v>38353</v>
      </c>
      <c r="B64" s="42">
        <v>7382253.7999999998</v>
      </c>
      <c r="C64" s="43">
        <f t="shared" si="2"/>
        <v>129.7227532075519</v>
      </c>
      <c r="D64" s="39">
        <f t="shared" si="10"/>
        <v>0.24170918627490767</v>
      </c>
      <c r="E64" s="39">
        <f t="shared" ref="E64:E75" si="18">(C64/$C$63-1)*100</f>
        <v>0.24170918627490767</v>
      </c>
      <c r="F64" s="39">
        <f t="shared" si="14"/>
        <v>2.7806171497946064</v>
      </c>
      <c r="G64" s="39">
        <f t="shared" si="17"/>
        <v>-0.3716514378999447</v>
      </c>
      <c r="H64" s="39">
        <f t="shared" si="12"/>
        <v>3.8745301515295649</v>
      </c>
      <c r="I64" s="61">
        <f>B64</f>
        <v>7382253.7999999998</v>
      </c>
      <c r="J64" s="39"/>
    </row>
    <row r="65" spans="1:10" ht="15" customHeight="1" x14ac:dyDescent="0.2">
      <c r="A65" s="47">
        <v>38384</v>
      </c>
      <c r="B65" s="42">
        <v>6644406.7800000003</v>
      </c>
      <c r="C65" s="43">
        <f t="shared" si="2"/>
        <v>116.75712652042994</v>
      </c>
      <c r="D65" s="39">
        <f t="shared" si="10"/>
        <v>-9.9948747359512318</v>
      </c>
      <c r="E65" s="39">
        <f t="shared" si="18"/>
        <v>-9.7773240800697927</v>
      </c>
      <c r="F65" s="39">
        <f t="shared" si="14"/>
        <v>-0.74922147019796936</v>
      </c>
      <c r="G65" s="39">
        <f t="shared" si="17"/>
        <v>-3.3137186815924813</v>
      </c>
      <c r="H65" s="39">
        <f t="shared" si="12"/>
        <v>3.9960522109609542</v>
      </c>
      <c r="I65" s="61">
        <f>I64+B65</f>
        <v>14026660.58</v>
      </c>
      <c r="J65" s="39"/>
    </row>
    <row r="66" spans="1:10" ht="15" customHeight="1" x14ac:dyDescent="0.2">
      <c r="A66" s="47">
        <v>38412</v>
      </c>
      <c r="B66" s="42">
        <v>7581901.5</v>
      </c>
      <c r="C66" s="43">
        <f t="shared" si="2"/>
        <v>133.23101098589532</v>
      </c>
      <c r="D66" s="39">
        <f t="shared" si="10"/>
        <v>14.109532288449067</v>
      </c>
      <c r="E66" s="39">
        <f t="shared" si="18"/>
        <v>2.9526735103555302</v>
      </c>
      <c r="F66" s="39">
        <f t="shared" si="14"/>
        <v>3.9365271588768902</v>
      </c>
      <c r="G66" s="39">
        <f t="shared" si="17"/>
        <v>1.7269251382395545</v>
      </c>
      <c r="H66" s="39">
        <f t="shared" si="12"/>
        <v>5.6111623316735137</v>
      </c>
      <c r="I66" s="61">
        <f t="shared" ref="I66:I75" si="19">I65+B66</f>
        <v>21608562.079999998</v>
      </c>
      <c r="J66" s="39"/>
    </row>
    <row r="67" spans="1:10" ht="15" customHeight="1" x14ac:dyDescent="0.2">
      <c r="A67" s="47">
        <v>38443</v>
      </c>
      <c r="B67" s="42">
        <v>7995070.1200000001</v>
      </c>
      <c r="C67" s="43">
        <f t="shared" si="2"/>
        <v>140.49131012724493</v>
      </c>
      <c r="D67" s="39">
        <f t="shared" si="10"/>
        <v>5.4494063263681447</v>
      </c>
      <c r="E67" s="39">
        <f t="shared" si="18"/>
        <v>8.5629830137939678</v>
      </c>
      <c r="F67" s="39">
        <f t="shared" si="14"/>
        <v>15.677316506566985</v>
      </c>
      <c r="G67" s="39">
        <f t="shared" si="17"/>
        <v>10.27357837628875</v>
      </c>
      <c r="H67" s="39">
        <f t="shared" si="12"/>
        <v>14.086186196429429</v>
      </c>
      <c r="I67" s="61">
        <f t="shared" si="19"/>
        <v>29603632.199999999</v>
      </c>
      <c r="J67" s="39"/>
    </row>
    <row r="68" spans="1:10" ht="15" customHeight="1" x14ac:dyDescent="0.2">
      <c r="A68" s="47">
        <v>38473</v>
      </c>
      <c r="B68" s="42">
        <v>8324683.79</v>
      </c>
      <c r="C68" s="43">
        <f t="shared" si="2"/>
        <v>146.28336143375046</v>
      </c>
      <c r="D68" s="39">
        <f t="shared" si="10"/>
        <v>4.1227114340805837</v>
      </c>
      <c r="E68" s="39">
        <f t="shared" si="18"/>
        <v>13.038721527682595</v>
      </c>
      <c r="F68" s="39">
        <f t="shared" si="14"/>
        <v>18.894344144746</v>
      </c>
      <c r="G68" s="39">
        <f t="shared" si="17"/>
        <v>13.535482694438983</v>
      </c>
      <c r="H68" s="39">
        <f t="shared" si="12"/>
        <v>13.944160422608842</v>
      </c>
      <c r="I68" s="61">
        <f t="shared" si="19"/>
        <v>37928315.990000002</v>
      </c>
      <c r="J68" s="39"/>
    </row>
    <row r="69" spans="1:10" ht="15" customHeight="1" x14ac:dyDescent="0.2">
      <c r="A69" s="47">
        <v>38504</v>
      </c>
      <c r="B69" s="42">
        <v>8100731</v>
      </c>
      <c r="C69" s="43">
        <f t="shared" si="2"/>
        <v>142.34800872245344</v>
      </c>
      <c r="D69" s="39">
        <f t="shared" ref="D69:D100" si="20">(C69/C68-1)*100</f>
        <v>-2.6902257869424684</v>
      </c>
      <c r="E69" s="39">
        <f t="shared" si="18"/>
        <v>9.9977246919148008</v>
      </c>
      <c r="F69" s="39">
        <f t="shared" si="14"/>
        <v>14.633613089581043</v>
      </c>
      <c r="G69" s="39">
        <f t="shared" si="17"/>
        <v>23.765894004648992</v>
      </c>
      <c r="H69" s="39">
        <f t="shared" si="12"/>
        <v>13.03212098346429</v>
      </c>
      <c r="I69" s="61">
        <f t="shared" si="19"/>
        <v>46029046.990000002</v>
      </c>
      <c r="J69" s="39"/>
    </row>
    <row r="70" spans="1:10" ht="15" customHeight="1" x14ac:dyDescent="0.2">
      <c r="A70" s="47">
        <v>38534</v>
      </c>
      <c r="B70" s="42">
        <v>8282310</v>
      </c>
      <c r="C70" s="43">
        <f t="shared" ref="C70:C119" si="21">B70/$B$4*100</f>
        <v>145.53875892460366</v>
      </c>
      <c r="D70" s="39">
        <f t="shared" si="20"/>
        <v>2.2415137596841772</v>
      </c>
      <c r="E70" s="39">
        <f t="shared" si="18"/>
        <v>12.46333882622357</v>
      </c>
      <c r="F70" s="39">
        <f t="shared" si="14"/>
        <v>11.038431909658165</v>
      </c>
      <c r="G70" s="39">
        <f t="shared" si="17"/>
        <v>12.698345712528791</v>
      </c>
      <c r="H70" s="39">
        <f t="shared" si="12"/>
        <v>15.598369884485198</v>
      </c>
      <c r="I70" s="61">
        <f t="shared" si="19"/>
        <v>54311356.990000002</v>
      </c>
      <c r="J70" s="39"/>
    </row>
    <row r="71" spans="1:10" ht="15" customHeight="1" x14ac:dyDescent="0.2">
      <c r="A71" s="47">
        <v>38565</v>
      </c>
      <c r="B71" s="42">
        <v>8013086</v>
      </c>
      <c r="C71" s="43">
        <f t="shared" si="21"/>
        <v>140.80788953759478</v>
      </c>
      <c r="D71" s="39">
        <f t="shared" si="20"/>
        <v>-3.250590716841073</v>
      </c>
      <c r="E71" s="39">
        <f t="shared" si="18"/>
        <v>8.8076159744888258</v>
      </c>
      <c r="F71" s="39">
        <f t="shared" si="14"/>
        <v>8.2370128922541586</v>
      </c>
      <c r="G71" s="39">
        <f t="shared" si="17"/>
        <v>5.5023537298802161</v>
      </c>
      <c r="H71" s="39">
        <f t="shared" si="12"/>
        <v>8.085155210492001</v>
      </c>
      <c r="I71" s="61">
        <f t="shared" si="19"/>
        <v>62324442.990000002</v>
      </c>
      <c r="J71" s="39"/>
    </row>
    <row r="72" spans="1:10" ht="15" customHeight="1" x14ac:dyDescent="0.2">
      <c r="A72" s="47">
        <v>38596</v>
      </c>
      <c r="B72" s="42">
        <v>7950711</v>
      </c>
      <c r="C72" s="43">
        <f t="shared" si="21"/>
        <v>139.71182091810067</v>
      </c>
      <c r="D72" s="39">
        <f t="shared" si="20"/>
        <v>-0.77841420895770064</v>
      </c>
      <c r="E72" s="39">
        <f t="shared" si="18"/>
        <v>7.9606420313152793</v>
      </c>
      <c r="F72" s="39">
        <f t="shared" si="14"/>
        <v>9.4407784786949556</v>
      </c>
      <c r="G72" s="39">
        <f t="shared" si="17"/>
        <v>9.4874474530315176</v>
      </c>
      <c r="H72" s="39">
        <f t="shared" ref="H72:H103" si="22">(C72/C36-1)*100</f>
        <v>12.207815965899282</v>
      </c>
      <c r="I72" s="61">
        <f t="shared" si="19"/>
        <v>70275153.99000001</v>
      </c>
      <c r="J72" s="39"/>
    </row>
    <row r="73" spans="1:10" ht="15" customHeight="1" x14ac:dyDescent="0.2">
      <c r="A73" s="47">
        <v>38626</v>
      </c>
      <c r="B73" s="42">
        <v>8233697</v>
      </c>
      <c r="C73" s="43">
        <f t="shared" si="21"/>
        <v>144.68451950497291</v>
      </c>
      <c r="D73" s="39">
        <f t="shared" si="20"/>
        <v>3.559254008855306</v>
      </c>
      <c r="E73" s="39">
        <f t="shared" si="18"/>
        <v>11.80323551080078</v>
      </c>
      <c r="F73" s="39">
        <f t="shared" si="14"/>
        <v>11.319878942626138</v>
      </c>
      <c r="G73" s="39">
        <f t="shared" si="17"/>
        <v>11.413137282223884</v>
      </c>
      <c r="H73" s="39">
        <f t="shared" si="22"/>
        <v>13.002857650167243</v>
      </c>
      <c r="I73" s="61">
        <f t="shared" si="19"/>
        <v>78508850.99000001</v>
      </c>
      <c r="J73" s="39"/>
    </row>
    <row r="74" spans="1:10" ht="15" customHeight="1" x14ac:dyDescent="0.2">
      <c r="A74" s="47">
        <v>38657</v>
      </c>
      <c r="B74" s="42">
        <v>7985490</v>
      </c>
      <c r="C74" s="43">
        <f t="shared" si="21"/>
        <v>140.32296593641547</v>
      </c>
      <c r="D74" s="39">
        <f t="shared" si="20"/>
        <v>-3.0145267672589737</v>
      </c>
      <c r="E74" s="39">
        <f t="shared" si="18"/>
        <v>8.4328970496660993</v>
      </c>
      <c r="F74" s="39">
        <f t="shared" si="14"/>
        <v>15.276268393313085</v>
      </c>
      <c r="G74" s="39">
        <f t="shared" si="17"/>
        <v>13.061387605004327</v>
      </c>
      <c r="H74" s="39">
        <f t="shared" si="22"/>
        <v>19.602119353706705</v>
      </c>
      <c r="I74" s="61">
        <f t="shared" si="19"/>
        <v>86494340.99000001</v>
      </c>
      <c r="J74" s="39"/>
    </row>
    <row r="75" spans="1:10" ht="15" customHeight="1" x14ac:dyDescent="0.2">
      <c r="A75" s="47">
        <v>38687</v>
      </c>
      <c r="B75" s="42">
        <v>8302392.8499999996</v>
      </c>
      <c r="C75" s="43">
        <f t="shared" si="21"/>
        <v>145.89165963282019</v>
      </c>
      <c r="D75" s="39">
        <f t="shared" si="20"/>
        <v>3.9684834618789688</v>
      </c>
      <c r="E75" s="39">
        <f t="shared" si="18"/>
        <v>12.736038636318359</v>
      </c>
      <c r="F75" s="39">
        <f t="shared" si="14"/>
        <v>12.736038636318359</v>
      </c>
      <c r="G75" s="39">
        <f t="shared" si="17"/>
        <v>13.767203339035206</v>
      </c>
      <c r="H75" s="39">
        <f t="shared" si="22"/>
        <v>25.485757821256794</v>
      </c>
      <c r="I75" s="62">
        <f t="shared" si="19"/>
        <v>94796733.840000004</v>
      </c>
      <c r="J75" s="52">
        <f>I75/I63-1</f>
        <v>0.10271099714071563</v>
      </c>
    </row>
    <row r="76" spans="1:10" ht="15" customHeight="1" x14ac:dyDescent="0.2">
      <c r="A76" s="47">
        <v>38718</v>
      </c>
      <c r="B76" s="42">
        <v>8321361.669999999</v>
      </c>
      <c r="C76" s="43">
        <f t="shared" si="21"/>
        <v>146.22498433583954</v>
      </c>
      <c r="D76" s="39">
        <f t="shared" si="20"/>
        <v>0.22847413200881572</v>
      </c>
      <c r="E76" s="39">
        <f t="shared" ref="E76:E87" si="23">(C76/$C$75-1)*100</f>
        <v>0.22847413200881572</v>
      </c>
      <c r="F76" s="39">
        <f t="shared" si="14"/>
        <v>12.72115393811033</v>
      </c>
      <c r="G76" s="39">
        <f t="shared" si="17"/>
        <v>15.855497675959818</v>
      </c>
      <c r="H76" s="39">
        <f t="shared" si="22"/>
        <v>12.30222414868194</v>
      </c>
      <c r="I76" s="61">
        <f>B76</f>
        <v>8321361.669999999</v>
      </c>
      <c r="J76" s="39"/>
    </row>
    <row r="77" spans="1:10" ht="15" customHeight="1" x14ac:dyDescent="0.2">
      <c r="A77" s="47">
        <v>38749</v>
      </c>
      <c r="B77" s="42">
        <v>7533460.1699999999</v>
      </c>
      <c r="C77" s="43">
        <f t="shared" si="21"/>
        <v>132.37978819311684</v>
      </c>
      <c r="D77" s="39">
        <f t="shared" si="20"/>
        <v>-9.468420328857075</v>
      </c>
      <c r="E77" s="39">
        <f t="shared" si="23"/>
        <v>-9.2615790880095528</v>
      </c>
      <c r="F77" s="39">
        <f t="shared" si="14"/>
        <v>13.380478038703082</v>
      </c>
      <c r="G77" s="39">
        <f t="shared" si="17"/>
        <v>12.531007154224039</v>
      </c>
      <c r="H77" s="39">
        <f t="shared" si="22"/>
        <v>9.6233679566557271</v>
      </c>
      <c r="I77" s="61">
        <f>I76+B77</f>
        <v>15854821.84</v>
      </c>
      <c r="J77" s="39"/>
    </row>
    <row r="78" spans="1:10" ht="15" customHeight="1" x14ac:dyDescent="0.2">
      <c r="A78" s="47">
        <v>38777</v>
      </c>
      <c r="B78" s="42">
        <v>8358066.8919999991</v>
      </c>
      <c r="C78" s="43">
        <f t="shared" si="21"/>
        <v>146.86997739404816</v>
      </c>
      <c r="D78" s="39">
        <f t="shared" si="20"/>
        <v>10.945922635706973</v>
      </c>
      <c r="E78" s="39">
        <f t="shared" si="23"/>
        <v>0.67057826587908487</v>
      </c>
      <c r="F78" s="39">
        <f t="shared" si="14"/>
        <v>10.2370809222462</v>
      </c>
      <c r="G78" s="39">
        <f t="shared" si="17"/>
        <v>14.576593551903528</v>
      </c>
      <c r="H78" s="39">
        <f t="shared" si="22"/>
        <v>12.140792784353959</v>
      </c>
      <c r="I78" s="61">
        <f t="shared" ref="I78:I87" si="24">I77+B78</f>
        <v>24212888.732000001</v>
      </c>
      <c r="J78" s="39"/>
    </row>
    <row r="79" spans="1:10" ht="15" customHeight="1" x14ac:dyDescent="0.2">
      <c r="A79" s="47">
        <v>38808</v>
      </c>
      <c r="B79" s="42">
        <v>8286098.2699999996</v>
      </c>
      <c r="C79" s="43">
        <f t="shared" si="21"/>
        <v>145.60532732330779</v>
      </c>
      <c r="D79" s="39">
        <f t="shared" si="20"/>
        <v>-0.86106779151150503</v>
      </c>
      <c r="E79" s="39">
        <f t="shared" si="23"/>
        <v>-0.19626365909678478</v>
      </c>
      <c r="F79" s="39">
        <f t="shared" si="14"/>
        <v>3.6400950289601663</v>
      </c>
      <c r="G79" s="39">
        <f t="shared" si="17"/>
        <v>19.888080754357063</v>
      </c>
      <c r="H79" s="39">
        <f t="shared" si="22"/>
        <v>14.287641421020547</v>
      </c>
      <c r="I79" s="61">
        <f t="shared" si="24"/>
        <v>32498987.002</v>
      </c>
      <c r="J79" s="39"/>
    </row>
    <row r="80" spans="1:10" ht="15" customHeight="1" x14ac:dyDescent="0.2">
      <c r="A80" s="47">
        <v>38838</v>
      </c>
      <c r="B80" s="42">
        <v>8615745.1009999998</v>
      </c>
      <c r="C80" s="43">
        <f t="shared" si="21"/>
        <v>151.39796134294343</v>
      </c>
      <c r="D80" s="39">
        <f t="shared" si="20"/>
        <v>3.9783118695742914</v>
      </c>
      <c r="E80" s="39">
        <f t="shared" si="23"/>
        <v>3.7742402300319888</v>
      </c>
      <c r="F80" s="39">
        <f t="shared" ref="F80:F105" si="25">(C80/C68-1)*100</f>
        <v>3.4963647670273934</v>
      </c>
      <c r="G80" s="39">
        <f t="shared" si="17"/>
        <v>23.051324103411176</v>
      </c>
      <c r="H80" s="39">
        <f t="shared" si="22"/>
        <v>17.505097309441808</v>
      </c>
      <c r="I80" s="61">
        <f t="shared" si="24"/>
        <v>41114732.103</v>
      </c>
      <c r="J80" s="39"/>
    </row>
    <row r="81" spans="1:10" ht="15" customHeight="1" x14ac:dyDescent="0.2">
      <c r="A81" s="47">
        <v>38869</v>
      </c>
      <c r="B81" s="42">
        <v>7776547.2699999996</v>
      </c>
      <c r="C81" s="43">
        <f t="shared" si="21"/>
        <v>136.65137363782745</v>
      </c>
      <c r="D81" s="39">
        <f t="shared" si="20"/>
        <v>-9.7402815561778429</v>
      </c>
      <c r="E81" s="39">
        <f t="shared" si="23"/>
        <v>-6.3336629511575033</v>
      </c>
      <c r="F81" s="39">
        <f t="shared" si="25"/>
        <v>-4.0019071118396532</v>
      </c>
      <c r="G81" s="39">
        <f t="shared" si="17"/>
        <v>10.046082374790345</v>
      </c>
      <c r="H81" s="39">
        <f t="shared" si="22"/>
        <v>18.812897890445022</v>
      </c>
      <c r="I81" s="61">
        <f t="shared" si="24"/>
        <v>48891279.372999996</v>
      </c>
      <c r="J81" s="39"/>
    </row>
    <row r="82" spans="1:10" ht="15" customHeight="1" x14ac:dyDescent="0.2">
      <c r="A82" s="47">
        <v>38899</v>
      </c>
      <c r="B82" s="42">
        <v>8502762.5500000007</v>
      </c>
      <c r="C82" s="43">
        <f t="shared" si="21"/>
        <v>149.41260457017407</v>
      </c>
      <c r="D82" s="39">
        <f t="shared" si="20"/>
        <v>9.3385310316515415</v>
      </c>
      <c r="E82" s="39">
        <f t="shared" si="23"/>
        <v>2.4133970003599847</v>
      </c>
      <c r="F82" s="39">
        <f t="shared" si="25"/>
        <v>2.6617278271400258</v>
      </c>
      <c r="G82" s="39">
        <f t="shared" si="17"/>
        <v>13.993972750617466</v>
      </c>
      <c r="H82" s="39">
        <f t="shared" si="22"/>
        <v>15.69806894108563</v>
      </c>
      <c r="I82" s="61">
        <f t="shared" si="24"/>
        <v>57394041.922999993</v>
      </c>
      <c r="J82" s="39"/>
    </row>
    <row r="83" spans="1:10" ht="15" customHeight="1" x14ac:dyDescent="0.2">
      <c r="A83" s="47">
        <v>38930</v>
      </c>
      <c r="B83" s="42">
        <v>8393093.870000001</v>
      </c>
      <c r="C83" s="43">
        <f t="shared" si="21"/>
        <v>147.48547994188806</v>
      </c>
      <c r="D83" s="39">
        <f t="shared" si="20"/>
        <v>-1.289800571932942</v>
      </c>
      <c r="E83" s="39">
        <f t="shared" si="23"/>
        <v>1.0924684201133905</v>
      </c>
      <c r="F83" s="39">
        <f t="shared" si="25"/>
        <v>4.7423410905611307</v>
      </c>
      <c r="G83" s="39">
        <f t="shared" si="17"/>
        <v>13.369981229839478</v>
      </c>
      <c r="H83" s="39">
        <f t="shared" si="22"/>
        <v>10.505635202321484</v>
      </c>
      <c r="I83" s="61">
        <f t="shared" si="24"/>
        <v>65787135.792999998</v>
      </c>
      <c r="J83" s="39"/>
    </row>
    <row r="84" spans="1:10" ht="15" customHeight="1" x14ac:dyDescent="0.2">
      <c r="A84" s="47">
        <v>38961</v>
      </c>
      <c r="B84" s="42">
        <v>8265597.4299999997</v>
      </c>
      <c r="C84" s="43">
        <f t="shared" si="21"/>
        <v>145.24508159349185</v>
      </c>
      <c r="D84" s="39">
        <f t="shared" si="20"/>
        <v>-1.5190636727622109</v>
      </c>
      <c r="E84" s="39">
        <f t="shared" si="23"/>
        <v>-0.44319054355516085</v>
      </c>
      <c r="F84" s="39">
        <f t="shared" si="25"/>
        <v>3.9604813959405627</v>
      </c>
      <c r="G84" s="39">
        <f t="shared" si="17"/>
        <v>13.7751601499162</v>
      </c>
      <c r="H84" s="39">
        <f t="shared" si="22"/>
        <v>13.82367744029902</v>
      </c>
      <c r="I84" s="61">
        <f t="shared" si="24"/>
        <v>74052733.22299999</v>
      </c>
      <c r="J84" s="39"/>
    </row>
    <row r="85" spans="1:10" ht="15" customHeight="1" x14ac:dyDescent="0.2">
      <c r="A85" s="47">
        <v>38991</v>
      </c>
      <c r="B85" s="42">
        <v>8683793.2799999993</v>
      </c>
      <c r="C85" s="43">
        <f t="shared" si="21"/>
        <v>152.5937204389854</v>
      </c>
      <c r="D85" s="39">
        <f t="shared" si="20"/>
        <v>5.0594751745609789</v>
      </c>
      <c r="E85" s="39">
        <f t="shared" si="23"/>
        <v>4.5938615154786255</v>
      </c>
      <c r="F85" s="39">
        <f t="shared" si="25"/>
        <v>5.4665149810589453</v>
      </c>
      <c r="G85" s="39">
        <f t="shared" si="17"/>
        <v>17.405196801921473</v>
      </c>
      <c r="H85" s="39">
        <f t="shared" si="22"/>
        <v>17.503553122624417</v>
      </c>
      <c r="I85" s="61">
        <f t="shared" si="24"/>
        <v>82736526.502999991</v>
      </c>
      <c r="J85" s="39"/>
    </row>
    <row r="86" spans="1:10" ht="15" customHeight="1" x14ac:dyDescent="0.2">
      <c r="A86" s="47">
        <v>39022</v>
      </c>
      <c r="B86" s="42">
        <v>8425352.3800000008</v>
      </c>
      <c r="C86" s="43">
        <f t="shared" si="21"/>
        <v>148.05233429896438</v>
      </c>
      <c r="D86" s="39">
        <f t="shared" si="20"/>
        <v>-2.9761291139348667</v>
      </c>
      <c r="E86" s="39">
        <f t="shared" si="23"/>
        <v>1.4810131515277547</v>
      </c>
      <c r="F86" s="39">
        <f t="shared" si="25"/>
        <v>5.5082703753933648</v>
      </c>
      <c r="G86" s="39">
        <f t="shared" si="17"/>
        <v>21.625996935080916</v>
      </c>
      <c r="H86" s="39">
        <f t="shared" si="22"/>
        <v>19.28911452445945</v>
      </c>
      <c r="I86" s="61">
        <f t="shared" si="24"/>
        <v>91161878.882999986</v>
      </c>
      <c r="J86" s="39"/>
    </row>
    <row r="87" spans="1:10" ht="15" customHeight="1" x14ac:dyDescent="0.2">
      <c r="A87" s="47">
        <v>39052</v>
      </c>
      <c r="B87" s="42">
        <v>8808734.5659999996</v>
      </c>
      <c r="C87" s="43">
        <f t="shared" si="21"/>
        <v>154.78921900193271</v>
      </c>
      <c r="D87" s="39">
        <f t="shared" si="20"/>
        <v>4.5503400772894498</v>
      </c>
      <c r="E87" s="39">
        <f t="shared" si="23"/>
        <v>6.0987443638011118</v>
      </c>
      <c r="F87" s="39">
        <f t="shared" si="25"/>
        <v>6.0987443638011118</v>
      </c>
      <c r="G87" s="39">
        <f t="shared" si="17"/>
        <v>19.611521438623459</v>
      </c>
      <c r="H87" s="39">
        <f t="shared" si="22"/>
        <v>20.705574240528769</v>
      </c>
      <c r="I87" s="62">
        <f t="shared" si="24"/>
        <v>99970613.448999986</v>
      </c>
      <c r="J87" s="52">
        <f>I87/I75-1</f>
        <v>5.4578669532355129E-2</v>
      </c>
    </row>
    <row r="88" spans="1:10" ht="15" customHeight="1" x14ac:dyDescent="0.2">
      <c r="A88" s="47">
        <v>39083</v>
      </c>
      <c r="B88" s="42">
        <v>8557459.8200000003</v>
      </c>
      <c r="C88" s="43">
        <f t="shared" si="21"/>
        <v>150.37375825705175</v>
      </c>
      <c r="D88" s="39">
        <f t="shared" si="20"/>
        <v>-2.8525634881753748</v>
      </c>
      <c r="E88" s="39">
        <f t="shared" ref="E88:E99" si="26">(C88/$C$87-1)*100</f>
        <v>-2.8525634881753748</v>
      </c>
      <c r="F88" s="39">
        <f t="shared" si="25"/>
        <v>2.8372537976708578</v>
      </c>
      <c r="G88" s="39">
        <f t="shared" si="17"/>
        <v>15.919339158997769</v>
      </c>
      <c r="H88" s="39">
        <f t="shared" si="22"/>
        <v>19.142612183581441</v>
      </c>
      <c r="I88" s="61">
        <f>B88</f>
        <v>8557459.8200000003</v>
      </c>
      <c r="J88" s="39"/>
    </row>
    <row r="89" spans="1:10" ht="15" customHeight="1" x14ac:dyDescent="0.2">
      <c r="A89" s="47">
        <v>39114</v>
      </c>
      <c r="B89" s="42">
        <v>7827167.3360000001</v>
      </c>
      <c r="C89" s="43">
        <f t="shared" si="21"/>
        <v>137.54088170771635</v>
      </c>
      <c r="D89" s="39">
        <f t="shared" si="20"/>
        <v>-8.5339867128935047</v>
      </c>
      <c r="E89" s="39">
        <f t="shared" si="26"/>
        <v>-11.143112812011147</v>
      </c>
      <c r="F89" s="39">
        <f t="shared" si="25"/>
        <v>3.8987020488886692</v>
      </c>
      <c r="G89" s="39">
        <f t="shared" si="17"/>
        <v>17.800845059037762</v>
      </c>
      <c r="H89" s="39">
        <f t="shared" si="22"/>
        <v>16.918255835780815</v>
      </c>
      <c r="I89" s="61">
        <f>I88+B89</f>
        <v>16384627.155999999</v>
      </c>
      <c r="J89" s="39"/>
    </row>
    <row r="90" spans="1:10" ht="15" customHeight="1" x14ac:dyDescent="0.2">
      <c r="A90" s="47">
        <v>39142</v>
      </c>
      <c r="B90" s="42">
        <v>8719200.4900000002</v>
      </c>
      <c r="C90" s="43">
        <f t="shared" si="21"/>
        <v>153.21590451569622</v>
      </c>
      <c r="D90" s="39">
        <f t="shared" si="20"/>
        <v>11.396628124931141</v>
      </c>
      <c r="E90" s="39">
        <f t="shared" si="26"/>
        <v>-1.0164238158064776</v>
      </c>
      <c r="F90" s="39">
        <f t="shared" si="25"/>
        <v>4.3207789871323454</v>
      </c>
      <c r="G90" s="39">
        <f t="shared" si="17"/>
        <v>15.000181550762704</v>
      </c>
      <c r="H90" s="39">
        <f t="shared" si="22"/>
        <v>19.527194930266202</v>
      </c>
      <c r="I90" s="61">
        <f t="shared" ref="I90:I99" si="27">I89+B90</f>
        <v>25103827.645999998</v>
      </c>
      <c r="J90" s="39"/>
    </row>
    <row r="91" spans="1:10" ht="15" customHeight="1" x14ac:dyDescent="0.2">
      <c r="A91" s="47">
        <v>39173</v>
      </c>
      <c r="B91" s="42">
        <v>8294578.629999999</v>
      </c>
      <c r="C91" s="43">
        <f t="shared" si="21"/>
        <v>145.75434626483906</v>
      </c>
      <c r="D91" s="39">
        <f t="shared" si="20"/>
        <v>-4.8699632550828102</v>
      </c>
      <c r="E91" s="39">
        <f t="shared" si="26"/>
        <v>-5.8368876045435947</v>
      </c>
      <c r="F91" s="39">
        <f t="shared" si="25"/>
        <v>0.10234442947294475</v>
      </c>
      <c r="G91" s="39">
        <f t="shared" si="17"/>
        <v>3.7461648929227875</v>
      </c>
      <c r="H91" s="39">
        <f t="shared" si="22"/>
        <v>20.010779526611188</v>
      </c>
      <c r="I91" s="61">
        <f t="shared" si="27"/>
        <v>33398406.275999997</v>
      </c>
      <c r="J91" s="39"/>
    </row>
    <row r="92" spans="1:10" ht="15" customHeight="1" x14ac:dyDescent="0.2">
      <c r="A92" s="47">
        <v>39203</v>
      </c>
      <c r="B92" s="42">
        <v>8506144.2300000004</v>
      </c>
      <c r="C92" s="43">
        <f t="shared" si="21"/>
        <v>149.47202827084212</v>
      </c>
      <c r="D92" s="39">
        <f t="shared" si="20"/>
        <v>2.5506491581718915</v>
      </c>
      <c r="E92" s="39">
        <f t="shared" si="26"/>
        <v>-3.4351169709204377</v>
      </c>
      <c r="F92" s="39">
        <f t="shared" si="25"/>
        <v>-1.2720997396647449</v>
      </c>
      <c r="G92" s="39">
        <f t="shared" ref="G92:G105" si="28">(C92/C68-1)*100</f>
        <v>2.1797877802635535</v>
      </c>
      <c r="H92" s="39">
        <f t="shared" si="22"/>
        <v>21.485988529837673</v>
      </c>
      <c r="I92" s="61">
        <f t="shared" si="27"/>
        <v>41904550.505999997</v>
      </c>
      <c r="J92" s="39"/>
    </row>
    <row r="93" spans="1:10" ht="15" customHeight="1" x14ac:dyDescent="0.2">
      <c r="A93" s="47">
        <v>39234</v>
      </c>
      <c r="B93" s="42">
        <v>8507653.4649999999</v>
      </c>
      <c r="C93" s="43">
        <f t="shared" si="21"/>
        <v>149.49854891409569</v>
      </c>
      <c r="D93" s="39">
        <f t="shared" si="20"/>
        <v>1.7742880430793306E-2</v>
      </c>
      <c r="E93" s="39">
        <f t="shared" si="26"/>
        <v>-3.4179835791864566</v>
      </c>
      <c r="F93" s="39">
        <f t="shared" si="25"/>
        <v>9.4014241747160341</v>
      </c>
      <c r="G93" s="39">
        <f t="shared" si="28"/>
        <v>5.0232808002142137</v>
      </c>
      <c r="H93" s="39">
        <f t="shared" si="22"/>
        <v>20.391981366501799</v>
      </c>
      <c r="I93" s="61">
        <f t="shared" si="27"/>
        <v>50412203.971000001</v>
      </c>
      <c r="J93" s="39"/>
    </row>
    <row r="94" spans="1:10" ht="15" customHeight="1" x14ac:dyDescent="0.2">
      <c r="A94" s="47">
        <v>39264</v>
      </c>
      <c r="B94" s="42">
        <v>8742542.7769999988</v>
      </c>
      <c r="C94" s="43">
        <f t="shared" si="21"/>
        <v>153.62608084095353</v>
      </c>
      <c r="D94" s="39">
        <f t="shared" si="20"/>
        <v>2.7609177191610046</v>
      </c>
      <c r="E94" s="39">
        <f t="shared" si="26"/>
        <v>-0.75143357430121904</v>
      </c>
      <c r="F94" s="39">
        <f t="shared" si="25"/>
        <v>2.8200273215908789</v>
      </c>
      <c r="G94" s="39">
        <f t="shared" si="28"/>
        <v>5.5568166006826569</v>
      </c>
      <c r="H94" s="39">
        <f t="shared" si="22"/>
        <v>17.208633927151752</v>
      </c>
      <c r="I94" s="61">
        <f t="shared" si="27"/>
        <v>59154746.747999996</v>
      </c>
      <c r="J94" s="39"/>
    </row>
    <row r="95" spans="1:10" ht="15" customHeight="1" x14ac:dyDescent="0.2">
      <c r="A95" s="47">
        <v>39295</v>
      </c>
      <c r="B95" s="42">
        <v>8666584.3650000002</v>
      </c>
      <c r="C95" s="43">
        <f t="shared" si="21"/>
        <v>152.29132121322121</v>
      </c>
      <c r="D95" s="39">
        <f t="shared" si="20"/>
        <v>-0.86883660666587925</v>
      </c>
      <c r="E95" s="39">
        <f t="shared" si="26"/>
        <v>-1.6137414509987957</v>
      </c>
      <c r="F95" s="39">
        <f t="shared" si="25"/>
        <v>3.2585182441191796</v>
      </c>
      <c r="G95" s="39">
        <f t="shared" si="28"/>
        <v>8.1553893843145921</v>
      </c>
      <c r="H95" s="39">
        <f t="shared" si="22"/>
        <v>17.064162751568279</v>
      </c>
      <c r="I95" s="61">
        <f t="shared" si="27"/>
        <v>67821331.112999991</v>
      </c>
      <c r="J95" s="39"/>
    </row>
    <row r="96" spans="1:10" ht="15" customHeight="1" x14ac:dyDescent="0.2">
      <c r="A96" s="47">
        <v>39326</v>
      </c>
      <c r="B96" s="42">
        <v>8234482.7819999997</v>
      </c>
      <c r="C96" s="43">
        <f t="shared" si="21"/>
        <v>144.69832745674788</v>
      </c>
      <c r="D96" s="39">
        <f t="shared" si="20"/>
        <v>-4.9858348433673871</v>
      </c>
      <c r="E96" s="39">
        <f t="shared" si="26"/>
        <v>-6.5191178108204291</v>
      </c>
      <c r="F96" s="39">
        <f t="shared" si="25"/>
        <v>-0.37643556032707082</v>
      </c>
      <c r="G96" s="39">
        <f t="shared" si="28"/>
        <v>3.5691371752790468</v>
      </c>
      <c r="H96" s="39">
        <f t="shared" si="22"/>
        <v>13.346869988292841</v>
      </c>
      <c r="I96" s="61">
        <f t="shared" si="27"/>
        <v>76055813.894999996</v>
      </c>
      <c r="J96" s="39"/>
    </row>
    <row r="97" spans="1:10" ht="15" customHeight="1" x14ac:dyDescent="0.2">
      <c r="A97" s="47">
        <v>39356</v>
      </c>
      <c r="B97" s="42">
        <v>8315685.2510000002</v>
      </c>
      <c r="C97" s="43">
        <f t="shared" si="21"/>
        <v>146.12523692522632</v>
      </c>
      <c r="D97" s="39">
        <f t="shared" si="20"/>
        <v>0.98612713329735424</v>
      </c>
      <c r="E97" s="39">
        <f t="shared" si="26"/>
        <v>-5.5972774671071974</v>
      </c>
      <c r="F97" s="39">
        <f t="shared" si="25"/>
        <v>-4.2390233983091719</v>
      </c>
      <c r="G97" s="39">
        <f t="shared" si="28"/>
        <v>0.99576473363058859</v>
      </c>
      <c r="H97" s="39">
        <f t="shared" si="22"/>
        <v>12.428363038657086</v>
      </c>
      <c r="I97" s="61">
        <f t="shared" si="27"/>
        <v>84371499.145999998</v>
      </c>
      <c r="J97" s="39"/>
    </row>
    <row r="98" spans="1:10" ht="15" customHeight="1" x14ac:dyDescent="0.2">
      <c r="A98" s="47">
        <v>39387</v>
      </c>
      <c r="B98" s="42">
        <v>8162620.6760000009</v>
      </c>
      <c r="C98" s="43">
        <f t="shared" si="21"/>
        <v>143.43554911097863</v>
      </c>
      <c r="D98" s="39">
        <f t="shared" si="20"/>
        <v>-1.8406730218846645</v>
      </c>
      <c r="E98" s="39">
        <f t="shared" si="26"/>
        <v>-7.3349229126947861</v>
      </c>
      <c r="F98" s="39">
        <f t="shared" si="25"/>
        <v>-3.118346772339986</v>
      </c>
      <c r="G98" s="39">
        <f t="shared" si="28"/>
        <v>2.218156631590551</v>
      </c>
      <c r="H98" s="39">
        <f t="shared" si="22"/>
        <v>17.833276585329493</v>
      </c>
      <c r="I98" s="61">
        <f t="shared" si="27"/>
        <v>92534119.821999997</v>
      </c>
      <c r="J98" s="39"/>
    </row>
    <row r="99" spans="1:10" ht="15" customHeight="1" x14ac:dyDescent="0.2">
      <c r="A99" s="47">
        <v>39417</v>
      </c>
      <c r="B99" s="42">
        <v>8902509</v>
      </c>
      <c r="C99" s="43">
        <f t="shared" si="21"/>
        <v>156.43704608679394</v>
      </c>
      <c r="D99" s="39">
        <f t="shared" si="20"/>
        <v>9.0643477550713882</v>
      </c>
      <c r="E99" s="39">
        <f t="shared" si="26"/>
        <v>1.0645619220035263</v>
      </c>
      <c r="F99" s="39">
        <f t="shared" si="25"/>
        <v>1.0645619220035263</v>
      </c>
      <c r="G99" s="39">
        <f t="shared" si="28"/>
        <v>7.2282311960220058</v>
      </c>
      <c r="H99" s="39">
        <f t="shared" si="22"/>
        <v>20.884860150188157</v>
      </c>
      <c r="I99" s="62">
        <f t="shared" si="27"/>
        <v>101436628.822</v>
      </c>
      <c r="J99" s="52">
        <f>I99/I87-1</f>
        <v>1.4664463109930859E-2</v>
      </c>
    </row>
    <row r="100" spans="1:10" ht="15" customHeight="1" x14ac:dyDescent="0.2">
      <c r="A100" s="47">
        <v>39448</v>
      </c>
      <c r="B100" s="49">
        <v>8753001.2072000001</v>
      </c>
      <c r="C100" s="43">
        <f t="shared" si="21"/>
        <v>153.8098589115169</v>
      </c>
      <c r="D100" s="39">
        <f t="shared" si="20"/>
        <v>-1.6793894035939783</v>
      </c>
      <c r="E100" s="39">
        <f t="shared" ref="E100:E105" si="29">(C100/$C$99-1)*100</f>
        <v>-1.6793894035939783</v>
      </c>
      <c r="F100" s="39">
        <f t="shared" si="25"/>
        <v>2.2850400856454067</v>
      </c>
      <c r="G100" s="39">
        <f t="shared" si="28"/>
        <v>5.1871262699245246</v>
      </c>
      <c r="H100" s="39">
        <f t="shared" si="22"/>
        <v>18.568142525796127</v>
      </c>
      <c r="I100" s="61">
        <f>B100</f>
        <v>8753001.2072000001</v>
      </c>
      <c r="J100" s="39"/>
    </row>
    <row r="101" spans="1:10" ht="15" customHeight="1" x14ac:dyDescent="0.2">
      <c r="A101" s="47">
        <v>39479</v>
      </c>
      <c r="B101" s="49">
        <v>8169006.8053000001</v>
      </c>
      <c r="C101" s="43">
        <f t="shared" si="21"/>
        <v>143.54776772301489</v>
      </c>
      <c r="D101" s="39">
        <f t="shared" ref="D101:D110" si="30">(C101/C100-1)*100</f>
        <v>-6.6719332955149202</v>
      </c>
      <c r="E101" s="39">
        <f t="shared" si="29"/>
        <v>-8.2392749583291565</v>
      </c>
      <c r="F101" s="39">
        <f t="shared" si="25"/>
        <v>4.3673458688912481</v>
      </c>
      <c r="G101" s="39">
        <f t="shared" si="28"/>
        <v>8.4363177206524078</v>
      </c>
      <c r="H101" s="39">
        <f t="shared" si="22"/>
        <v>22.945615399242602</v>
      </c>
      <c r="I101" s="61">
        <f>I100+B101</f>
        <v>16922008.012499999</v>
      </c>
      <c r="J101" s="39"/>
    </row>
    <row r="102" spans="1:10" ht="15" customHeight="1" x14ac:dyDescent="0.2">
      <c r="A102" s="47">
        <v>39508</v>
      </c>
      <c r="B102" s="49">
        <v>8624510.1273999996</v>
      </c>
      <c r="C102" s="43">
        <f t="shared" si="21"/>
        <v>151.55198251145771</v>
      </c>
      <c r="D102" s="39">
        <f t="shared" si="30"/>
        <v>5.5759939115789692</v>
      </c>
      <c r="E102" s="39">
        <f t="shared" si="29"/>
        <v>-3.122702516784881</v>
      </c>
      <c r="F102" s="39">
        <f t="shared" si="25"/>
        <v>-1.0859982255093215</v>
      </c>
      <c r="G102" s="39">
        <f t="shared" si="28"/>
        <v>3.1878571784945908</v>
      </c>
      <c r="H102" s="39">
        <f t="shared" si="22"/>
        <v>13.751281619788912</v>
      </c>
      <c r="I102" s="61">
        <f t="shared" ref="I102:I110" si="31">I101+B102</f>
        <v>25546518.139899999</v>
      </c>
      <c r="J102" s="39"/>
    </row>
    <row r="103" spans="1:10" ht="15" customHeight="1" x14ac:dyDescent="0.2">
      <c r="A103" s="47">
        <v>39539</v>
      </c>
      <c r="B103" s="49">
        <v>8573236.2375158109</v>
      </c>
      <c r="C103" s="43">
        <f t="shared" si="21"/>
        <v>150.65098528979109</v>
      </c>
      <c r="D103" s="39">
        <f t="shared" si="30"/>
        <v>-0.59451364920184435</v>
      </c>
      <c r="E103" s="39">
        <f t="shared" si="29"/>
        <v>-3.6986512733004684</v>
      </c>
      <c r="F103" s="39">
        <f t="shared" si="25"/>
        <v>3.3595149307278582</v>
      </c>
      <c r="G103" s="39">
        <f t="shared" si="28"/>
        <v>3.4652976365897148</v>
      </c>
      <c r="H103" s="39">
        <f t="shared" si="22"/>
        <v>7.2315327925580597</v>
      </c>
      <c r="I103" s="61">
        <f t="shared" si="31"/>
        <v>34119754.377415806</v>
      </c>
      <c r="J103" s="39"/>
    </row>
    <row r="104" spans="1:10" ht="15" customHeight="1" x14ac:dyDescent="0.2">
      <c r="A104" s="47">
        <v>39569</v>
      </c>
      <c r="B104" s="42">
        <v>8947343.8715346064</v>
      </c>
      <c r="C104" s="43">
        <f t="shared" si="21"/>
        <v>157.22489531722491</v>
      </c>
      <c r="D104" s="39">
        <f t="shared" si="30"/>
        <v>4.3636687903423121</v>
      </c>
      <c r="E104" s="39">
        <f t="shared" si="29"/>
        <v>0.50362062576523314</v>
      </c>
      <c r="F104" s="39">
        <f t="shared" si="25"/>
        <v>5.1868347115318736</v>
      </c>
      <c r="G104" s="39">
        <f t="shared" si="28"/>
        <v>3.8487532610049113</v>
      </c>
      <c r="H104" s="39">
        <f t="shared" ref="H104:H110" si="32">(C104/C68-1)*100</f>
        <v>7.479684481019877</v>
      </c>
      <c r="I104" s="61">
        <f t="shared" si="31"/>
        <v>43067098.248950414</v>
      </c>
      <c r="J104" s="39"/>
    </row>
    <row r="105" spans="1:10" ht="15" customHeight="1" x14ac:dyDescent="0.2">
      <c r="A105" s="47">
        <v>39600</v>
      </c>
      <c r="B105" s="42">
        <v>8727799.6387495287</v>
      </c>
      <c r="C105" s="43">
        <f t="shared" si="21"/>
        <v>153.36701084192822</v>
      </c>
      <c r="D105" s="39">
        <f t="shared" si="30"/>
        <v>-2.4537363930265732</v>
      </c>
      <c r="E105" s="39">
        <f t="shared" si="29"/>
        <v>-1.9624732898385289</v>
      </c>
      <c r="F105" s="39">
        <f t="shared" si="25"/>
        <v>2.5876250678897206</v>
      </c>
      <c r="G105" s="39">
        <f t="shared" si="28"/>
        <v>12.232322851289368</v>
      </c>
      <c r="H105" s="39">
        <f t="shared" si="32"/>
        <v>7.7408895413207723</v>
      </c>
      <c r="I105" s="61">
        <f t="shared" si="31"/>
        <v>51794897.887699947</v>
      </c>
      <c r="J105" s="52"/>
    </row>
    <row r="106" spans="1:10" ht="15" customHeight="1" x14ac:dyDescent="0.2">
      <c r="A106" s="47">
        <v>39630</v>
      </c>
      <c r="B106" s="42">
        <v>8993783.5224374775</v>
      </c>
      <c r="C106" s="43">
        <f t="shared" si="21"/>
        <v>158.04094411970823</v>
      </c>
      <c r="D106" s="39">
        <f t="shared" si="30"/>
        <v>3.0475480040471847</v>
      </c>
      <c r="E106" s="39">
        <f t="shared" ref="E106:E115" si="33">(C106/$C$99-1)*100</f>
        <v>1.025267398634222</v>
      </c>
      <c r="F106" s="39">
        <f t="shared" ref="F106:F115" si="34">(C106/C94-1)*100</f>
        <v>2.8737719888365376</v>
      </c>
      <c r="G106" s="39">
        <f t="shared" ref="G106:G115" si="35">(C106/C82-1)*100</f>
        <v>5.774840465672848</v>
      </c>
      <c r="H106" s="39">
        <f t="shared" si="32"/>
        <v>8.5902788284606189</v>
      </c>
      <c r="I106" s="61">
        <f t="shared" si="31"/>
        <v>60788681.410137422</v>
      </c>
      <c r="J106" s="52"/>
    </row>
    <row r="107" spans="1:10" ht="15" customHeight="1" x14ac:dyDescent="0.2">
      <c r="A107" s="47">
        <v>39661</v>
      </c>
      <c r="B107" s="42">
        <v>9073101.5473226178</v>
      </c>
      <c r="C107" s="43">
        <f t="shared" si="21"/>
        <v>159.43473967941733</v>
      </c>
      <c r="D107" s="39">
        <f t="shared" si="30"/>
        <v>0.88192054753442051</v>
      </c>
      <c r="E107" s="39">
        <f t="shared" si="33"/>
        <v>1.9162299900243651</v>
      </c>
      <c r="F107" s="39">
        <f t="shared" si="34"/>
        <v>4.6906274167749284</v>
      </c>
      <c r="G107" s="39">
        <f t="shared" si="35"/>
        <v>8.1019906110333615</v>
      </c>
      <c r="H107" s="39">
        <f t="shared" si="32"/>
        <v>13.22855573149495</v>
      </c>
      <c r="I107" s="61">
        <f t="shared" si="31"/>
        <v>69861782.957460046</v>
      </c>
      <c r="J107" s="52"/>
    </row>
    <row r="108" spans="1:10" ht="15" customHeight="1" x14ac:dyDescent="0.2">
      <c r="A108" s="47">
        <v>39692</v>
      </c>
      <c r="B108" s="42">
        <v>8857867.802808933</v>
      </c>
      <c r="C108" s="43">
        <f t="shared" si="21"/>
        <v>155.65260014887369</v>
      </c>
      <c r="D108" s="39">
        <f t="shared" si="30"/>
        <v>-2.37221796087137</v>
      </c>
      <c r="E108" s="39">
        <f t="shared" si="33"/>
        <v>-0.50144512284195919</v>
      </c>
      <c r="F108" s="39">
        <f t="shared" si="34"/>
        <v>7.5704210854822707</v>
      </c>
      <c r="G108" s="39">
        <f t="shared" si="35"/>
        <v>7.1654877681229356</v>
      </c>
      <c r="H108" s="39">
        <f t="shared" si="32"/>
        <v>11.409756974048403</v>
      </c>
      <c r="I108" s="61">
        <f t="shared" si="31"/>
        <v>78719650.760268986</v>
      </c>
      <c r="J108" s="52"/>
    </row>
    <row r="109" spans="1:10" ht="15" customHeight="1" x14ac:dyDescent="0.2">
      <c r="A109" s="47">
        <v>39722</v>
      </c>
      <c r="B109" s="42">
        <v>9032538.7081599999</v>
      </c>
      <c r="C109" s="43">
        <f t="shared" si="21"/>
        <v>158.72195963735351</v>
      </c>
      <c r="D109" s="39">
        <f t="shared" si="30"/>
        <v>1.9719294669951815</v>
      </c>
      <c r="E109" s="39">
        <f t="shared" si="33"/>
        <v>1.4605962000150852</v>
      </c>
      <c r="F109" s="39">
        <f t="shared" si="34"/>
        <v>8.6204977163342846</v>
      </c>
      <c r="G109" s="39">
        <f t="shared" si="35"/>
        <v>4.0160494027789762</v>
      </c>
      <c r="H109" s="39">
        <f t="shared" si="32"/>
        <v>9.7021023260875694</v>
      </c>
      <c r="I109" s="61">
        <f t="shared" si="31"/>
        <v>87752189.468428984</v>
      </c>
      <c r="J109" s="52"/>
    </row>
    <row r="110" spans="1:10" ht="15" customHeight="1" x14ac:dyDescent="0.2">
      <c r="A110" s="47">
        <v>39753</v>
      </c>
      <c r="B110" s="42">
        <v>8619957.0278808922</v>
      </c>
      <c r="C110" s="43">
        <f t="shared" si="21"/>
        <v>151.47197434305167</v>
      </c>
      <c r="D110" s="39">
        <f t="shared" si="30"/>
        <v>-4.5677266780642984</v>
      </c>
      <c r="E110" s="39">
        <f t="shared" si="33"/>
        <v>-3.1738465203360877</v>
      </c>
      <c r="F110" s="39">
        <f t="shared" si="34"/>
        <v>5.6028127489198054</v>
      </c>
      <c r="G110" s="39">
        <f t="shared" si="35"/>
        <v>2.3097508460636407</v>
      </c>
      <c r="H110" s="39">
        <f t="shared" si="32"/>
        <v>7.9452485430561381</v>
      </c>
      <c r="I110" s="61">
        <f t="shared" si="31"/>
        <v>96372146.496309876</v>
      </c>
      <c r="J110" s="52"/>
    </row>
    <row r="111" spans="1:10" ht="15" customHeight="1" x14ac:dyDescent="0.2">
      <c r="A111" s="47">
        <v>39783</v>
      </c>
      <c r="B111" s="42">
        <v>9080023.5431561712</v>
      </c>
      <c r="C111" s="43">
        <f t="shared" si="21"/>
        <v>159.55637466807346</v>
      </c>
      <c r="D111" s="39">
        <f t="shared" ref="D111:D119" si="36">(C111/C110-1)*100</f>
        <v>5.3372251600235732</v>
      </c>
      <c r="E111" s="39">
        <f t="shared" si="33"/>
        <v>1.9939833046635602</v>
      </c>
      <c r="F111" s="39">
        <f t="shared" si="34"/>
        <v>1.9939833046635602</v>
      </c>
      <c r="G111" s="39">
        <f t="shared" si="35"/>
        <v>3.0797724136596649</v>
      </c>
      <c r="H111" s="39">
        <f t="shared" ref="H111:H119" si="37">(C111/C75-1)*100</f>
        <v>9.3663442239567232</v>
      </c>
      <c r="I111" s="62">
        <f>I110+B111</f>
        <v>105452170.03946605</v>
      </c>
      <c r="J111" s="52">
        <f>I111/I99-1</f>
        <v>3.9586698257810582E-2</v>
      </c>
    </row>
    <row r="112" spans="1:10" ht="15" customHeight="1" x14ac:dyDescent="0.2">
      <c r="A112" s="47">
        <v>39814</v>
      </c>
      <c r="B112" s="42">
        <v>9310660.5086343046</v>
      </c>
      <c r="C112" s="43">
        <f t="shared" si="21"/>
        <v>163.6091833310943</v>
      </c>
      <c r="D112" s="39">
        <f t="shared" si="36"/>
        <v>2.540048099896941</v>
      </c>
      <c r="E112" s="39">
        <f t="shared" si="33"/>
        <v>4.584679539602865</v>
      </c>
      <c r="F112" s="39">
        <f t="shared" si="34"/>
        <v>6.371063915489783</v>
      </c>
      <c r="G112" s="39">
        <f t="shared" si="35"/>
        <v>8.8016853654862217</v>
      </c>
      <c r="H112" s="39">
        <f t="shared" si="37"/>
        <v>11.888665315448366</v>
      </c>
      <c r="I112" s="61">
        <f>B112</f>
        <v>9310660.5086343046</v>
      </c>
      <c r="J112" s="52"/>
    </row>
    <row r="113" spans="1:10" ht="15" customHeight="1" x14ac:dyDescent="0.2">
      <c r="A113" s="47">
        <v>39845</v>
      </c>
      <c r="B113" s="42">
        <v>8493595.5990399998</v>
      </c>
      <c r="C113" s="43">
        <f t="shared" si="21"/>
        <v>149.25152068586627</v>
      </c>
      <c r="D113" s="39">
        <f t="shared" si="36"/>
        <v>-8.7755848130924079</v>
      </c>
      <c r="E113" s="39">
        <f t="shared" si="33"/>
        <v>-4.5932377148958814</v>
      </c>
      <c r="F113" s="39">
        <f t="shared" si="34"/>
        <v>3.9734180846735079</v>
      </c>
      <c r="G113" s="39">
        <f t="shared" si="35"/>
        <v>8.5142968641394923</v>
      </c>
      <c r="H113" s="39">
        <f t="shared" si="37"/>
        <v>12.744945979318834</v>
      </c>
      <c r="I113" s="61">
        <f>+SUM(I112+B113)</f>
        <v>17804256.107674304</v>
      </c>
      <c r="J113" s="52"/>
    </row>
    <row r="114" spans="1:10" ht="15" customHeight="1" x14ac:dyDescent="0.2">
      <c r="A114" s="47">
        <v>39873</v>
      </c>
      <c r="B114" s="42">
        <v>9577172.1902935319</v>
      </c>
      <c r="C114" s="43">
        <f t="shared" si="21"/>
        <v>168.2923912027621</v>
      </c>
      <c r="D114" s="39">
        <f t="shared" si="36"/>
        <v>12.75757220388507</v>
      </c>
      <c r="E114" s="39">
        <f t="shared" si="33"/>
        <v>7.5783488710152502</v>
      </c>
      <c r="F114" s="39">
        <f t="shared" si="34"/>
        <v>11.045984627775351</v>
      </c>
      <c r="G114" s="39">
        <f t="shared" si="35"/>
        <v>9.8400272052183482</v>
      </c>
      <c r="H114" s="39">
        <f t="shared" si="37"/>
        <v>14.585972020161876</v>
      </c>
      <c r="I114" s="61">
        <f t="shared" ref="I114:I119" si="38">+SUM(I113+B114)</f>
        <v>27381428.297967836</v>
      </c>
      <c r="J114" s="52"/>
    </row>
    <row r="115" spans="1:10" ht="15" customHeight="1" x14ac:dyDescent="0.2">
      <c r="A115" s="47">
        <v>39904</v>
      </c>
      <c r="B115" s="42">
        <v>9256418.882100001</v>
      </c>
      <c r="C115" s="43">
        <f t="shared" si="21"/>
        <v>162.65603632164229</v>
      </c>
      <c r="D115" s="39">
        <f t="shared" si="36"/>
        <v>-3.3491442131385551</v>
      </c>
      <c r="E115" s="39">
        <f t="shared" si="33"/>
        <v>3.9753948252116311</v>
      </c>
      <c r="F115" s="39">
        <f t="shared" si="34"/>
        <v>7.9687836151608016</v>
      </c>
      <c r="G115" s="39">
        <f t="shared" si="35"/>
        <v>11.596011021237373</v>
      </c>
      <c r="H115" s="39">
        <f t="shared" si="37"/>
        <v>11.710223322031643</v>
      </c>
      <c r="I115" s="61">
        <f t="shared" si="38"/>
        <v>36637847.180067837</v>
      </c>
      <c r="J115" s="52"/>
    </row>
    <row r="116" spans="1:10" ht="15" customHeight="1" x14ac:dyDescent="0.2">
      <c r="A116" s="47">
        <v>39934</v>
      </c>
      <c r="B116" s="85">
        <v>9636554</v>
      </c>
      <c r="C116" s="43">
        <f t="shared" si="21"/>
        <v>169.33586275687881</v>
      </c>
      <c r="D116" s="39">
        <f t="shared" si="36"/>
        <v>4.1067190534678888</v>
      </c>
      <c r="E116" s="39">
        <f>(C116/$C$99-1)*100</f>
        <v>8.245372175417053</v>
      </c>
      <c r="F116" s="39">
        <f>(C116/C104-1)*100</f>
        <v>7.7029578650494201</v>
      </c>
      <c r="G116" s="39">
        <f>(C116/C92-1)*100</f>
        <v>13.289332268940379</v>
      </c>
      <c r="H116" s="39">
        <f t="shared" si="37"/>
        <v>11.84817896807926</v>
      </c>
      <c r="I116" s="61">
        <f t="shared" si="38"/>
        <v>46274401.180067837</v>
      </c>
      <c r="J116" s="52"/>
    </row>
    <row r="117" spans="1:10" ht="15" customHeight="1" x14ac:dyDescent="0.2">
      <c r="A117" s="47">
        <v>39965</v>
      </c>
      <c r="B117" s="85">
        <v>9146200</v>
      </c>
      <c r="C117" s="43">
        <f t="shared" si="21"/>
        <v>160.7192434086879</v>
      </c>
      <c r="D117" s="39">
        <f t="shared" si="36"/>
        <v>-5.0884787238259621</v>
      </c>
      <c r="E117" s="39">
        <f>(C117/$C$99-1)*100</f>
        <v>2.7373294427447403</v>
      </c>
      <c r="F117" s="39">
        <f>(C117/C105-1)*100</f>
        <v>4.7938813740964425</v>
      </c>
      <c r="G117" s="39">
        <f>(C117/C93-1)*100</f>
        <v>7.5055541181471952</v>
      </c>
      <c r="H117" s="39">
        <f t="shared" si="37"/>
        <v>17.612607272173108</v>
      </c>
      <c r="I117" s="61">
        <f t="shared" si="38"/>
        <v>55420601.180067837</v>
      </c>
      <c r="J117" s="52"/>
    </row>
    <row r="118" spans="1:10" ht="15" customHeight="1" x14ac:dyDescent="0.2">
      <c r="A118" s="47">
        <v>39995</v>
      </c>
      <c r="B118" s="85">
        <v>9455920</v>
      </c>
      <c r="C118" s="43">
        <f t="shared" si="21"/>
        <v>166.16171832379351</v>
      </c>
      <c r="D118" s="39">
        <f t="shared" si="36"/>
        <v>3.3863243751503402</v>
      </c>
      <c r="E118" s="39">
        <f>(C118/$C$99-1)*100</f>
        <v>6.216348672042904</v>
      </c>
      <c r="F118" s="39">
        <f>(C118/C106-1)*100</f>
        <v>5.1383989442218114</v>
      </c>
      <c r="G118" s="39">
        <f>(C118/C94-1)*100</f>
        <v>8.1598368025920678</v>
      </c>
      <c r="H118" s="39">
        <f t="shared" si="37"/>
        <v>11.209973751413283</v>
      </c>
      <c r="I118" s="61">
        <f t="shared" si="38"/>
        <v>64876521.180067837</v>
      </c>
      <c r="J118" s="52"/>
    </row>
    <row r="119" spans="1:10" ht="15" customHeight="1" x14ac:dyDescent="0.2">
      <c r="A119" s="47">
        <v>40026</v>
      </c>
      <c r="B119" s="85">
        <v>9661504</v>
      </c>
      <c r="C119" s="43">
        <f t="shared" si="21"/>
        <v>169.77429020467645</v>
      </c>
      <c r="D119" s="39">
        <f t="shared" si="36"/>
        <v>2.1741300687822873</v>
      </c>
      <c r="E119" s="39">
        <f>(C119/$C$99-1)*100</f>
        <v>8.5256302464844289</v>
      </c>
      <c r="F119" s="39">
        <f>(C119/C107-1)*100</f>
        <v>6.4851302457979543</v>
      </c>
      <c r="G119" s="39">
        <f>(C119/C95-1)*100</f>
        <v>11.479950959895845</v>
      </c>
      <c r="H119" s="39">
        <f t="shared" si="37"/>
        <v>15.112545500459152</v>
      </c>
      <c r="I119" s="62">
        <f t="shared" si="38"/>
        <v>74538025.180067837</v>
      </c>
      <c r="J119" s="52">
        <f>I119/I107-1</f>
        <v>6.6935626670954429E-2</v>
      </c>
    </row>
    <row r="120" spans="1:10" ht="15" customHeight="1" x14ac:dyDescent="0.2">
      <c r="A120" s="47"/>
      <c r="B120" s="85"/>
      <c r="C120" s="43"/>
      <c r="D120" s="39"/>
      <c r="E120" s="39"/>
      <c r="F120" s="39"/>
      <c r="G120" s="39"/>
      <c r="H120" s="39"/>
      <c r="I120" s="42"/>
      <c r="J120" s="52"/>
    </row>
    <row r="121" spans="1:10" ht="15" customHeight="1" x14ac:dyDescent="0.2">
      <c r="A121" s="47"/>
      <c r="B121" s="85"/>
      <c r="C121" s="43"/>
      <c r="D121" s="39"/>
      <c r="E121" s="39"/>
      <c r="F121" s="39"/>
      <c r="G121" s="39"/>
      <c r="H121" s="39"/>
      <c r="I121" s="42"/>
      <c r="J121" s="52"/>
    </row>
    <row r="122" spans="1:10" ht="15" customHeight="1" x14ac:dyDescent="0.2">
      <c r="D122" s="40"/>
    </row>
    <row r="123" spans="1:10" x14ac:dyDescent="0.2">
      <c r="A123" s="25" t="s">
        <v>24</v>
      </c>
      <c r="D123" s="25"/>
      <c r="J123" s="25"/>
    </row>
    <row r="124" spans="1:10" x14ac:dyDescent="0.2">
      <c r="A124" s="25" t="s">
        <v>30</v>
      </c>
      <c r="D124" s="25"/>
      <c r="J124" s="25"/>
    </row>
    <row r="125" spans="1:10" x14ac:dyDescent="0.2">
      <c r="A125" s="25" t="s">
        <v>31</v>
      </c>
      <c r="D125" s="25"/>
      <c r="J125" s="25"/>
    </row>
    <row r="126" spans="1:10" x14ac:dyDescent="0.2">
      <c r="A126" s="25" t="s">
        <v>32</v>
      </c>
      <c r="D126" s="25"/>
      <c r="J126" s="25"/>
    </row>
    <row r="127" spans="1:10" x14ac:dyDescent="0.2">
      <c r="A127" s="25" t="s">
        <v>33</v>
      </c>
      <c r="D127" s="25"/>
      <c r="J127" s="25"/>
    </row>
  </sheetData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6"/>
  <sheetViews>
    <sheetView topLeftCell="A106" workbookViewId="0">
      <selection activeCell="C23" sqref="C23"/>
    </sheetView>
  </sheetViews>
  <sheetFormatPr defaultRowHeight="12.75" x14ac:dyDescent="0.2"/>
  <cols>
    <col min="1" max="1" width="9.140625" style="37"/>
    <col min="2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90" t="s">
        <v>72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1:10" s="38" customFormat="1" ht="38.25" customHeight="1" x14ac:dyDescent="0.2">
      <c r="A3" s="26" t="s">
        <v>34</v>
      </c>
      <c r="B3" s="26" t="s">
        <v>44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36526</v>
      </c>
      <c r="B4" s="42">
        <v>7312128.5747711007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1">
        <f>B4</f>
        <v>7312128.5747711007</v>
      </c>
      <c r="J4" s="39"/>
    </row>
    <row r="5" spans="1:10" ht="15" customHeight="1" x14ac:dyDescent="0.2">
      <c r="A5" s="47">
        <v>36557</v>
      </c>
      <c r="B5" s="42">
        <v>7161741.1965986453</v>
      </c>
      <c r="C5" s="43">
        <f>B5/$B$4*100</f>
        <v>97.943316003887929</v>
      </c>
      <c r="D5" s="39">
        <f t="shared" ref="D5:D68" si="0">(C5/C4-1)*100</f>
        <v>-2.0566839961120742</v>
      </c>
      <c r="E5" s="39">
        <f t="shared" ref="E5:E15" si="1">(C5/$C$4-1)*100</f>
        <v>-2.0566839961120742</v>
      </c>
      <c r="F5" s="41" t="s">
        <v>46</v>
      </c>
      <c r="G5" s="41" t="s">
        <v>46</v>
      </c>
      <c r="H5" s="41" t="s">
        <v>46</v>
      </c>
      <c r="I5" s="61">
        <f>I4+B5</f>
        <v>14473869.771369746</v>
      </c>
      <c r="J5" s="39"/>
    </row>
    <row r="6" spans="1:10" ht="15" customHeight="1" x14ac:dyDescent="0.2">
      <c r="A6" s="47">
        <v>36586</v>
      </c>
      <c r="B6" s="42">
        <v>7941654.9860954797</v>
      </c>
      <c r="C6" s="43">
        <f t="shared" ref="C6:C69" si="2">B6/$B$4*100</f>
        <v>108.60934548520416</v>
      </c>
      <c r="D6" s="39">
        <f t="shared" si="0"/>
        <v>10.89000241822815</v>
      </c>
      <c r="E6" s="39">
        <f t="shared" si="1"/>
        <v>8.6093454852041553</v>
      </c>
      <c r="F6" s="41" t="s">
        <v>46</v>
      </c>
      <c r="G6" s="41" t="s">
        <v>46</v>
      </c>
      <c r="H6" s="41" t="s">
        <v>46</v>
      </c>
      <c r="I6" s="61">
        <f t="shared" ref="I6:I14" si="3">I5+B6</f>
        <v>22415524.757465225</v>
      </c>
      <c r="J6" s="39"/>
    </row>
    <row r="7" spans="1:10" ht="15" customHeight="1" x14ac:dyDescent="0.2">
      <c r="A7" s="47">
        <v>36617</v>
      </c>
      <c r="B7" s="42">
        <v>7748205.6295132181</v>
      </c>
      <c r="C7" s="43">
        <f t="shared" si="2"/>
        <v>105.96374982035609</v>
      </c>
      <c r="D7" s="39">
        <f t="shared" si="0"/>
        <v>-2.435882154550395</v>
      </c>
      <c r="E7" s="39">
        <f t="shared" si="1"/>
        <v>5.963749820356079</v>
      </c>
      <c r="F7" s="41" t="s">
        <v>46</v>
      </c>
      <c r="G7" s="41" t="s">
        <v>46</v>
      </c>
      <c r="H7" s="41" t="s">
        <v>46</v>
      </c>
      <c r="I7" s="61">
        <f t="shared" si="3"/>
        <v>30163730.386978444</v>
      </c>
      <c r="J7" s="39"/>
    </row>
    <row r="8" spans="1:10" ht="15" customHeight="1" x14ac:dyDescent="0.2">
      <c r="A8" s="47">
        <v>36647</v>
      </c>
      <c r="B8" s="42">
        <v>7778217.8277324419</v>
      </c>
      <c r="C8" s="43">
        <f t="shared" si="2"/>
        <v>106.37419389163205</v>
      </c>
      <c r="D8" s="39">
        <f t="shared" si="0"/>
        <v>0.38734385294196816</v>
      </c>
      <c r="E8" s="39">
        <f t="shared" si="1"/>
        <v>6.3741938916320517</v>
      </c>
      <c r="F8" s="41" t="s">
        <v>46</v>
      </c>
      <c r="G8" s="41" t="s">
        <v>46</v>
      </c>
      <c r="H8" s="41" t="s">
        <v>46</v>
      </c>
      <c r="I8" s="61">
        <f t="shared" si="3"/>
        <v>37941948.214710884</v>
      </c>
      <c r="J8" s="39"/>
    </row>
    <row r="9" spans="1:10" ht="15" customHeight="1" x14ac:dyDescent="0.2">
      <c r="A9" s="47">
        <v>36678</v>
      </c>
      <c r="B9" s="42">
        <v>8036996.2128302902</v>
      </c>
      <c r="C9" s="43">
        <f t="shared" si="2"/>
        <v>109.91322336098119</v>
      </c>
      <c r="D9" s="39">
        <f t="shared" si="0"/>
        <v>3.3269624331579095</v>
      </c>
      <c r="E9" s="39">
        <f t="shared" si="1"/>
        <v>9.9132233609811937</v>
      </c>
      <c r="F9" s="41" t="s">
        <v>46</v>
      </c>
      <c r="G9" s="41" t="s">
        <v>46</v>
      </c>
      <c r="H9" s="41" t="s">
        <v>46</v>
      </c>
      <c r="I9" s="61">
        <f t="shared" si="3"/>
        <v>45978944.427541174</v>
      </c>
      <c r="J9" s="39"/>
    </row>
    <row r="10" spans="1:10" ht="15" customHeight="1" x14ac:dyDescent="0.2">
      <c r="A10" s="47">
        <v>36708</v>
      </c>
      <c r="B10" s="42">
        <v>7975972.6539734621</v>
      </c>
      <c r="C10" s="43">
        <f t="shared" si="2"/>
        <v>109.07867076480042</v>
      </c>
      <c r="D10" s="39">
        <f t="shared" si="0"/>
        <v>-0.75928316053465172</v>
      </c>
      <c r="E10" s="39">
        <f t="shared" si="1"/>
        <v>9.0786707648004228</v>
      </c>
      <c r="F10" s="41" t="s">
        <v>46</v>
      </c>
      <c r="G10" s="41" t="s">
        <v>46</v>
      </c>
      <c r="H10" s="41" t="s">
        <v>46</v>
      </c>
      <c r="I10" s="61">
        <f t="shared" si="3"/>
        <v>53954917.081514634</v>
      </c>
      <c r="J10" s="39"/>
    </row>
    <row r="11" spans="1:10" ht="15" customHeight="1" x14ac:dyDescent="0.2">
      <c r="A11" s="47">
        <v>36739</v>
      </c>
      <c r="B11" s="42">
        <v>7650896.0034239059</v>
      </c>
      <c r="C11" s="43">
        <f t="shared" si="2"/>
        <v>104.63295229547313</v>
      </c>
      <c r="D11" s="39">
        <f t="shared" si="0"/>
        <v>-4.0756991611250122</v>
      </c>
      <c r="E11" s="39">
        <f t="shared" si="1"/>
        <v>4.6329522954731361</v>
      </c>
      <c r="F11" s="41" t="s">
        <v>46</v>
      </c>
      <c r="G11" s="41" t="s">
        <v>46</v>
      </c>
      <c r="H11" s="41" t="s">
        <v>46</v>
      </c>
      <c r="I11" s="61">
        <f t="shared" si="3"/>
        <v>61605813.084938541</v>
      </c>
      <c r="J11" s="39"/>
    </row>
    <row r="12" spans="1:10" ht="15" customHeight="1" x14ac:dyDescent="0.2">
      <c r="A12" s="47">
        <v>36770</v>
      </c>
      <c r="B12" s="42">
        <v>7378080.6027396927</v>
      </c>
      <c r="C12" s="43">
        <f t="shared" si="2"/>
        <v>100.90195388790271</v>
      </c>
      <c r="D12" s="39">
        <f t="shared" si="0"/>
        <v>-3.5657967454023942</v>
      </c>
      <c r="E12" s="39">
        <f t="shared" si="1"/>
        <v>0.9019538879027067</v>
      </c>
      <c r="F12" s="41" t="s">
        <v>46</v>
      </c>
      <c r="G12" s="41" t="s">
        <v>46</v>
      </c>
      <c r="H12" s="41" t="s">
        <v>46</v>
      </c>
      <c r="I12" s="61">
        <f t="shared" si="3"/>
        <v>68983893.687678233</v>
      </c>
      <c r="J12" s="39"/>
    </row>
    <row r="13" spans="1:10" ht="15" customHeight="1" x14ac:dyDescent="0.2">
      <c r="A13" s="47">
        <v>36800</v>
      </c>
      <c r="B13" s="42">
        <v>8361353.8156719375</v>
      </c>
      <c r="C13" s="43">
        <f t="shared" si="2"/>
        <v>114.34910819977864</v>
      </c>
      <c r="D13" s="39">
        <f t="shared" si="0"/>
        <v>13.326951355981764</v>
      </c>
      <c r="E13" s="39">
        <f t="shared" si="1"/>
        <v>14.349108199778637</v>
      </c>
      <c r="F13" s="41" t="s">
        <v>46</v>
      </c>
      <c r="G13" s="41" t="s">
        <v>46</v>
      </c>
      <c r="H13" s="41" t="s">
        <v>46</v>
      </c>
      <c r="I13" s="61">
        <f t="shared" si="3"/>
        <v>77345247.503350168</v>
      </c>
      <c r="J13" s="39"/>
    </row>
    <row r="14" spans="1:10" ht="15" customHeight="1" x14ac:dyDescent="0.2">
      <c r="A14" s="47">
        <v>36831</v>
      </c>
      <c r="B14" s="42">
        <v>7374583.4175773039</v>
      </c>
      <c r="C14" s="43">
        <f t="shared" si="2"/>
        <v>100.85412670424985</v>
      </c>
      <c r="D14" s="39">
        <f t="shared" si="0"/>
        <v>-11.801562520235652</v>
      </c>
      <c r="E14" s="39">
        <f t="shared" si="1"/>
        <v>0.85412670424984682</v>
      </c>
      <c r="F14" s="41" t="s">
        <v>46</v>
      </c>
      <c r="G14" s="41" t="s">
        <v>46</v>
      </c>
      <c r="H14" s="41" t="s">
        <v>46</v>
      </c>
      <c r="I14" s="61">
        <f t="shared" si="3"/>
        <v>84719830.920927465</v>
      </c>
      <c r="J14" s="39"/>
    </row>
    <row r="15" spans="1:10" ht="15" customHeight="1" x14ac:dyDescent="0.2">
      <c r="A15" s="47">
        <v>36861</v>
      </c>
      <c r="B15" s="42">
        <v>8093894.9464799017</v>
      </c>
      <c r="C15" s="43">
        <f t="shared" si="2"/>
        <v>110.69136522579916</v>
      </c>
      <c r="D15" s="39">
        <f t="shared" si="0"/>
        <v>9.753927621024939</v>
      </c>
      <c r="E15" s="39">
        <f t="shared" si="1"/>
        <v>10.691365225799165</v>
      </c>
      <c r="F15" s="41" t="s">
        <v>46</v>
      </c>
      <c r="G15" s="41" t="s">
        <v>46</v>
      </c>
      <c r="H15" s="41" t="s">
        <v>46</v>
      </c>
      <c r="I15" s="62">
        <f>I14+B15</f>
        <v>92813725.867407367</v>
      </c>
      <c r="J15" s="39">
        <v>0</v>
      </c>
    </row>
    <row r="16" spans="1:10" ht="15" customHeight="1" x14ac:dyDescent="0.2">
      <c r="A16" s="47">
        <v>36892</v>
      </c>
      <c r="B16" s="42">
        <v>7800928.131432021</v>
      </c>
      <c r="C16" s="43">
        <f t="shared" si="2"/>
        <v>106.68477792290764</v>
      </c>
      <c r="D16" s="39">
        <f t="shared" si="0"/>
        <v>-3.6196023914950248</v>
      </c>
      <c r="E16" s="39">
        <f t="shared" ref="E16:E27" si="4">(C16/$C$15-1)*100</f>
        <v>-3.6196023914950248</v>
      </c>
      <c r="F16" s="39">
        <f t="shared" ref="F16:F79" si="5">(C16/C4-1)*100</f>
        <v>6.6847779229076476</v>
      </c>
      <c r="G16" s="41" t="s">
        <v>46</v>
      </c>
      <c r="H16" s="41" t="s">
        <v>46</v>
      </c>
      <c r="I16" s="61">
        <f>B16</f>
        <v>7800928.131432021</v>
      </c>
      <c r="J16" s="39"/>
    </row>
    <row r="17" spans="1:10" ht="15" customHeight="1" x14ac:dyDescent="0.2">
      <c r="A17" s="47">
        <v>36923</v>
      </c>
      <c r="B17" s="42">
        <v>7451239.4505360527</v>
      </c>
      <c r="C17" s="43">
        <f t="shared" si="2"/>
        <v>101.90246758303627</v>
      </c>
      <c r="D17" s="39">
        <f t="shared" si="0"/>
        <v>-4.4826548200973537</v>
      </c>
      <c r="E17" s="39">
        <f t="shared" si="4"/>
        <v>-7.9400029305216613</v>
      </c>
      <c r="F17" s="39">
        <f t="shared" si="5"/>
        <v>4.0422886835801863</v>
      </c>
      <c r="G17" s="41" t="s">
        <v>46</v>
      </c>
      <c r="H17" s="41" t="s">
        <v>46</v>
      </c>
      <c r="I17" s="61">
        <f>I16+B17</f>
        <v>15252167.581968073</v>
      </c>
      <c r="J17" s="39"/>
    </row>
    <row r="18" spans="1:10" ht="15" customHeight="1" x14ac:dyDescent="0.2">
      <c r="A18" s="47">
        <v>36951</v>
      </c>
      <c r="B18" s="42">
        <v>8025221.6733829109</v>
      </c>
      <c r="C18" s="43">
        <f t="shared" si="2"/>
        <v>109.75219583900892</v>
      </c>
      <c r="D18" s="39">
        <f t="shared" si="0"/>
        <v>7.7031777955486991</v>
      </c>
      <c r="E18" s="39">
        <f t="shared" si="4"/>
        <v>-0.84845767768283453</v>
      </c>
      <c r="F18" s="39">
        <f t="shared" si="5"/>
        <v>1.0522578408876049</v>
      </c>
      <c r="G18" s="41" t="s">
        <v>46</v>
      </c>
      <c r="H18" s="41" t="s">
        <v>46</v>
      </c>
      <c r="I18" s="61">
        <f t="shared" ref="I18:I27" si="6">I17+B18</f>
        <v>23277389.255350985</v>
      </c>
      <c r="J18" s="39"/>
    </row>
    <row r="19" spans="1:10" ht="15" customHeight="1" x14ac:dyDescent="0.2">
      <c r="A19" s="47">
        <v>36982</v>
      </c>
      <c r="B19" s="42">
        <v>7894405.5790335974</v>
      </c>
      <c r="C19" s="43">
        <f t="shared" si="2"/>
        <v>107.96316692613306</v>
      </c>
      <c r="D19" s="39">
        <f t="shared" si="0"/>
        <v>-1.630062067733129</v>
      </c>
      <c r="E19" s="39">
        <f t="shared" si="4"/>
        <v>-2.4646893586512841</v>
      </c>
      <c r="F19" s="39">
        <f t="shared" si="5"/>
        <v>1.8868878358557994</v>
      </c>
      <c r="G19" s="41" t="s">
        <v>46</v>
      </c>
      <c r="H19" s="41" t="s">
        <v>46</v>
      </c>
      <c r="I19" s="61">
        <f t="shared" si="6"/>
        <v>31171794.834384583</v>
      </c>
      <c r="J19" s="39"/>
    </row>
    <row r="20" spans="1:10" ht="15" customHeight="1" x14ac:dyDescent="0.2">
      <c r="A20" s="47">
        <v>37012</v>
      </c>
      <c r="B20" s="42">
        <v>8176289.5233289879</v>
      </c>
      <c r="C20" s="43">
        <f t="shared" si="2"/>
        <v>111.81818590471022</v>
      </c>
      <c r="D20" s="39">
        <f t="shared" si="0"/>
        <v>3.5706797867598006</v>
      </c>
      <c r="E20" s="39">
        <f t="shared" si="4"/>
        <v>1.0179842633727176</v>
      </c>
      <c r="F20" s="39">
        <f t="shared" si="5"/>
        <v>5.1177751049509279</v>
      </c>
      <c r="G20" s="41" t="s">
        <v>46</v>
      </c>
      <c r="H20" s="41" t="s">
        <v>46</v>
      </c>
      <c r="I20" s="61">
        <f t="shared" si="6"/>
        <v>39348084.357713573</v>
      </c>
      <c r="J20" s="39"/>
    </row>
    <row r="21" spans="1:10" ht="15" customHeight="1" x14ac:dyDescent="0.2">
      <c r="A21" s="47">
        <v>37043</v>
      </c>
      <c r="B21" s="42">
        <v>8020876.8856978854</v>
      </c>
      <c r="C21" s="43">
        <f t="shared" si="2"/>
        <v>109.69277692096615</v>
      </c>
      <c r="D21" s="39">
        <f t="shared" si="0"/>
        <v>-1.9007721924189536</v>
      </c>
      <c r="E21" s="39">
        <f t="shared" si="4"/>
        <v>-0.90213749084762096</v>
      </c>
      <c r="F21" s="39">
        <f t="shared" si="5"/>
        <v>-0.20056407525329556</v>
      </c>
      <c r="G21" s="41" t="s">
        <v>46</v>
      </c>
      <c r="H21" s="41" t="s">
        <v>46</v>
      </c>
      <c r="I21" s="61">
        <f t="shared" si="6"/>
        <v>47368961.243411459</v>
      </c>
      <c r="J21" s="39"/>
    </row>
    <row r="22" spans="1:10" ht="15" customHeight="1" x14ac:dyDescent="0.2">
      <c r="A22" s="47">
        <v>37073</v>
      </c>
      <c r="B22" s="42">
        <v>8373537.0938510979</v>
      </c>
      <c r="C22" s="43">
        <f t="shared" si="2"/>
        <v>114.51572559517287</v>
      </c>
      <c r="D22" s="39">
        <f t="shared" si="0"/>
        <v>4.396778721065342</v>
      </c>
      <c r="E22" s="39">
        <f t="shared" si="4"/>
        <v>3.4549762409853635</v>
      </c>
      <c r="F22" s="39">
        <f t="shared" si="5"/>
        <v>4.9845261151889364</v>
      </c>
      <c r="G22" s="41" t="s">
        <v>46</v>
      </c>
      <c r="H22" s="41" t="s">
        <v>46</v>
      </c>
      <c r="I22" s="61">
        <f t="shared" si="6"/>
        <v>55742498.337262556</v>
      </c>
      <c r="J22" s="39"/>
    </row>
    <row r="23" spans="1:10" ht="15" customHeight="1" x14ac:dyDescent="0.2">
      <c r="A23" s="47">
        <v>37104</v>
      </c>
      <c r="B23" s="42">
        <v>8810082.8897357695</v>
      </c>
      <c r="C23" s="43">
        <f t="shared" si="2"/>
        <v>120.48588587641953</v>
      </c>
      <c r="D23" s="39">
        <f t="shared" si="0"/>
        <v>5.2133977671781961</v>
      </c>
      <c r="E23" s="39">
        <f t="shared" si="4"/>
        <v>8.8484956623676503</v>
      </c>
      <c r="F23" s="39">
        <f t="shared" si="5"/>
        <v>15.150995200994878</v>
      </c>
      <c r="G23" s="41" t="s">
        <v>46</v>
      </c>
      <c r="H23" s="41" t="s">
        <v>46</v>
      </c>
      <c r="I23" s="61">
        <f t="shared" si="6"/>
        <v>64552581.226998329</v>
      </c>
      <c r="J23" s="39"/>
    </row>
    <row r="24" spans="1:10" ht="15" customHeight="1" x14ac:dyDescent="0.2">
      <c r="A24" s="47">
        <v>37135</v>
      </c>
      <c r="B24" s="42">
        <v>8680961.146409655</v>
      </c>
      <c r="C24" s="43">
        <f t="shared" si="2"/>
        <v>118.72002875279588</v>
      </c>
      <c r="D24" s="39">
        <f t="shared" si="0"/>
        <v>-1.465613263145904</v>
      </c>
      <c r="E24" s="39">
        <f t="shared" si="4"/>
        <v>7.2531976732051806</v>
      </c>
      <c r="F24" s="39">
        <f t="shared" si="5"/>
        <v>17.658800626089178</v>
      </c>
      <c r="G24" s="41" t="s">
        <v>46</v>
      </c>
      <c r="H24" s="41" t="s">
        <v>46</v>
      </c>
      <c r="I24" s="61">
        <f t="shared" si="6"/>
        <v>73233542.37340799</v>
      </c>
      <c r="J24" s="39"/>
    </row>
    <row r="25" spans="1:10" ht="15" customHeight="1" x14ac:dyDescent="0.2">
      <c r="A25" s="47">
        <v>37165</v>
      </c>
      <c r="B25" s="42">
        <v>8325828.6230435297</v>
      </c>
      <c r="C25" s="43">
        <f t="shared" si="2"/>
        <v>113.86326892240351</v>
      </c>
      <c r="D25" s="39">
        <f t="shared" si="0"/>
        <v>-4.0909355240347338</v>
      </c>
      <c r="E25" s="39">
        <f t="shared" si="4"/>
        <v>2.8655385089288332</v>
      </c>
      <c r="F25" s="39">
        <f t="shared" si="5"/>
        <v>-0.42487369164815325</v>
      </c>
      <c r="G25" s="41" t="s">
        <v>46</v>
      </c>
      <c r="H25" s="41" t="s">
        <v>46</v>
      </c>
      <c r="I25" s="61">
        <f t="shared" si="6"/>
        <v>81559370.996451527</v>
      </c>
      <c r="J25" s="39"/>
    </row>
    <row r="26" spans="1:10" ht="15" customHeight="1" x14ac:dyDescent="0.2">
      <c r="A26" s="47">
        <v>37196</v>
      </c>
      <c r="B26" s="42">
        <v>7793510.5532521522</v>
      </c>
      <c r="C26" s="43">
        <f t="shared" si="2"/>
        <v>106.58333580377612</v>
      </c>
      <c r="D26" s="39">
        <f t="shared" si="0"/>
        <v>-6.3935746685689914</v>
      </c>
      <c r="E26" s="39">
        <f t="shared" si="4"/>
        <v>-3.7112465038651177</v>
      </c>
      <c r="F26" s="39">
        <f t="shared" si="5"/>
        <v>5.6806888193349891</v>
      </c>
      <c r="G26" s="41" t="s">
        <v>46</v>
      </c>
      <c r="H26" s="41" t="s">
        <v>46</v>
      </c>
      <c r="I26" s="61">
        <f t="shared" si="6"/>
        <v>89352881.549703673</v>
      </c>
      <c r="J26" s="39"/>
    </row>
    <row r="27" spans="1:10" ht="15" customHeight="1" x14ac:dyDescent="0.2">
      <c r="A27" s="47">
        <v>37226</v>
      </c>
      <c r="B27" s="42">
        <v>7828174.7569979401</v>
      </c>
      <c r="C27" s="43">
        <f t="shared" si="2"/>
        <v>107.05740027612948</v>
      </c>
      <c r="D27" s="39">
        <f t="shared" si="0"/>
        <v>0.44478291918554902</v>
      </c>
      <c r="E27" s="39">
        <f t="shared" si="4"/>
        <v>-3.2829705752176364</v>
      </c>
      <c r="F27" s="39">
        <f t="shared" si="5"/>
        <v>-3.2829705752176364</v>
      </c>
      <c r="G27" s="41" t="s">
        <v>46</v>
      </c>
      <c r="H27" s="41" t="s">
        <v>46</v>
      </c>
      <c r="I27" s="62">
        <f t="shared" si="6"/>
        <v>97181056.306701615</v>
      </c>
      <c r="J27" s="52">
        <f>I27/I15-1</f>
        <v>4.7054790640916222E-2</v>
      </c>
    </row>
    <row r="28" spans="1:10" ht="15" customHeight="1" x14ac:dyDescent="0.2">
      <c r="A28" s="47">
        <v>37257</v>
      </c>
      <c r="B28" s="42">
        <v>8032366.0131612569</v>
      </c>
      <c r="C28" s="43">
        <f t="shared" si="2"/>
        <v>109.84990117481219</v>
      </c>
      <c r="D28" s="39">
        <f t="shared" si="0"/>
        <v>2.6084146368958061</v>
      </c>
      <c r="E28" s="39">
        <f t="shared" ref="E28:E39" si="7">(C28/$C$27-1)*100</f>
        <v>2.6084146368958061</v>
      </c>
      <c r="F28" s="39">
        <f t="shared" si="5"/>
        <v>2.9667993068249299</v>
      </c>
      <c r="G28" s="39">
        <f t="shared" ref="G28:G91" si="8">(C28/C4-1)*100</f>
        <v>9.8499011748121923</v>
      </c>
      <c r="H28" s="41" t="s">
        <v>46</v>
      </c>
      <c r="I28" s="61">
        <f>B28</f>
        <v>8032366.0131612569</v>
      </c>
      <c r="J28" s="39"/>
    </row>
    <row r="29" spans="1:10" ht="15" customHeight="1" x14ac:dyDescent="0.2">
      <c r="A29" s="47">
        <v>37288</v>
      </c>
      <c r="B29" s="42">
        <v>7348553.5387789924</v>
      </c>
      <c r="C29" s="43">
        <f t="shared" si="2"/>
        <v>100.49814446826835</v>
      </c>
      <c r="D29" s="39">
        <f t="shared" si="0"/>
        <v>-8.5132135819236723</v>
      </c>
      <c r="E29" s="39">
        <f t="shared" si="7"/>
        <v>-6.1268588541689484</v>
      </c>
      <c r="F29" s="39">
        <f t="shared" si="5"/>
        <v>-1.378105111756589</v>
      </c>
      <c r="G29" s="39">
        <f t="shared" si="8"/>
        <v>2.6084765848432223</v>
      </c>
      <c r="H29" s="41" t="s">
        <v>46</v>
      </c>
      <c r="I29" s="61">
        <f>I28+B29</f>
        <v>15380919.551940249</v>
      </c>
      <c r="J29" s="39"/>
    </row>
    <row r="30" spans="1:10" ht="15" customHeight="1" x14ac:dyDescent="0.2">
      <c r="A30" s="47">
        <v>37316</v>
      </c>
      <c r="B30" s="42">
        <v>8289479.3167280005</v>
      </c>
      <c r="C30" s="43">
        <f t="shared" si="2"/>
        <v>113.36615914179949</v>
      </c>
      <c r="D30" s="39">
        <f t="shared" si="0"/>
        <v>12.804231104579378</v>
      </c>
      <c r="E30" s="39">
        <f t="shared" si="7"/>
        <v>5.892875083271254</v>
      </c>
      <c r="F30" s="39">
        <f t="shared" si="5"/>
        <v>3.2928391775338461</v>
      </c>
      <c r="G30" s="39">
        <f t="shared" si="8"/>
        <v>4.3797461768548596</v>
      </c>
      <c r="H30" s="41" t="s">
        <v>46</v>
      </c>
      <c r="I30" s="61">
        <f t="shared" ref="I30:I39" si="9">I29+B30</f>
        <v>23670398.868668251</v>
      </c>
      <c r="J30" s="39"/>
    </row>
    <row r="31" spans="1:10" ht="15" customHeight="1" x14ac:dyDescent="0.2">
      <c r="A31" s="47">
        <v>37347</v>
      </c>
      <c r="B31" s="42">
        <v>8002942.6715107076</v>
      </c>
      <c r="C31" s="43">
        <f t="shared" si="2"/>
        <v>109.44751025198202</v>
      </c>
      <c r="D31" s="39">
        <f t="shared" si="0"/>
        <v>-3.4566301967732471</v>
      </c>
      <c r="E31" s="39">
        <f t="shared" si="7"/>
        <v>2.232549986911514</v>
      </c>
      <c r="F31" s="39">
        <f t="shared" si="5"/>
        <v>1.3748608605234081</v>
      </c>
      <c r="G31" s="39">
        <f t="shared" si="8"/>
        <v>3.2876907787163789</v>
      </c>
      <c r="H31" s="41" t="s">
        <v>46</v>
      </c>
      <c r="I31" s="61">
        <f t="shared" si="9"/>
        <v>31673341.540178958</v>
      </c>
      <c r="J31" s="39"/>
    </row>
    <row r="32" spans="1:10" ht="15" customHeight="1" x14ac:dyDescent="0.2">
      <c r="A32" s="47">
        <v>37377</v>
      </c>
      <c r="B32" s="42">
        <v>7919168.4253901364</v>
      </c>
      <c r="C32" s="43">
        <f t="shared" si="2"/>
        <v>108.30182134260457</v>
      </c>
      <c r="D32" s="39">
        <f t="shared" si="0"/>
        <v>-1.04679303050359</v>
      </c>
      <c r="E32" s="39">
        <f t="shared" si="7"/>
        <v>1.1623867787424302</v>
      </c>
      <c r="F32" s="39">
        <f t="shared" si="5"/>
        <v>-3.1447161601264373</v>
      </c>
      <c r="G32" s="39">
        <f t="shared" si="8"/>
        <v>1.8121194440601673</v>
      </c>
      <c r="H32" s="41" t="s">
        <v>46</v>
      </c>
      <c r="I32" s="61">
        <f t="shared" si="9"/>
        <v>39592509.965569094</v>
      </c>
      <c r="J32" s="39"/>
    </row>
    <row r="33" spans="1:10" ht="15" customHeight="1" x14ac:dyDescent="0.2">
      <c r="A33" s="47">
        <v>37408</v>
      </c>
      <c r="B33" s="42">
        <v>7465135.9525024015</v>
      </c>
      <c r="C33" s="43">
        <f t="shared" si="2"/>
        <v>102.09251486987276</v>
      </c>
      <c r="D33" s="39">
        <f t="shared" si="0"/>
        <v>-5.7333352253505883</v>
      </c>
      <c r="E33" s="39">
        <f t="shared" si="7"/>
        <v>-4.6375919772486229</v>
      </c>
      <c r="F33" s="39">
        <f t="shared" si="5"/>
        <v>-6.9286805060732481</v>
      </c>
      <c r="G33" s="39">
        <f t="shared" si="8"/>
        <v>-7.1153481373422807</v>
      </c>
      <c r="H33" s="41" t="s">
        <v>46</v>
      </c>
      <c r="I33" s="61">
        <f t="shared" si="9"/>
        <v>47057645.918071494</v>
      </c>
      <c r="J33" s="39"/>
    </row>
    <row r="34" spans="1:10" ht="15" customHeight="1" x14ac:dyDescent="0.2">
      <c r="A34" s="47">
        <v>37438</v>
      </c>
      <c r="B34" s="42">
        <v>8340175.0397821469</v>
      </c>
      <c r="C34" s="43">
        <f t="shared" si="2"/>
        <v>114.05946920241658</v>
      </c>
      <c r="D34" s="39">
        <f t="shared" si="0"/>
        <v>11.721676508602918</v>
      </c>
      <c r="E34" s="39">
        <f t="shared" si="7"/>
        <v>6.5404810019922932</v>
      </c>
      <c r="F34" s="39">
        <f t="shared" si="5"/>
        <v>-0.39842247899577465</v>
      </c>
      <c r="G34" s="39">
        <f t="shared" si="8"/>
        <v>4.5662441636788342</v>
      </c>
      <c r="H34" s="41" t="s">
        <v>46</v>
      </c>
      <c r="I34" s="61">
        <f t="shared" si="9"/>
        <v>55397820.957853638</v>
      </c>
      <c r="J34" s="39"/>
    </row>
    <row r="35" spans="1:10" ht="15" customHeight="1" x14ac:dyDescent="0.2">
      <c r="A35" s="47">
        <v>37469</v>
      </c>
      <c r="B35" s="42">
        <v>8152034.9020208269</v>
      </c>
      <c r="C35" s="43">
        <f t="shared" si="2"/>
        <v>111.48648192740538</v>
      </c>
      <c r="D35" s="39">
        <f t="shared" si="0"/>
        <v>-2.2558296062600736</v>
      </c>
      <c r="E35" s="39">
        <f t="shared" si="7"/>
        <v>4.1371092888974559</v>
      </c>
      <c r="F35" s="39">
        <f t="shared" si="5"/>
        <v>-7.4692598917724613</v>
      </c>
      <c r="G35" s="39">
        <f t="shared" si="8"/>
        <v>6.5500681014701412</v>
      </c>
      <c r="H35" s="41" t="s">
        <v>46</v>
      </c>
      <c r="I35" s="61">
        <f t="shared" si="9"/>
        <v>63549855.859874465</v>
      </c>
      <c r="J35" s="39"/>
    </row>
    <row r="36" spans="1:10" ht="15" customHeight="1" x14ac:dyDescent="0.2">
      <c r="A36" s="47">
        <v>37500</v>
      </c>
      <c r="B36" s="42">
        <v>7559129.1669029947</v>
      </c>
      <c r="C36" s="43">
        <f t="shared" si="2"/>
        <v>103.37795745255514</v>
      </c>
      <c r="D36" s="39">
        <f t="shared" si="0"/>
        <v>-7.2731010385009061</v>
      </c>
      <c r="E36" s="39">
        <f t="shared" si="7"/>
        <v>-3.4368878882581555</v>
      </c>
      <c r="F36" s="39">
        <f t="shared" si="5"/>
        <v>-12.922900593451415</v>
      </c>
      <c r="G36" s="39">
        <f t="shared" si="8"/>
        <v>2.4538707817324923</v>
      </c>
      <c r="H36" s="41" t="s">
        <v>46</v>
      </c>
      <c r="I36" s="61">
        <f t="shared" si="9"/>
        <v>71108985.026777461</v>
      </c>
      <c r="J36" s="39"/>
    </row>
    <row r="37" spans="1:10" ht="15" customHeight="1" x14ac:dyDescent="0.2">
      <c r="A37" s="47">
        <v>37530</v>
      </c>
      <c r="B37" s="42">
        <v>8299139.6521237688</v>
      </c>
      <c r="C37" s="43">
        <f t="shared" si="2"/>
        <v>113.4982730029958</v>
      </c>
      <c r="D37" s="39">
        <f t="shared" si="0"/>
        <v>9.7896261445147523</v>
      </c>
      <c r="E37" s="39">
        <f t="shared" si="7"/>
        <v>6.0162797809899971</v>
      </c>
      <c r="F37" s="39">
        <f t="shared" si="5"/>
        <v>-0.32055633292633612</v>
      </c>
      <c r="G37" s="39">
        <f t="shared" si="8"/>
        <v>-0.74406806504896394</v>
      </c>
      <c r="H37" s="41" t="s">
        <v>46</v>
      </c>
      <c r="I37" s="61">
        <f t="shared" si="9"/>
        <v>79408124.678901225</v>
      </c>
      <c r="J37" s="39"/>
    </row>
    <row r="38" spans="1:10" ht="15" customHeight="1" x14ac:dyDescent="0.2">
      <c r="A38" s="47">
        <v>37561</v>
      </c>
      <c r="B38" s="42">
        <v>8041277.2625579294</v>
      </c>
      <c r="C38" s="43">
        <f t="shared" si="2"/>
        <v>109.97177060456235</v>
      </c>
      <c r="D38" s="39">
        <f t="shared" si="0"/>
        <v>-3.107097848387852</v>
      </c>
      <c r="E38" s="39">
        <f t="shared" si="7"/>
        <v>2.7222502329740328</v>
      </c>
      <c r="F38" s="39">
        <f t="shared" si="5"/>
        <v>3.1791412562133248</v>
      </c>
      <c r="G38" s="39">
        <f t="shared" si="8"/>
        <v>9.0404271974408914</v>
      </c>
      <c r="H38" s="41" t="s">
        <v>46</v>
      </c>
      <c r="I38" s="61">
        <f t="shared" si="9"/>
        <v>87449401.941459149</v>
      </c>
      <c r="J38" s="39"/>
    </row>
    <row r="39" spans="1:10" ht="15" customHeight="1" x14ac:dyDescent="0.2">
      <c r="A39" s="47">
        <v>37591</v>
      </c>
      <c r="B39" s="42">
        <v>7303657.1446375633</v>
      </c>
      <c r="C39" s="43">
        <f t="shared" si="2"/>
        <v>99.88414549816909</v>
      </c>
      <c r="D39" s="39">
        <f t="shared" si="0"/>
        <v>-9.1729223335563539</v>
      </c>
      <c r="E39" s="39">
        <f t="shared" si="7"/>
        <v>-6.7003820001780952</v>
      </c>
      <c r="F39" s="39">
        <f t="shared" si="5"/>
        <v>-6.7003820001780952</v>
      </c>
      <c r="G39" s="39">
        <f t="shared" si="8"/>
        <v>-9.7633810059027049</v>
      </c>
      <c r="H39" s="41" t="s">
        <v>46</v>
      </c>
      <c r="I39" s="62">
        <f t="shared" si="9"/>
        <v>94753059.086096719</v>
      </c>
      <c r="J39" s="52">
        <f>I39/I27-1</f>
        <v>-2.498426455606928E-2</v>
      </c>
    </row>
    <row r="40" spans="1:10" ht="15" customHeight="1" x14ac:dyDescent="0.2">
      <c r="A40" s="47">
        <v>37622</v>
      </c>
      <c r="B40" s="42">
        <v>7696568.4104318675</v>
      </c>
      <c r="C40" s="43">
        <f t="shared" si="2"/>
        <v>105.25756394638893</v>
      </c>
      <c r="D40" s="39">
        <f t="shared" si="0"/>
        <v>5.3796510161047806</v>
      </c>
      <c r="E40" s="39">
        <f t="shared" ref="E40:E51" si="10">(C40/$C$39-1)*100</f>
        <v>5.3796510161047806</v>
      </c>
      <c r="F40" s="39">
        <f t="shared" si="5"/>
        <v>-4.1805565406154876</v>
      </c>
      <c r="G40" s="39">
        <f t="shared" si="8"/>
        <v>-1.3377859562589522</v>
      </c>
      <c r="H40" s="39">
        <f t="shared" ref="H40:H103" si="11">(C40/C4-1)*100</f>
        <v>5.2575639463889212</v>
      </c>
      <c r="I40" s="61">
        <f>B40</f>
        <v>7696568.4104318675</v>
      </c>
      <c r="J40" s="39"/>
    </row>
    <row r="41" spans="1:10" ht="15" customHeight="1" x14ac:dyDescent="0.2">
      <c r="A41" s="47">
        <v>37653</v>
      </c>
      <c r="B41" s="42">
        <v>7240254.6627503661</v>
      </c>
      <c r="C41" s="43">
        <f t="shared" si="2"/>
        <v>99.017058968728762</v>
      </c>
      <c r="D41" s="39">
        <f t="shared" si="0"/>
        <v>-5.9287947998099781</v>
      </c>
      <c r="E41" s="39">
        <f t="shared" si="10"/>
        <v>-0.86809225339593565</v>
      </c>
      <c r="F41" s="39">
        <f t="shared" si="5"/>
        <v>-1.4737441247059335</v>
      </c>
      <c r="G41" s="39">
        <f t="shared" si="8"/>
        <v>-2.8315394933457361</v>
      </c>
      <c r="H41" s="39">
        <f t="shared" si="11"/>
        <v>1.0962901897238364</v>
      </c>
      <c r="I41" s="61">
        <f>I40+B41</f>
        <v>14936823.073182233</v>
      </c>
      <c r="J41" s="39"/>
    </row>
    <row r="42" spans="1:10" ht="15" customHeight="1" x14ac:dyDescent="0.2">
      <c r="A42" s="47">
        <v>37681</v>
      </c>
      <c r="B42" s="42">
        <v>8554078.3267164901</v>
      </c>
      <c r="C42" s="43">
        <f t="shared" si="2"/>
        <v>116.98479094350809</v>
      </c>
      <c r="D42" s="39">
        <f t="shared" si="0"/>
        <v>18.146097411814498</v>
      </c>
      <c r="E42" s="39">
        <f t="shared" si="10"/>
        <v>17.120480292492935</v>
      </c>
      <c r="F42" s="39">
        <f t="shared" si="5"/>
        <v>3.1919858881188645</v>
      </c>
      <c r="G42" s="39">
        <f t="shared" si="8"/>
        <v>6.5899320275180306</v>
      </c>
      <c r="H42" s="39">
        <f t="shared" si="11"/>
        <v>7.7115329448743664</v>
      </c>
      <c r="I42" s="61">
        <f t="shared" ref="I42:I51" si="12">I41+B42</f>
        <v>23490901.399898723</v>
      </c>
      <c r="J42" s="39"/>
    </row>
    <row r="43" spans="1:10" ht="15" customHeight="1" x14ac:dyDescent="0.2">
      <c r="A43" s="47">
        <v>37712</v>
      </c>
      <c r="B43" s="42">
        <v>8049055.2943899902</v>
      </c>
      <c r="C43" s="43">
        <f t="shared" si="2"/>
        <v>110.07814225479424</v>
      </c>
      <c r="D43" s="39">
        <f t="shared" si="0"/>
        <v>-5.9038859949316453</v>
      </c>
      <c r="E43" s="39">
        <f t="shared" si="10"/>
        <v>10.205820659307751</v>
      </c>
      <c r="F43" s="39">
        <f t="shared" si="5"/>
        <v>0.57619584160508719</v>
      </c>
      <c r="G43" s="39">
        <f t="shared" si="8"/>
        <v>1.9589785932347059</v>
      </c>
      <c r="H43" s="39">
        <f t="shared" si="11"/>
        <v>3.8828301578732516</v>
      </c>
      <c r="I43" s="61">
        <f t="shared" si="12"/>
        <v>31539956.694288712</v>
      </c>
      <c r="J43" s="39"/>
    </row>
    <row r="44" spans="1:10" ht="15" customHeight="1" x14ac:dyDescent="0.2">
      <c r="A44" s="47">
        <v>37742</v>
      </c>
      <c r="B44" s="42">
        <v>7839538.3576692343</v>
      </c>
      <c r="C44" s="43">
        <f t="shared" si="2"/>
        <v>107.21280783707559</v>
      </c>
      <c r="D44" s="39">
        <f t="shared" si="0"/>
        <v>-2.6030003405093427</v>
      </c>
      <c r="E44" s="39">
        <f t="shared" si="10"/>
        <v>7.3371627722848443</v>
      </c>
      <c r="F44" s="39">
        <f t="shared" si="5"/>
        <v>-1.0055357260188358</v>
      </c>
      <c r="G44" s="39">
        <f t="shared" si="8"/>
        <v>-4.1186306416733149</v>
      </c>
      <c r="H44" s="39">
        <f t="shared" si="11"/>
        <v>0.78836220963316439</v>
      </c>
      <c r="I44" s="61">
        <f t="shared" si="12"/>
        <v>39379495.05195795</v>
      </c>
      <c r="J44" s="39"/>
    </row>
    <row r="45" spans="1:10" ht="15" customHeight="1" x14ac:dyDescent="0.2">
      <c r="A45" s="47">
        <v>37773</v>
      </c>
      <c r="B45" s="42">
        <v>7621526.1720004855</v>
      </c>
      <c r="C45" s="43">
        <f t="shared" si="2"/>
        <v>104.23129317360329</v>
      </c>
      <c r="D45" s="39">
        <f t="shared" si="0"/>
        <v>-2.7809314237932425</v>
      </c>
      <c r="E45" s="39">
        <f t="shared" si="10"/>
        <v>4.3521898833422723</v>
      </c>
      <c r="F45" s="39">
        <f t="shared" si="5"/>
        <v>2.0949413445800813</v>
      </c>
      <c r="G45" s="39">
        <f t="shared" si="8"/>
        <v>-4.9788909540487536</v>
      </c>
      <c r="H45" s="39">
        <f t="shared" si="11"/>
        <v>-5.1694691627021889</v>
      </c>
      <c r="I45" s="61">
        <f t="shared" si="12"/>
        <v>47001021.223958433</v>
      </c>
      <c r="J45" s="39"/>
    </row>
    <row r="46" spans="1:10" ht="15" customHeight="1" x14ac:dyDescent="0.2">
      <c r="A46" s="47">
        <v>37803</v>
      </c>
      <c r="B46" s="42">
        <v>8062934.1697624903</v>
      </c>
      <c r="C46" s="43">
        <f t="shared" si="2"/>
        <v>110.26794848194929</v>
      </c>
      <c r="D46" s="39">
        <f t="shared" si="0"/>
        <v>5.7915959061273448</v>
      </c>
      <c r="E46" s="39">
        <f t="shared" si="10"/>
        <v>10.395847040580165</v>
      </c>
      <c r="F46" s="39">
        <f t="shared" si="5"/>
        <v>-3.3241612879493898</v>
      </c>
      <c r="G46" s="39">
        <f t="shared" si="8"/>
        <v>-3.7093395611359048</v>
      </c>
      <c r="H46" s="39">
        <f t="shared" si="11"/>
        <v>1.0902935549271797</v>
      </c>
      <c r="I46" s="61">
        <f t="shared" si="12"/>
        <v>55063955.393720925</v>
      </c>
      <c r="J46" s="39"/>
    </row>
    <row r="47" spans="1:10" ht="15" customHeight="1" x14ac:dyDescent="0.2">
      <c r="A47" s="47">
        <v>37834</v>
      </c>
      <c r="B47" s="42">
        <v>7944638.6848664368</v>
      </c>
      <c r="C47" s="43">
        <f t="shared" si="2"/>
        <v>108.65015027604512</v>
      </c>
      <c r="D47" s="39">
        <f t="shared" si="0"/>
        <v>-1.4671518135380923</v>
      </c>
      <c r="E47" s="39">
        <f t="shared" si="10"/>
        <v>8.7761723686535564</v>
      </c>
      <c r="F47" s="39">
        <f t="shared" si="5"/>
        <v>-2.5441036458636601</v>
      </c>
      <c r="G47" s="39">
        <f t="shared" si="8"/>
        <v>-9.8233378244105154</v>
      </c>
      <c r="H47" s="39">
        <f t="shared" si="11"/>
        <v>3.8393239342304097</v>
      </c>
      <c r="I47" s="61">
        <f t="shared" si="12"/>
        <v>63008594.078587361</v>
      </c>
      <c r="J47" s="39"/>
    </row>
    <row r="48" spans="1:10" ht="15" customHeight="1" x14ac:dyDescent="0.2">
      <c r="A48" s="47">
        <v>37865</v>
      </c>
      <c r="B48" s="42">
        <v>8368585.0104367193</v>
      </c>
      <c r="C48" s="43">
        <f t="shared" si="2"/>
        <v>114.44800135641337</v>
      </c>
      <c r="D48" s="39">
        <f t="shared" si="0"/>
        <v>5.3362568442268721</v>
      </c>
      <c r="E48" s="39">
        <f t="shared" si="10"/>
        <v>14.580748311563863</v>
      </c>
      <c r="F48" s="39">
        <f t="shared" si="5"/>
        <v>10.708321364289652</v>
      </c>
      <c r="G48" s="39">
        <f t="shared" si="8"/>
        <v>-3.5984049542962304</v>
      </c>
      <c r="H48" s="39">
        <f t="shared" si="11"/>
        <v>13.424960515194462</v>
      </c>
      <c r="I48" s="61">
        <f t="shared" si="12"/>
        <v>71377179.089024082</v>
      </c>
      <c r="J48" s="39"/>
    </row>
    <row r="49" spans="1:10" ht="15" customHeight="1" x14ac:dyDescent="0.2">
      <c r="A49" s="47">
        <v>37895</v>
      </c>
      <c r="B49" s="42">
        <v>8285647.8395920154</v>
      </c>
      <c r="C49" s="43">
        <f t="shared" si="2"/>
        <v>113.31376021176418</v>
      </c>
      <c r="D49" s="39">
        <f t="shared" si="0"/>
        <v>-0.99105369356075057</v>
      </c>
      <c r="E49" s="39">
        <f t="shared" si="10"/>
        <v>13.445191573312565</v>
      </c>
      <c r="F49" s="39">
        <f t="shared" si="5"/>
        <v>-0.16256880950669128</v>
      </c>
      <c r="G49" s="39">
        <f t="shared" si="8"/>
        <v>-0.48260401781878848</v>
      </c>
      <c r="H49" s="39">
        <f t="shared" si="11"/>
        <v>-0.90542725196038898</v>
      </c>
      <c r="I49" s="61">
        <f t="shared" si="12"/>
        <v>79662826.928616092</v>
      </c>
      <c r="J49" s="39"/>
    </row>
    <row r="50" spans="1:10" ht="15" customHeight="1" x14ac:dyDescent="0.2">
      <c r="A50" s="47">
        <v>37926</v>
      </c>
      <c r="B50" s="42">
        <v>7468224.7225890644</v>
      </c>
      <c r="C50" s="43">
        <f t="shared" si="2"/>
        <v>102.13475660639419</v>
      </c>
      <c r="D50" s="39">
        <f t="shared" si="0"/>
        <v>-9.8655305273413596</v>
      </c>
      <c r="E50" s="39">
        <f t="shared" si="10"/>
        <v>2.2532215668465083</v>
      </c>
      <c r="F50" s="39">
        <f t="shared" si="5"/>
        <v>-7.1263870310396049</v>
      </c>
      <c r="G50" s="39">
        <f t="shared" si="8"/>
        <v>-4.1738036850075044</v>
      </c>
      <c r="H50" s="39">
        <f t="shared" si="11"/>
        <v>1.2697843350522708</v>
      </c>
      <c r="I50" s="61">
        <f t="shared" si="12"/>
        <v>87131051.651205152</v>
      </c>
      <c r="J50" s="39"/>
    </row>
    <row r="51" spans="1:10" ht="15" customHeight="1" x14ac:dyDescent="0.2">
      <c r="A51" s="47">
        <v>37956</v>
      </c>
      <c r="B51" s="42">
        <v>7613679.8595427321</v>
      </c>
      <c r="C51" s="43">
        <f t="shared" si="2"/>
        <v>104.12398772379451</v>
      </c>
      <c r="D51" s="39">
        <f t="shared" si="0"/>
        <v>1.9476534565666004</v>
      </c>
      <c r="E51" s="39">
        <f t="shared" si="10"/>
        <v>4.2447599711439077</v>
      </c>
      <c r="F51" s="39">
        <f t="shared" si="5"/>
        <v>4.2447599711439077</v>
      </c>
      <c r="G51" s="39">
        <f t="shared" si="8"/>
        <v>-2.7400371620914798</v>
      </c>
      <c r="H51" s="39">
        <f t="shared" si="11"/>
        <v>-5.9330531235276212</v>
      </c>
      <c r="I51" s="62">
        <f t="shared" si="12"/>
        <v>94744731.51074788</v>
      </c>
      <c r="J51" s="52">
        <f>I51/I39-1</f>
        <v>-8.7887139783804358E-5</v>
      </c>
    </row>
    <row r="52" spans="1:10" ht="15" customHeight="1" x14ac:dyDescent="0.2">
      <c r="A52" s="47">
        <v>37987</v>
      </c>
      <c r="B52" s="42">
        <v>8447319.0465282071</v>
      </c>
      <c r="C52" s="43">
        <f t="shared" si="2"/>
        <v>115.52476081552823</v>
      </c>
      <c r="D52" s="39">
        <f t="shared" si="0"/>
        <v>10.949228262344391</v>
      </c>
      <c r="E52" s="39">
        <f t="shared" ref="E52:E63" si="13">(C52/$C$51-1)*100</f>
        <v>10.949228262344391</v>
      </c>
      <c r="F52" s="39">
        <f t="shared" si="5"/>
        <v>9.7543553966047636</v>
      </c>
      <c r="G52" s="39">
        <f t="shared" si="8"/>
        <v>5.1660125134616264</v>
      </c>
      <c r="H52" s="39">
        <f t="shared" si="11"/>
        <v>8.2860770437264364</v>
      </c>
      <c r="I52" s="61">
        <f>B52</f>
        <v>8447319.0465282071</v>
      </c>
      <c r="J52" s="39"/>
    </row>
    <row r="53" spans="1:10" ht="15" customHeight="1" x14ac:dyDescent="0.2">
      <c r="A53" s="47">
        <v>38018</v>
      </c>
      <c r="B53" s="42">
        <v>8102844.75200589</v>
      </c>
      <c r="C53" s="43">
        <f t="shared" si="2"/>
        <v>110.81376194563894</v>
      </c>
      <c r="D53" s="39">
        <f t="shared" si="0"/>
        <v>-4.0779126800460368</v>
      </c>
      <c r="E53" s="39">
        <f t="shared" si="13"/>
        <v>6.4248156146210267</v>
      </c>
      <c r="F53" s="39">
        <f t="shared" si="5"/>
        <v>11.913808690920401</v>
      </c>
      <c r="G53" s="39">
        <f t="shared" si="8"/>
        <v>10.264485510603327</v>
      </c>
      <c r="H53" s="39">
        <f t="shared" si="11"/>
        <v>8.7449249993295943</v>
      </c>
      <c r="I53" s="61">
        <f>I52+B53</f>
        <v>16550163.798534097</v>
      </c>
      <c r="J53" s="39"/>
    </row>
    <row r="54" spans="1:10" ht="15" customHeight="1" x14ac:dyDescent="0.2">
      <c r="A54" s="47">
        <v>38047</v>
      </c>
      <c r="B54" s="42">
        <v>8843486.6888631731</v>
      </c>
      <c r="C54" s="43">
        <f t="shared" si="2"/>
        <v>120.94271317076792</v>
      </c>
      <c r="D54" s="39">
        <f t="shared" si="0"/>
        <v>9.1405174296833813</v>
      </c>
      <c r="E54" s="39">
        <f t="shared" si="13"/>
        <v>16.152594435383861</v>
      </c>
      <c r="F54" s="39">
        <f t="shared" si="5"/>
        <v>3.3832793095053715</v>
      </c>
      <c r="G54" s="39">
        <f t="shared" si="8"/>
        <v>6.6832589957392941</v>
      </c>
      <c r="H54" s="39">
        <f t="shared" si="11"/>
        <v>10.196167143820901</v>
      </c>
      <c r="I54" s="61">
        <f t="shared" ref="I54:I63" si="14">I53+B54</f>
        <v>25393650.487397268</v>
      </c>
      <c r="J54" s="39"/>
    </row>
    <row r="55" spans="1:10" ht="15" customHeight="1" x14ac:dyDescent="0.2">
      <c r="A55" s="47">
        <v>38078</v>
      </c>
      <c r="B55" s="42">
        <v>8635692.1126810554</v>
      </c>
      <c r="C55" s="43">
        <f t="shared" si="2"/>
        <v>118.10093359786671</v>
      </c>
      <c r="D55" s="39">
        <f t="shared" si="0"/>
        <v>-2.3496906083863678</v>
      </c>
      <c r="E55" s="39">
        <f t="shared" si="13"/>
        <v>13.423367832538524</v>
      </c>
      <c r="F55" s="39">
        <f t="shared" si="5"/>
        <v>7.2882692047094855</v>
      </c>
      <c r="G55" s="39">
        <f t="shared" si="8"/>
        <v>7.906459750397099</v>
      </c>
      <c r="H55" s="39">
        <f t="shared" si="11"/>
        <v>9.3900234314817652</v>
      </c>
      <c r="I55" s="61">
        <f t="shared" si="14"/>
        <v>34029342.600078322</v>
      </c>
      <c r="J55" s="39"/>
    </row>
    <row r="56" spans="1:10" ht="15" customHeight="1" x14ac:dyDescent="0.2">
      <c r="A56" s="47">
        <v>38108</v>
      </c>
      <c r="B56" s="42">
        <v>8213360.7482659221</v>
      </c>
      <c r="C56" s="43">
        <f t="shared" si="2"/>
        <v>112.32516857819385</v>
      </c>
      <c r="D56" s="39">
        <f t="shared" si="0"/>
        <v>-4.8905329058103186</v>
      </c>
      <c r="E56" s="39">
        <f t="shared" si="13"/>
        <v>7.8763607058099705</v>
      </c>
      <c r="F56" s="39">
        <f t="shared" si="5"/>
        <v>4.7684235160478039</v>
      </c>
      <c r="G56" s="39">
        <f t="shared" si="8"/>
        <v>3.7149395880072378</v>
      </c>
      <c r="H56" s="39">
        <f t="shared" si="11"/>
        <v>0.45339912231778801</v>
      </c>
      <c r="I56" s="61">
        <f t="shared" si="14"/>
        <v>42242703.348344244</v>
      </c>
      <c r="J56" s="39"/>
    </row>
    <row r="57" spans="1:10" ht="15" customHeight="1" x14ac:dyDescent="0.2">
      <c r="A57" s="47">
        <v>38139</v>
      </c>
      <c r="B57" s="42">
        <v>7636582.7082029209</v>
      </c>
      <c r="C57" s="43">
        <f t="shared" si="2"/>
        <v>104.43720498229855</v>
      </c>
      <c r="D57" s="39">
        <f t="shared" si="0"/>
        <v>-7.0224364634754011</v>
      </c>
      <c r="E57" s="39">
        <f t="shared" si="13"/>
        <v>0.30081181613490493</v>
      </c>
      <c r="F57" s="39">
        <f t="shared" si="5"/>
        <v>0.19755277174995367</v>
      </c>
      <c r="G57" s="39">
        <f t="shared" si="8"/>
        <v>2.2966327310227852</v>
      </c>
      <c r="H57" s="39">
        <f t="shared" si="11"/>
        <v>-4.791174119380937</v>
      </c>
      <c r="I57" s="61">
        <f t="shared" si="14"/>
        <v>49879286.056547165</v>
      </c>
      <c r="J57" s="39"/>
    </row>
    <row r="58" spans="1:10" ht="15" customHeight="1" x14ac:dyDescent="0.2">
      <c r="A58" s="47">
        <v>38169</v>
      </c>
      <c r="B58" s="42">
        <v>8301927.4325161222</v>
      </c>
      <c r="C58" s="43">
        <f t="shared" si="2"/>
        <v>113.5363984320531</v>
      </c>
      <c r="D58" s="39">
        <f t="shared" si="0"/>
        <v>8.712597633474406</v>
      </c>
      <c r="E58" s="39">
        <f t="shared" si="13"/>
        <v>9.0396179727830983</v>
      </c>
      <c r="F58" s="39">
        <f t="shared" si="5"/>
        <v>2.96409790433243</v>
      </c>
      <c r="G58" s="39">
        <f t="shared" si="8"/>
        <v>-0.45859477868970266</v>
      </c>
      <c r="H58" s="39">
        <f t="shared" si="11"/>
        <v>-0.85519011299968195</v>
      </c>
      <c r="I58" s="61">
        <f t="shared" si="14"/>
        <v>58181213.489063285</v>
      </c>
      <c r="J58" s="39"/>
    </row>
    <row r="59" spans="1:10" ht="15" customHeight="1" x14ac:dyDescent="0.2">
      <c r="A59" s="47">
        <v>38200</v>
      </c>
      <c r="B59" s="42">
        <v>8106078.5582229998</v>
      </c>
      <c r="C59" s="43">
        <f t="shared" si="2"/>
        <v>110.85798718298321</v>
      </c>
      <c r="D59" s="39">
        <f t="shared" si="0"/>
        <v>-2.3590771647321707</v>
      </c>
      <c r="E59" s="39">
        <f t="shared" si="13"/>
        <v>6.4672892446759667</v>
      </c>
      <c r="F59" s="39">
        <f t="shared" si="5"/>
        <v>2.0320606104351269</v>
      </c>
      <c r="G59" s="39">
        <f t="shared" si="8"/>
        <v>-0.56374076350477198</v>
      </c>
      <c r="H59" s="39">
        <f t="shared" si="11"/>
        <v>-7.9908933925352148</v>
      </c>
      <c r="I59" s="61">
        <f t="shared" si="14"/>
        <v>66287292.047286287</v>
      </c>
      <c r="J59" s="39"/>
    </row>
    <row r="60" spans="1:10" ht="15" customHeight="1" x14ac:dyDescent="0.2">
      <c r="A60" s="47">
        <v>38231</v>
      </c>
      <c r="B60" s="42">
        <v>8302365.9827146837</v>
      </c>
      <c r="C60" s="43">
        <f t="shared" si="2"/>
        <v>113.54239600436158</v>
      </c>
      <c r="D60" s="39">
        <f t="shared" si="0"/>
        <v>2.4214843599383196</v>
      </c>
      <c r="E60" s="39">
        <f t="shared" si="13"/>
        <v>9.0453780021860997</v>
      </c>
      <c r="F60" s="39">
        <f t="shared" si="5"/>
        <v>-0.79128105455643638</v>
      </c>
      <c r="G60" s="39">
        <f t="shared" si="8"/>
        <v>9.8323073915165704</v>
      </c>
      <c r="H60" s="39">
        <f t="shared" si="11"/>
        <v>-4.3612125121830996</v>
      </c>
      <c r="I60" s="61">
        <f t="shared" si="14"/>
        <v>74589658.03000097</v>
      </c>
      <c r="J60" s="39"/>
    </row>
    <row r="61" spans="1:10" ht="15" customHeight="1" x14ac:dyDescent="0.2">
      <c r="A61" s="47">
        <v>38261</v>
      </c>
      <c r="B61" s="42">
        <v>8822927.320819499</v>
      </c>
      <c r="C61" s="43">
        <f t="shared" si="2"/>
        <v>120.66154513832099</v>
      </c>
      <c r="D61" s="39">
        <f t="shared" si="0"/>
        <v>6.2700360257378573</v>
      </c>
      <c r="E61" s="39">
        <f t="shared" si="13"/>
        <v>15.882562487325202</v>
      </c>
      <c r="F61" s="39">
        <f t="shared" si="5"/>
        <v>6.4844595332685495</v>
      </c>
      <c r="G61" s="39">
        <f t="shared" si="8"/>
        <v>6.3113490150956908</v>
      </c>
      <c r="H61" s="39">
        <f t="shared" si="11"/>
        <v>5.970561253208384</v>
      </c>
      <c r="I61" s="61">
        <f t="shared" si="14"/>
        <v>83412585.350820467</v>
      </c>
      <c r="J61" s="39"/>
    </row>
    <row r="62" spans="1:10" ht="15" customHeight="1" x14ac:dyDescent="0.2">
      <c r="A62" s="47">
        <v>38292</v>
      </c>
      <c r="B62" s="42">
        <v>8053443.0375907589</v>
      </c>
      <c r="C62" s="43">
        <f t="shared" si="2"/>
        <v>110.13814862853208</v>
      </c>
      <c r="D62" s="39">
        <f t="shared" si="0"/>
        <v>-8.7214169996956077</v>
      </c>
      <c r="E62" s="39">
        <f t="shared" si="13"/>
        <v>5.775960982872741</v>
      </c>
      <c r="F62" s="39">
        <f t="shared" si="5"/>
        <v>7.8361101431722036</v>
      </c>
      <c r="G62" s="39">
        <f t="shared" si="8"/>
        <v>0.15129157515159086</v>
      </c>
      <c r="H62" s="39">
        <f t="shared" si="11"/>
        <v>3.3352426042477124</v>
      </c>
      <c r="I62" s="61">
        <f t="shared" si="14"/>
        <v>91466028.388411224</v>
      </c>
      <c r="J62" s="39"/>
    </row>
    <row r="63" spans="1:10" ht="15" customHeight="1" x14ac:dyDescent="0.2">
      <c r="A63" s="47">
        <v>38322</v>
      </c>
      <c r="B63" s="42">
        <v>8641331.5135439523</v>
      </c>
      <c r="C63" s="43">
        <f t="shared" si="2"/>
        <v>118.17805752703769</v>
      </c>
      <c r="D63" s="39">
        <f t="shared" si="0"/>
        <v>7.2998402448384958</v>
      </c>
      <c r="E63" s="39">
        <f t="shared" si="13"/>
        <v>13.497437152065128</v>
      </c>
      <c r="F63" s="39">
        <f t="shared" si="5"/>
        <v>13.497437152065128</v>
      </c>
      <c r="G63" s="39">
        <f t="shared" si="8"/>
        <v>18.315130932570224</v>
      </c>
      <c r="H63" s="39">
        <f t="shared" si="11"/>
        <v>10.38756519607713</v>
      </c>
      <c r="I63" s="62">
        <f t="shared" si="14"/>
        <v>100107359.90195517</v>
      </c>
      <c r="J63" s="52">
        <f>I63/I51-1</f>
        <v>5.660080835839354E-2</v>
      </c>
    </row>
    <row r="64" spans="1:10" ht="15" customHeight="1" x14ac:dyDescent="0.2">
      <c r="A64" s="47">
        <v>38353</v>
      </c>
      <c r="B64" s="42">
        <v>8666357.0922583714</v>
      </c>
      <c r="C64" s="43">
        <f t="shared" si="2"/>
        <v>118.52030504714783</v>
      </c>
      <c r="D64" s="39">
        <f t="shared" si="0"/>
        <v>0.28960327092177884</v>
      </c>
      <c r="E64" s="39">
        <f t="shared" ref="E64:E75" si="15">(C64/$C$63-1)*100</f>
        <v>0.28960327092177884</v>
      </c>
      <c r="F64" s="39">
        <f t="shared" si="5"/>
        <v>2.592988905991267</v>
      </c>
      <c r="G64" s="39">
        <f t="shared" si="8"/>
        <v>12.600273655880967</v>
      </c>
      <c r="H64" s="39">
        <f t="shared" si="11"/>
        <v>7.8929555508090887</v>
      </c>
      <c r="I64" s="61">
        <f>B64</f>
        <v>8666357.0922583714</v>
      </c>
      <c r="J64" s="39"/>
    </row>
    <row r="65" spans="1:10" ht="15" customHeight="1" x14ac:dyDescent="0.2">
      <c r="A65" s="47">
        <v>38384</v>
      </c>
      <c r="B65" s="42">
        <v>7523181.7087451788</v>
      </c>
      <c r="C65" s="43">
        <f t="shared" si="2"/>
        <v>102.88634331051385</v>
      </c>
      <c r="D65" s="39">
        <f t="shared" si="0"/>
        <v>-13.19095637698091</v>
      </c>
      <c r="E65" s="39">
        <f t="shared" si="15"/>
        <v>-12.939554547192722</v>
      </c>
      <c r="F65" s="39">
        <f t="shared" si="5"/>
        <v>-7.1538214170672969</v>
      </c>
      <c r="G65" s="39">
        <f t="shared" si="8"/>
        <v>3.9076946761336107</v>
      </c>
      <c r="H65" s="39">
        <f t="shared" si="11"/>
        <v>2.3763611307267007</v>
      </c>
      <c r="I65" s="61">
        <f>I64+B65</f>
        <v>16189538.801003549</v>
      </c>
      <c r="J65" s="39"/>
    </row>
    <row r="66" spans="1:10" ht="15" customHeight="1" x14ac:dyDescent="0.2">
      <c r="A66" s="47">
        <v>38412</v>
      </c>
      <c r="B66" s="42">
        <v>8601894.0207097866</v>
      </c>
      <c r="C66" s="43">
        <f t="shared" si="2"/>
        <v>117.63871399073504</v>
      </c>
      <c r="D66" s="39">
        <f t="shared" si="0"/>
        <v>14.338511998330162</v>
      </c>
      <c r="E66" s="39">
        <f t="shared" si="15"/>
        <v>-0.45638213014227436</v>
      </c>
      <c r="F66" s="39">
        <f t="shared" si="5"/>
        <v>-2.7318712251541033</v>
      </c>
      <c r="G66" s="39">
        <f t="shared" si="8"/>
        <v>0.55898125042830316</v>
      </c>
      <c r="H66" s="39">
        <f t="shared" si="11"/>
        <v>3.7688097411780586</v>
      </c>
      <c r="I66" s="61">
        <f t="shared" ref="I66:I75" si="16">I65+B66</f>
        <v>24791432.821713336</v>
      </c>
      <c r="J66" s="39"/>
    </row>
    <row r="67" spans="1:10" ht="15" customHeight="1" x14ac:dyDescent="0.2">
      <c r="A67" s="47">
        <v>38443</v>
      </c>
      <c r="B67" s="42">
        <v>7820661.9736427646</v>
      </c>
      <c r="C67" s="43">
        <f t="shared" si="2"/>
        <v>106.95465613974906</v>
      </c>
      <c r="D67" s="39">
        <f t="shared" si="0"/>
        <v>-9.0820933760185731</v>
      </c>
      <c r="E67" s="39">
        <f t="shared" si="15"/>
        <v>-9.4970264549498538</v>
      </c>
      <c r="F67" s="39">
        <f t="shared" si="5"/>
        <v>-9.4379249329820674</v>
      </c>
      <c r="G67" s="39">
        <f t="shared" si="8"/>
        <v>-2.8375171047267056</v>
      </c>
      <c r="H67" s="39">
        <f t="shared" si="11"/>
        <v>-2.2776709186838939</v>
      </c>
      <c r="I67" s="61">
        <f t="shared" si="16"/>
        <v>32612094.795356102</v>
      </c>
      <c r="J67" s="39"/>
    </row>
    <row r="68" spans="1:10" ht="15" customHeight="1" x14ac:dyDescent="0.2">
      <c r="A68" s="47">
        <v>38473</v>
      </c>
      <c r="B68" s="42">
        <v>8496670.9145203717</v>
      </c>
      <c r="C68" s="43">
        <f t="shared" si="2"/>
        <v>116.19969243752462</v>
      </c>
      <c r="D68" s="39">
        <f t="shared" si="0"/>
        <v>8.6438838957098021</v>
      </c>
      <c r="E68" s="39">
        <f t="shared" si="15"/>
        <v>-1.67405449955077</v>
      </c>
      <c r="F68" s="39">
        <f t="shared" si="5"/>
        <v>3.4493817444249508</v>
      </c>
      <c r="G68" s="39">
        <f t="shared" si="8"/>
        <v>8.3822863907321743</v>
      </c>
      <c r="H68" s="39">
        <f t="shared" si="11"/>
        <v>7.292463780397318</v>
      </c>
      <c r="I68" s="61">
        <f t="shared" si="16"/>
        <v>41108765.709876478</v>
      </c>
      <c r="J68" s="39"/>
    </row>
    <row r="69" spans="1:10" ht="15" customHeight="1" x14ac:dyDescent="0.2">
      <c r="A69" s="47">
        <v>38504</v>
      </c>
      <c r="B69" s="42">
        <v>7997162.9928665422</v>
      </c>
      <c r="C69" s="43">
        <f t="shared" si="2"/>
        <v>109.36846789673534</v>
      </c>
      <c r="D69" s="39">
        <f t="shared" ref="D69:D110" si="17">(C69/C68-1)*100</f>
        <v>-5.8788662839724175</v>
      </c>
      <c r="E69" s="39">
        <f t="shared" si="15"/>
        <v>-7.4545053579737726</v>
      </c>
      <c r="F69" s="39">
        <f t="shared" si="5"/>
        <v>4.7217492226765412</v>
      </c>
      <c r="G69" s="39">
        <f t="shared" si="8"/>
        <v>4.9286299408909606</v>
      </c>
      <c r="H69" s="39">
        <f t="shared" si="11"/>
        <v>7.1268231918241165</v>
      </c>
      <c r="I69" s="61">
        <f t="shared" si="16"/>
        <v>49105928.702743024</v>
      </c>
      <c r="J69" s="39"/>
    </row>
    <row r="70" spans="1:10" ht="15" customHeight="1" x14ac:dyDescent="0.2">
      <c r="A70" s="47">
        <v>38534</v>
      </c>
      <c r="B70" s="42">
        <v>8921894.7355630361</v>
      </c>
      <c r="C70" s="43">
        <f t="shared" ref="C70:C119" si="18">B70/$B$4*100</f>
        <v>122.01501442885019</v>
      </c>
      <c r="D70" s="39">
        <f t="shared" si="17"/>
        <v>11.563247410629906</v>
      </c>
      <c r="E70" s="39">
        <f t="shared" si="15"/>
        <v>3.2467591548749564</v>
      </c>
      <c r="F70" s="39">
        <f t="shared" si="5"/>
        <v>7.4677514117828858</v>
      </c>
      <c r="G70" s="39">
        <f t="shared" si="8"/>
        <v>10.653200779212725</v>
      </c>
      <c r="H70" s="39">
        <f t="shared" si="11"/>
        <v>6.9749099150332228</v>
      </c>
      <c r="I70" s="61">
        <f t="shared" si="16"/>
        <v>58027823.438306063</v>
      </c>
      <c r="J70" s="39"/>
    </row>
    <row r="71" spans="1:10" ht="15" customHeight="1" x14ac:dyDescent="0.2">
      <c r="A71" s="47">
        <v>38565</v>
      </c>
      <c r="B71" s="42">
        <v>8994576.9997525811</v>
      </c>
      <c r="C71" s="43">
        <f t="shared" si="18"/>
        <v>123.00901041027097</v>
      </c>
      <c r="D71" s="39">
        <f t="shared" si="17"/>
        <v>0.81465054614275889</v>
      </c>
      <c r="E71" s="39">
        <f t="shared" si="15"/>
        <v>4.0878594422048442</v>
      </c>
      <c r="F71" s="39">
        <f t="shared" si="5"/>
        <v>10.960891078809842</v>
      </c>
      <c r="G71" s="39">
        <f t="shared" si="8"/>
        <v>13.21568363941017</v>
      </c>
      <c r="H71" s="39">
        <f t="shared" si="11"/>
        <v>10.335359304250446</v>
      </c>
      <c r="I71" s="61">
        <f t="shared" si="16"/>
        <v>67022400.438058645</v>
      </c>
      <c r="J71" s="39"/>
    </row>
    <row r="72" spans="1:10" ht="15" customHeight="1" x14ac:dyDescent="0.2">
      <c r="A72" s="47">
        <v>38596</v>
      </c>
      <c r="B72" s="42">
        <v>8530397.8046022747</v>
      </c>
      <c r="C72" s="43">
        <f t="shared" si="18"/>
        <v>116.66093829414524</v>
      </c>
      <c r="D72" s="39">
        <f t="shared" si="17"/>
        <v>-5.1606561949836482</v>
      </c>
      <c r="E72" s="39">
        <f t="shared" si="15"/>
        <v>-1.28375712432518</v>
      </c>
      <c r="F72" s="39">
        <f t="shared" si="5"/>
        <v>2.7465884106090854</v>
      </c>
      <c r="G72" s="39">
        <f t="shared" si="8"/>
        <v>1.9335741223128533</v>
      </c>
      <c r="H72" s="39">
        <f t="shared" si="11"/>
        <v>12.848948817436501</v>
      </c>
      <c r="I72" s="61">
        <f t="shared" si="16"/>
        <v>75552798.242660925</v>
      </c>
      <c r="J72" s="39"/>
    </row>
    <row r="73" spans="1:10" ht="15" customHeight="1" x14ac:dyDescent="0.2">
      <c r="A73" s="47">
        <v>38626</v>
      </c>
      <c r="B73" s="42">
        <v>8958733.8098302856</v>
      </c>
      <c r="C73" s="43">
        <f t="shared" si="18"/>
        <v>122.51882223105916</v>
      </c>
      <c r="D73" s="39">
        <f t="shared" si="17"/>
        <v>5.0212899215194451</v>
      </c>
      <c r="E73" s="39">
        <f t="shared" si="15"/>
        <v>3.6730716300937383</v>
      </c>
      <c r="F73" s="39">
        <f t="shared" si="5"/>
        <v>1.5392452422261504</v>
      </c>
      <c r="G73" s="39">
        <f t="shared" si="8"/>
        <v>8.1235165103446185</v>
      </c>
      <c r="H73" s="39">
        <f t="shared" si="11"/>
        <v>7.9477413967569799</v>
      </c>
      <c r="I73" s="61">
        <f t="shared" si="16"/>
        <v>84511532.052491218</v>
      </c>
      <c r="J73" s="39"/>
    </row>
    <row r="74" spans="1:10" ht="15" customHeight="1" x14ac:dyDescent="0.2">
      <c r="A74" s="47">
        <v>38657</v>
      </c>
      <c r="B74" s="42">
        <v>8251735.9132590555</v>
      </c>
      <c r="C74" s="43">
        <f t="shared" si="18"/>
        <v>112.84998381633858</v>
      </c>
      <c r="D74" s="39">
        <f t="shared" si="17"/>
        <v>-7.8917167490281992</v>
      </c>
      <c r="E74" s="39">
        <f t="shared" si="15"/>
        <v>-4.508513527970381</v>
      </c>
      <c r="F74" s="39">
        <f t="shared" si="5"/>
        <v>2.4622124319093386</v>
      </c>
      <c r="G74" s="39">
        <f t="shared" si="8"/>
        <v>10.491264253204836</v>
      </c>
      <c r="H74" s="39">
        <f t="shared" si="11"/>
        <v>2.6172291270327275</v>
      </c>
      <c r="I74" s="61">
        <f t="shared" si="16"/>
        <v>92763267.965750277</v>
      </c>
      <c r="J74" s="39"/>
    </row>
    <row r="75" spans="1:10" ht="15" customHeight="1" x14ac:dyDescent="0.2">
      <c r="A75" s="47">
        <v>38687</v>
      </c>
      <c r="B75" s="42">
        <v>8562575.7842051387</v>
      </c>
      <c r="C75" s="43">
        <f t="shared" si="18"/>
        <v>117.10100139306128</v>
      </c>
      <c r="D75" s="39">
        <f t="shared" si="17"/>
        <v>3.7669633906560085</v>
      </c>
      <c r="E75" s="39">
        <f t="shared" si="15"/>
        <v>-0.91138419137579696</v>
      </c>
      <c r="F75" s="39">
        <f t="shared" si="5"/>
        <v>-0.91138419137579696</v>
      </c>
      <c r="G75" s="39">
        <f t="shared" si="8"/>
        <v>12.463039452244541</v>
      </c>
      <c r="H75" s="39">
        <f t="shared" si="11"/>
        <v>17.236825533245192</v>
      </c>
      <c r="I75" s="62">
        <f t="shared" si="16"/>
        <v>101325843.74995542</v>
      </c>
      <c r="J75" s="52">
        <f>I75/I63-1</f>
        <v>1.2171770878720789E-2</v>
      </c>
    </row>
    <row r="76" spans="1:10" ht="15" customHeight="1" x14ac:dyDescent="0.2">
      <c r="A76" s="47">
        <v>38718</v>
      </c>
      <c r="B76" s="42">
        <v>8927201.6661082506</v>
      </c>
      <c r="C76" s="43">
        <f t="shared" si="18"/>
        <v>122.087591524438</v>
      </c>
      <c r="D76" s="39">
        <f t="shared" si="17"/>
        <v>4.2583667706125983</v>
      </c>
      <c r="E76" s="39">
        <f t="shared" ref="E76:E87" si="19">(C76/$C$75-1)*100</f>
        <v>4.2583667706125983</v>
      </c>
      <c r="F76" s="39">
        <f t="shared" si="5"/>
        <v>3.0098525951912425</v>
      </c>
      <c r="G76" s="39">
        <f t="shared" si="8"/>
        <v>5.6808866450625217</v>
      </c>
      <c r="H76" s="39">
        <f t="shared" si="11"/>
        <v>15.989375914704951</v>
      </c>
      <c r="I76" s="61">
        <f>B76</f>
        <v>8927201.6661082506</v>
      </c>
      <c r="J76" s="39"/>
    </row>
    <row r="77" spans="1:10" ht="15" customHeight="1" x14ac:dyDescent="0.2">
      <c r="A77" s="47">
        <v>38749</v>
      </c>
      <c r="B77" s="42">
        <v>8051018.1273486177</v>
      </c>
      <c r="C77" s="43">
        <f t="shared" si="18"/>
        <v>110.10498577838051</v>
      </c>
      <c r="D77" s="39">
        <f t="shared" si="17"/>
        <v>-9.8147613499763082</v>
      </c>
      <c r="E77" s="39">
        <f t="shared" si="19"/>
        <v>-5.9743431153060245</v>
      </c>
      <c r="F77" s="39">
        <f t="shared" si="5"/>
        <v>7.0161327884698865</v>
      </c>
      <c r="G77" s="39">
        <f t="shared" si="8"/>
        <v>-0.63961023866885292</v>
      </c>
      <c r="H77" s="39">
        <f t="shared" si="11"/>
        <v>11.197996512049002</v>
      </c>
      <c r="I77" s="61">
        <f>I76+B77</f>
        <v>16978219.793456867</v>
      </c>
      <c r="J77" s="39"/>
    </row>
    <row r="78" spans="1:10" ht="15" customHeight="1" x14ac:dyDescent="0.2">
      <c r="A78" s="47">
        <v>38777</v>
      </c>
      <c r="B78" s="42">
        <v>9121747.3863507994</v>
      </c>
      <c r="C78" s="43">
        <f t="shared" si="18"/>
        <v>124.74818095818765</v>
      </c>
      <c r="D78" s="39">
        <f t="shared" si="17"/>
        <v>13.299302548642977</v>
      </c>
      <c r="E78" s="39">
        <f t="shared" si="19"/>
        <v>6.5304134671383629</v>
      </c>
      <c r="F78" s="39">
        <f t="shared" si="5"/>
        <v>6.0434755925779182</v>
      </c>
      <c r="G78" s="39">
        <f t="shared" si="8"/>
        <v>3.1465043967109585</v>
      </c>
      <c r="H78" s="39">
        <f t="shared" si="11"/>
        <v>6.6362387384429233</v>
      </c>
      <c r="I78" s="61">
        <f t="shared" ref="I78:I87" si="20">I77+B78</f>
        <v>26099967.179807667</v>
      </c>
      <c r="J78" s="39"/>
    </row>
    <row r="79" spans="1:10" ht="15" customHeight="1" x14ac:dyDescent="0.2">
      <c r="A79" s="47">
        <v>38808</v>
      </c>
      <c r="B79" s="42">
        <v>8643915.0038330276</v>
      </c>
      <c r="C79" s="43">
        <f t="shared" si="18"/>
        <v>118.21338910337222</v>
      </c>
      <c r="D79" s="39">
        <f t="shared" si="17"/>
        <v>-5.2383864875799047</v>
      </c>
      <c r="E79" s="39">
        <f t="shared" si="19"/>
        <v>0.9499386829127987</v>
      </c>
      <c r="F79" s="39">
        <f t="shared" si="5"/>
        <v>10.526641260865045</v>
      </c>
      <c r="G79" s="39">
        <f t="shared" si="8"/>
        <v>9.5219827718229233E-2</v>
      </c>
      <c r="H79" s="39">
        <f t="shared" si="11"/>
        <v>7.3904289098080778</v>
      </c>
      <c r="I79" s="61">
        <f t="shared" si="20"/>
        <v>34743882.183640696</v>
      </c>
      <c r="J79" s="39"/>
    </row>
    <row r="80" spans="1:10" ht="15" customHeight="1" x14ac:dyDescent="0.2">
      <c r="A80" s="47">
        <v>38838</v>
      </c>
      <c r="B80" s="42">
        <v>8890613.9556418248</v>
      </c>
      <c r="C80" s="43">
        <f t="shared" si="18"/>
        <v>121.58722135052361</v>
      </c>
      <c r="D80" s="39">
        <f t="shared" si="17"/>
        <v>2.854018713735651</v>
      </c>
      <c r="E80" s="39">
        <f t="shared" si="19"/>
        <v>3.8310688244277857</v>
      </c>
      <c r="F80" s="39">
        <f t="shared" ref="F80:F105" si="21">(C80/C68-1)*100</f>
        <v>4.6364399078729246</v>
      </c>
      <c r="G80" s="39">
        <f t="shared" si="8"/>
        <v>8.2457501640712749</v>
      </c>
      <c r="H80" s="39">
        <f t="shared" si="11"/>
        <v>13.407365970017215</v>
      </c>
      <c r="I80" s="61">
        <f t="shared" si="20"/>
        <v>43634496.139282525</v>
      </c>
      <c r="J80" s="39"/>
    </row>
    <row r="81" spans="1:10" ht="15" customHeight="1" x14ac:dyDescent="0.2">
      <c r="A81" s="47">
        <v>38869</v>
      </c>
      <c r="B81" s="42">
        <v>8559179.3770998009</v>
      </c>
      <c r="C81" s="43">
        <f t="shared" si="18"/>
        <v>117.05455244087715</v>
      </c>
      <c r="D81" s="39">
        <f t="shared" si="17"/>
        <v>-3.7279155319942969</v>
      </c>
      <c r="E81" s="39">
        <f t="shared" si="19"/>
        <v>-3.9665717313741577E-2</v>
      </c>
      <c r="F81" s="39">
        <f t="shared" si="21"/>
        <v>7.0276970062330246</v>
      </c>
      <c r="G81" s="39">
        <f t="shared" si="8"/>
        <v>12.08127645767345</v>
      </c>
      <c r="H81" s="39">
        <f t="shared" si="11"/>
        <v>12.302696125928293</v>
      </c>
      <c r="I81" s="61">
        <f t="shared" si="20"/>
        <v>52193675.516382322</v>
      </c>
      <c r="J81" s="39"/>
    </row>
    <row r="82" spans="1:10" ht="15" customHeight="1" x14ac:dyDescent="0.2">
      <c r="A82" s="47">
        <v>38899</v>
      </c>
      <c r="B82" s="42">
        <v>8749297.4910670929</v>
      </c>
      <c r="C82" s="43">
        <f t="shared" si="18"/>
        <v>119.65459033713697</v>
      </c>
      <c r="D82" s="39">
        <f t="shared" si="17"/>
        <v>2.2212189462456511</v>
      </c>
      <c r="E82" s="39">
        <f t="shared" si="19"/>
        <v>2.180672166503772</v>
      </c>
      <c r="F82" s="39">
        <f t="shared" si="21"/>
        <v>-1.9345357641125771</v>
      </c>
      <c r="G82" s="39">
        <f t="shared" si="8"/>
        <v>5.3887493258343522</v>
      </c>
      <c r="H82" s="39">
        <f t="shared" si="11"/>
        <v>8.5125750360035557</v>
      </c>
      <c r="I82" s="61">
        <f t="shared" si="20"/>
        <v>60942973.007449418</v>
      </c>
      <c r="J82" s="39"/>
    </row>
    <row r="83" spans="1:10" ht="15" customHeight="1" x14ac:dyDescent="0.2">
      <c r="A83" s="47">
        <v>38930</v>
      </c>
      <c r="B83" s="42">
        <v>8627260.6249853857</v>
      </c>
      <c r="C83" s="43">
        <f t="shared" si="18"/>
        <v>117.98562534515409</v>
      </c>
      <c r="D83" s="39">
        <f t="shared" si="17"/>
        <v>-1.3948190263995963</v>
      </c>
      <c r="E83" s="39">
        <f t="shared" si="19"/>
        <v>0.75543670982238798</v>
      </c>
      <c r="F83" s="39">
        <f t="shared" si="21"/>
        <v>-4.0837537415856158</v>
      </c>
      <c r="G83" s="39">
        <f t="shared" si="8"/>
        <v>6.4295215376822146</v>
      </c>
      <c r="H83" s="39">
        <f t="shared" si="11"/>
        <v>8.592233922724013</v>
      </c>
      <c r="I83" s="61">
        <f t="shared" si="20"/>
        <v>69570233.6324348</v>
      </c>
      <c r="J83" s="39"/>
    </row>
    <row r="84" spans="1:10" ht="15" customHeight="1" x14ac:dyDescent="0.2">
      <c r="A84" s="47">
        <v>38961</v>
      </c>
      <c r="B84" s="42">
        <v>8303574.6044261707</v>
      </c>
      <c r="C84" s="43">
        <f t="shared" si="18"/>
        <v>113.55892500407936</v>
      </c>
      <c r="D84" s="39">
        <f t="shared" si="17"/>
        <v>-3.7518980198858132</v>
      </c>
      <c r="E84" s="39">
        <f t="shared" si="19"/>
        <v>-3.0248045250207523</v>
      </c>
      <c r="F84" s="39">
        <f t="shared" si="21"/>
        <v>-2.6589990920907636</v>
      </c>
      <c r="G84" s="39">
        <f t="shared" si="8"/>
        <v>1.4557557616745598E-2</v>
      </c>
      <c r="H84" s="39">
        <f t="shared" si="11"/>
        <v>-0.77683868813510637</v>
      </c>
      <c r="I84" s="61">
        <f t="shared" si="20"/>
        <v>77873808.236860976</v>
      </c>
      <c r="J84" s="39"/>
    </row>
    <row r="85" spans="1:10" ht="15" customHeight="1" x14ac:dyDescent="0.2">
      <c r="A85" s="47">
        <v>38991</v>
      </c>
      <c r="B85" s="42">
        <v>8321294.7910013627</v>
      </c>
      <c r="C85" s="43">
        <f t="shared" si="18"/>
        <v>113.8012646510644</v>
      </c>
      <c r="D85" s="39">
        <f t="shared" si="17"/>
        <v>0.21340431584424557</v>
      </c>
      <c r="E85" s="39">
        <f t="shared" si="19"/>
        <v>-2.8178552725787398</v>
      </c>
      <c r="F85" s="39">
        <f t="shared" si="21"/>
        <v>-7.1152802657164393</v>
      </c>
      <c r="G85" s="39">
        <f t="shared" si="8"/>
        <v>-5.6855566364513832</v>
      </c>
      <c r="H85" s="39">
        <f t="shared" si="11"/>
        <v>0.43022527748541872</v>
      </c>
      <c r="I85" s="61">
        <f t="shared" si="20"/>
        <v>86195103.02786234</v>
      </c>
      <c r="J85" s="39"/>
    </row>
    <row r="86" spans="1:10" ht="15" customHeight="1" x14ac:dyDescent="0.2">
      <c r="A86" s="47">
        <v>39022</v>
      </c>
      <c r="B86" s="42">
        <v>8158136.9835847747</v>
      </c>
      <c r="C86" s="43">
        <f t="shared" si="18"/>
        <v>111.56993343542455</v>
      </c>
      <c r="D86" s="39">
        <f t="shared" si="17"/>
        <v>-1.9607262032469763</v>
      </c>
      <c r="E86" s="39">
        <f t="shared" si="19"/>
        <v>-4.7233310491266884</v>
      </c>
      <c r="F86" s="39">
        <f t="shared" si="21"/>
        <v>-1.1342938099107691</v>
      </c>
      <c r="G86" s="39">
        <f t="shared" si="8"/>
        <v>1.2999898987965608</v>
      </c>
      <c r="H86" s="39">
        <f t="shared" si="11"/>
        <v>9.2379686822885674</v>
      </c>
      <c r="I86" s="61">
        <f t="shared" si="20"/>
        <v>94353240.011447117</v>
      </c>
      <c r="J86" s="39"/>
    </row>
    <row r="87" spans="1:10" ht="15" customHeight="1" x14ac:dyDescent="0.2">
      <c r="A87" s="47">
        <v>39052</v>
      </c>
      <c r="B87" s="42">
        <v>8487576.9570488073</v>
      </c>
      <c r="C87" s="43">
        <f t="shared" si="18"/>
        <v>116.07532430889323</v>
      </c>
      <c r="D87" s="39">
        <f t="shared" si="17"/>
        <v>4.0381765362227817</v>
      </c>
      <c r="E87" s="39">
        <f t="shared" si="19"/>
        <v>-0.87589095905786785</v>
      </c>
      <c r="F87" s="39">
        <f t="shared" si="21"/>
        <v>-0.87589095905786785</v>
      </c>
      <c r="G87" s="39">
        <f t="shared" si="8"/>
        <v>-1.7792924186991188</v>
      </c>
      <c r="H87" s="39">
        <f t="shared" si="11"/>
        <v>11.477985857400652</v>
      </c>
      <c r="I87" s="62">
        <f t="shared" si="20"/>
        <v>102840816.96849592</v>
      </c>
      <c r="J87" s="52">
        <f>I87/I75-1</f>
        <v>1.4951498674701913E-2</v>
      </c>
    </row>
    <row r="88" spans="1:10" ht="15" customHeight="1" x14ac:dyDescent="0.2">
      <c r="A88" s="47">
        <v>39083</v>
      </c>
      <c r="B88" s="42">
        <v>8376261.5985734118</v>
      </c>
      <c r="C88" s="43">
        <f t="shared" si="18"/>
        <v>114.55298567196792</v>
      </c>
      <c r="D88" s="39">
        <f t="shared" si="17"/>
        <v>-1.311509268648825</v>
      </c>
      <c r="E88" s="39">
        <f t="shared" ref="E88:E99" si="22">(C88/$C$87-1)*100</f>
        <v>-1.311509268648825</v>
      </c>
      <c r="F88" s="39">
        <f t="shared" si="21"/>
        <v>-6.171475543410887</v>
      </c>
      <c r="G88" s="39">
        <f t="shared" si="8"/>
        <v>-3.347375265024588</v>
      </c>
      <c r="H88" s="39">
        <f t="shared" si="11"/>
        <v>-0.84118342829728743</v>
      </c>
      <c r="I88" s="61">
        <f>B88</f>
        <v>8376261.5985734118</v>
      </c>
      <c r="J88" s="39"/>
    </row>
    <row r="89" spans="1:10" ht="15" customHeight="1" x14ac:dyDescent="0.2">
      <c r="A89" s="47">
        <v>39114</v>
      </c>
      <c r="B89" s="42">
        <v>7943412.7110571312</v>
      </c>
      <c r="C89" s="43">
        <f t="shared" si="18"/>
        <v>108.63338397062844</v>
      </c>
      <c r="D89" s="39">
        <f t="shared" si="17"/>
        <v>-5.1675664904018763</v>
      </c>
      <c r="E89" s="39">
        <f t="shared" si="22"/>
        <v>-6.4113026455654865</v>
      </c>
      <c r="F89" s="39">
        <f t="shared" si="21"/>
        <v>-1.3365442058310695</v>
      </c>
      <c r="G89" s="39">
        <f t="shared" si="8"/>
        <v>5.5858148663811225</v>
      </c>
      <c r="H89" s="39">
        <f t="shared" si="11"/>
        <v>-1.9676057709150929</v>
      </c>
      <c r="I89" s="61">
        <f>I88+B89</f>
        <v>16319674.309630543</v>
      </c>
      <c r="J89" s="39"/>
    </row>
    <row r="90" spans="1:10" ht="15" customHeight="1" x14ac:dyDescent="0.2">
      <c r="A90" s="47">
        <v>39142</v>
      </c>
      <c r="B90" s="42">
        <v>9394394.6370749176</v>
      </c>
      <c r="C90" s="43">
        <f t="shared" si="18"/>
        <v>128.4768797623201</v>
      </c>
      <c r="D90" s="39">
        <f t="shared" si="17"/>
        <v>18.2664804007733</v>
      </c>
      <c r="E90" s="39">
        <f t="shared" si="22"/>
        <v>10.684058414021337</v>
      </c>
      <c r="F90" s="39">
        <f t="shared" si="21"/>
        <v>2.9889805009519321</v>
      </c>
      <c r="G90" s="39">
        <f t="shared" si="8"/>
        <v>9.2130944005717641</v>
      </c>
      <c r="H90" s="39">
        <f t="shared" si="11"/>
        <v>6.2295333005421671</v>
      </c>
      <c r="I90" s="61">
        <f t="shared" ref="I90:I99" si="23">I89+B90</f>
        <v>25714068.946705461</v>
      </c>
      <c r="J90" s="39"/>
    </row>
    <row r="91" spans="1:10" ht="15" customHeight="1" x14ac:dyDescent="0.2">
      <c r="A91" s="47">
        <v>39173</v>
      </c>
      <c r="B91" s="42">
        <v>8743242.1662345268</v>
      </c>
      <c r="C91" s="43">
        <f t="shared" si="18"/>
        <v>119.57177826988942</v>
      </c>
      <c r="D91" s="39">
        <f t="shared" si="17"/>
        <v>-6.9312871770430213</v>
      </c>
      <c r="E91" s="39">
        <f t="shared" si="22"/>
        <v>3.012228466139466</v>
      </c>
      <c r="F91" s="39">
        <f t="shared" si="21"/>
        <v>1.1490992490954977</v>
      </c>
      <c r="G91" s="39">
        <f t="shared" si="8"/>
        <v>11.796702065644137</v>
      </c>
      <c r="H91" s="39">
        <f t="shared" si="11"/>
        <v>1.2454132471390267</v>
      </c>
      <c r="I91" s="61">
        <f t="shared" si="23"/>
        <v>34457311.112939984</v>
      </c>
      <c r="J91" s="39"/>
    </row>
    <row r="92" spans="1:10" ht="15" customHeight="1" x14ac:dyDescent="0.2">
      <c r="A92" s="47">
        <v>39203</v>
      </c>
      <c r="B92" s="42">
        <v>8770850.0413895883</v>
      </c>
      <c r="C92" s="43">
        <f t="shared" si="18"/>
        <v>119.9493410393724</v>
      </c>
      <c r="D92" s="39">
        <f t="shared" si="17"/>
        <v>0.31576244407001131</v>
      </c>
      <c r="E92" s="39">
        <f t="shared" si="22"/>
        <v>3.3375023964351325</v>
      </c>
      <c r="F92" s="39">
        <f t="shared" si="21"/>
        <v>-1.3470826070030584</v>
      </c>
      <c r="G92" s="39">
        <f t="shared" ref="G92:G105" si="24">(C92/C68-1)*100</f>
        <v>3.226900625286766</v>
      </c>
      <c r="H92" s="39">
        <f t="shared" si="11"/>
        <v>6.7875904907910956</v>
      </c>
      <c r="I92" s="61">
        <f t="shared" si="23"/>
        <v>43228161.154329568</v>
      </c>
      <c r="J92" s="39"/>
    </row>
    <row r="93" spans="1:10" ht="15" customHeight="1" x14ac:dyDescent="0.2">
      <c r="A93" s="47">
        <v>39234</v>
      </c>
      <c r="B93" s="42">
        <v>8738826.7177352048</v>
      </c>
      <c r="C93" s="43">
        <f t="shared" si="18"/>
        <v>119.51139300102864</v>
      </c>
      <c r="D93" s="39">
        <f t="shared" si="17"/>
        <v>-0.36511083308078396</v>
      </c>
      <c r="E93" s="39">
        <f t="shared" si="22"/>
        <v>2.9602059805506453</v>
      </c>
      <c r="F93" s="39">
        <f t="shared" si="21"/>
        <v>2.0988851000839137</v>
      </c>
      <c r="G93" s="39">
        <f t="shared" si="24"/>
        <v>9.2740853916598134</v>
      </c>
      <c r="H93" s="39">
        <f t="shared" si="11"/>
        <v>14.433733669227422</v>
      </c>
      <c r="I93" s="61">
        <f t="shared" si="23"/>
        <v>51966987.872064769</v>
      </c>
      <c r="J93" s="39"/>
    </row>
    <row r="94" spans="1:10" ht="15" customHeight="1" x14ac:dyDescent="0.2">
      <c r="A94" s="47">
        <v>39264</v>
      </c>
      <c r="B94" s="42">
        <v>8939713.7283116188</v>
      </c>
      <c r="C94" s="43">
        <f t="shared" si="18"/>
        <v>122.25870534000379</v>
      </c>
      <c r="D94" s="39">
        <f t="shared" si="17"/>
        <v>2.2987869775323411</v>
      </c>
      <c r="E94" s="39">
        <f t="shared" si="22"/>
        <v>5.3270417876720266</v>
      </c>
      <c r="F94" s="39">
        <f t="shared" si="21"/>
        <v>2.1763603013720711</v>
      </c>
      <c r="G94" s="39">
        <f t="shared" si="24"/>
        <v>0.19972206887348687</v>
      </c>
      <c r="H94" s="39">
        <f t="shared" si="11"/>
        <v>7.6823882282743172</v>
      </c>
      <c r="I94" s="61">
        <f t="shared" si="23"/>
        <v>60906701.60037639</v>
      </c>
      <c r="J94" s="39"/>
    </row>
    <row r="95" spans="1:10" ht="15" customHeight="1" x14ac:dyDescent="0.2">
      <c r="A95" s="47">
        <v>39295</v>
      </c>
      <c r="B95" s="42">
        <v>8962753.8720966429</v>
      </c>
      <c r="C95" s="43">
        <f t="shared" si="18"/>
        <v>122.57380023404762</v>
      </c>
      <c r="D95" s="39">
        <f t="shared" si="17"/>
        <v>0.25772798196050939</v>
      </c>
      <c r="E95" s="39">
        <f t="shared" si="22"/>
        <v>5.5984990469300833</v>
      </c>
      <c r="F95" s="39">
        <f t="shared" si="21"/>
        <v>3.8887575291238541</v>
      </c>
      <c r="G95" s="39">
        <f t="shared" si="24"/>
        <v>-0.35380349355855767</v>
      </c>
      <c r="H95" s="39">
        <f t="shared" si="11"/>
        <v>10.568307569689317</v>
      </c>
      <c r="I95" s="61">
        <f t="shared" si="23"/>
        <v>69869455.472473025</v>
      </c>
      <c r="J95" s="39"/>
    </row>
    <row r="96" spans="1:10" ht="15" customHeight="1" x14ac:dyDescent="0.2">
      <c r="A96" s="47">
        <v>39326</v>
      </c>
      <c r="B96" s="42">
        <v>8770703.9333221354</v>
      </c>
      <c r="C96" s="43">
        <f t="shared" si="18"/>
        <v>119.94734287883735</v>
      </c>
      <c r="D96" s="39">
        <f t="shared" si="17"/>
        <v>-2.1427559153711528</v>
      </c>
      <c r="E96" s="39">
        <f t="shared" si="22"/>
        <v>3.335780962058843</v>
      </c>
      <c r="F96" s="39">
        <f t="shared" si="21"/>
        <v>5.6256413791593296</v>
      </c>
      <c r="G96" s="39">
        <f t="shared" si="24"/>
        <v>2.8170565338724307</v>
      </c>
      <c r="H96" s="39">
        <f t="shared" si="11"/>
        <v>5.6410178927611687</v>
      </c>
      <c r="I96" s="61">
        <f t="shared" si="23"/>
        <v>78640159.405795157</v>
      </c>
      <c r="J96" s="39"/>
    </row>
    <row r="97" spans="1:10" ht="15" customHeight="1" x14ac:dyDescent="0.2">
      <c r="A97" s="47">
        <v>39356</v>
      </c>
      <c r="B97" s="42">
        <v>8984997.3883736972</v>
      </c>
      <c r="C97" s="43">
        <f t="shared" si="18"/>
        <v>122.87800052332865</v>
      </c>
      <c r="D97" s="39">
        <f t="shared" si="17"/>
        <v>2.4432868408361896</v>
      </c>
      <c r="E97" s="39">
        <f t="shared" si="22"/>
        <v>5.86057050018014</v>
      </c>
      <c r="F97" s="39">
        <f t="shared" si="21"/>
        <v>7.9759534308297741</v>
      </c>
      <c r="G97" s="39">
        <f t="shared" si="24"/>
        <v>0.29316172464677326</v>
      </c>
      <c r="H97" s="39">
        <f t="shared" si="11"/>
        <v>1.8369194447715786</v>
      </c>
      <c r="I97" s="61">
        <f t="shared" si="23"/>
        <v>87625156.79416886</v>
      </c>
      <c r="J97" s="39"/>
    </row>
    <row r="98" spans="1:10" ht="15" customHeight="1" x14ac:dyDescent="0.2">
      <c r="A98" s="47">
        <v>39387</v>
      </c>
      <c r="B98" s="42">
        <v>8448512.0715800487</v>
      </c>
      <c r="C98" s="43">
        <f t="shared" si="18"/>
        <v>115.54107651675862</v>
      </c>
      <c r="D98" s="39">
        <f t="shared" si="17"/>
        <v>-5.9709011990125127</v>
      </c>
      <c r="E98" s="39">
        <f t="shared" si="22"/>
        <v>-0.46025957309659971</v>
      </c>
      <c r="F98" s="39">
        <f t="shared" si="21"/>
        <v>3.5593308690396785</v>
      </c>
      <c r="G98" s="39">
        <f t="shared" si="24"/>
        <v>2.3846637894071376</v>
      </c>
      <c r="H98" s="39">
        <f t="shared" si="11"/>
        <v>4.9055917095985002</v>
      </c>
      <c r="I98" s="61">
        <f t="shared" si="23"/>
        <v>96073668.865748912</v>
      </c>
      <c r="J98" s="39"/>
    </row>
    <row r="99" spans="1:10" ht="15" customHeight="1" x14ac:dyDescent="0.2">
      <c r="A99" s="47">
        <v>39417</v>
      </c>
      <c r="B99" s="42">
        <v>9076476.8353516459</v>
      </c>
      <c r="C99" s="43">
        <f t="shared" si="18"/>
        <v>124.12906505320547</v>
      </c>
      <c r="D99" s="39">
        <f t="shared" si="17"/>
        <v>7.4328444873033472</v>
      </c>
      <c r="E99" s="39">
        <f t="shared" si="22"/>
        <v>6.93837453590056</v>
      </c>
      <c r="F99" s="39">
        <f t="shared" si="21"/>
        <v>6.93837453590056</v>
      </c>
      <c r="G99" s="39">
        <f t="shared" si="24"/>
        <v>6.0017109815771574</v>
      </c>
      <c r="H99" s="39">
        <f t="shared" si="11"/>
        <v>5.0356281451032103</v>
      </c>
      <c r="I99" s="62">
        <f t="shared" si="23"/>
        <v>105150145.70110056</v>
      </c>
      <c r="J99" s="52">
        <f>I99/I87-1</f>
        <v>2.2455371327048779E-2</v>
      </c>
    </row>
    <row r="100" spans="1:10" ht="15" customHeight="1" x14ac:dyDescent="0.2">
      <c r="A100" s="47">
        <v>39448</v>
      </c>
      <c r="B100" s="49">
        <v>8939669.795950545</v>
      </c>
      <c r="C100" s="43">
        <f t="shared" si="18"/>
        <v>122.25810452506154</v>
      </c>
      <c r="D100" s="39">
        <f t="shared" si="17"/>
        <v>-1.5072702975261865</v>
      </c>
      <c r="E100" s="39">
        <f t="shared" ref="E100:E105" si="25">(C100/$C$99-1)*100</f>
        <v>-1.5072702975261865</v>
      </c>
      <c r="F100" s="39">
        <f t="shared" si="21"/>
        <v>6.7262488252884722</v>
      </c>
      <c r="G100" s="39">
        <f t="shared" si="24"/>
        <v>0.13966448063593706</v>
      </c>
      <c r="H100" s="39">
        <f t="shared" si="11"/>
        <v>3.1537207708221882</v>
      </c>
      <c r="I100" s="61">
        <f>B100</f>
        <v>8939669.795950545</v>
      </c>
      <c r="J100" s="39"/>
    </row>
    <row r="101" spans="1:10" ht="15" customHeight="1" x14ac:dyDescent="0.2">
      <c r="A101" s="47">
        <v>39479</v>
      </c>
      <c r="B101" s="49">
        <v>9081641.5522692669</v>
      </c>
      <c r="C101" s="43">
        <f t="shared" si="18"/>
        <v>124.1996972482607</v>
      </c>
      <c r="D101" s="39">
        <f t="shared" si="17"/>
        <v>1.5881096232774894</v>
      </c>
      <c r="E101" s="39">
        <f t="shared" si="25"/>
        <v>5.6902221107502093E-2</v>
      </c>
      <c r="F101" s="39">
        <f t="shared" si="21"/>
        <v>14.329216957690448</v>
      </c>
      <c r="G101" s="39">
        <f t="shared" si="24"/>
        <v>12.801156432870409</v>
      </c>
      <c r="H101" s="39">
        <f t="shared" si="11"/>
        <v>20.715435355130229</v>
      </c>
      <c r="I101" s="61">
        <f>I100+B101</f>
        <v>18021311.348219812</v>
      </c>
      <c r="J101" s="39"/>
    </row>
    <row r="102" spans="1:10" ht="15" customHeight="1" x14ac:dyDescent="0.2">
      <c r="A102" s="47">
        <v>39508</v>
      </c>
      <c r="B102" s="49">
        <v>8473233.7008121237</v>
      </c>
      <c r="C102" s="43">
        <f t="shared" si="18"/>
        <v>115.87916725161482</v>
      </c>
      <c r="D102" s="39">
        <f t="shared" si="17"/>
        <v>-6.6993158445580736</v>
      </c>
      <c r="E102" s="39">
        <f t="shared" si="25"/>
        <v>-6.6462256829651452</v>
      </c>
      <c r="F102" s="39">
        <f t="shared" si="21"/>
        <v>-9.8054315562541845</v>
      </c>
      <c r="G102" s="39">
        <f t="shared" si="24"/>
        <v>-7.1095334925528881</v>
      </c>
      <c r="H102" s="39">
        <f t="shared" si="11"/>
        <v>-1.4957208213435602</v>
      </c>
      <c r="I102" s="61">
        <f t="shared" ref="I102:I110" si="26">I101+B102</f>
        <v>26494545.049031936</v>
      </c>
      <c r="J102" s="39"/>
    </row>
    <row r="103" spans="1:10" ht="15" customHeight="1" x14ac:dyDescent="0.2">
      <c r="A103" s="47">
        <v>39539</v>
      </c>
      <c r="B103" s="49">
        <v>8655173.3776580933</v>
      </c>
      <c r="C103" s="43">
        <f t="shared" si="18"/>
        <v>118.3673575916167</v>
      </c>
      <c r="D103" s="39">
        <f t="shared" si="17"/>
        <v>2.1472283577937068</v>
      </c>
      <c r="E103" s="39">
        <f t="shared" si="25"/>
        <v>-4.6417069677590295</v>
      </c>
      <c r="F103" s="39">
        <f t="shared" si="21"/>
        <v>-1.007278386003585</v>
      </c>
      <c r="G103" s="39">
        <f t="shared" si="24"/>
        <v>0.13024623472206454</v>
      </c>
      <c r="H103" s="39">
        <f t="shared" si="11"/>
        <v>10.67059804947208</v>
      </c>
      <c r="I103" s="61">
        <f t="shared" si="26"/>
        <v>35149718.426690027</v>
      </c>
      <c r="J103" s="39"/>
    </row>
    <row r="104" spans="1:10" ht="15" customHeight="1" x14ac:dyDescent="0.2">
      <c r="A104" s="47">
        <v>39569</v>
      </c>
      <c r="B104" s="42">
        <v>9195811.618325809</v>
      </c>
      <c r="C104" s="43">
        <f t="shared" si="18"/>
        <v>125.76107660434124</v>
      </c>
      <c r="D104" s="39">
        <f t="shared" si="17"/>
        <v>6.246417224446188</v>
      </c>
      <c r="E104" s="39">
        <f t="shared" si="25"/>
        <v>1.3147698731447388</v>
      </c>
      <c r="F104" s="39">
        <f t="shared" si="21"/>
        <v>4.8451583932096698</v>
      </c>
      <c r="G104" s="39">
        <f t="shared" si="24"/>
        <v>3.4328075002099334</v>
      </c>
      <c r="H104" s="39">
        <f t="shared" ref="H104:H110" si="27">(C104/C68-1)*100</f>
        <v>8.2284074649830572</v>
      </c>
      <c r="I104" s="61">
        <f t="shared" si="26"/>
        <v>44345530.045015834</v>
      </c>
      <c r="J104" s="39"/>
    </row>
    <row r="105" spans="1:10" ht="15" customHeight="1" x14ac:dyDescent="0.2">
      <c r="A105" s="47">
        <v>39600</v>
      </c>
      <c r="B105" s="42">
        <v>9045069.7664757073</v>
      </c>
      <c r="C105" s="43">
        <f t="shared" si="18"/>
        <v>123.69954485871241</v>
      </c>
      <c r="D105" s="39">
        <f t="shared" si="17"/>
        <v>-1.6392446703638264</v>
      </c>
      <c r="E105" s="39">
        <f t="shared" si="25"/>
        <v>-0.346027092292156</v>
      </c>
      <c r="F105" s="39">
        <f t="shared" si="21"/>
        <v>3.5043954827367108</v>
      </c>
      <c r="G105" s="39">
        <f t="shared" si="24"/>
        <v>5.6768338174558286</v>
      </c>
      <c r="H105" s="39">
        <f t="shared" si="27"/>
        <v>13.103481503927018</v>
      </c>
      <c r="I105" s="61">
        <f t="shared" si="26"/>
        <v>53390599.811491542</v>
      </c>
      <c r="J105" s="52"/>
    </row>
    <row r="106" spans="1:10" ht="15" customHeight="1" x14ac:dyDescent="0.2">
      <c r="A106" s="47">
        <v>39630</v>
      </c>
      <c r="B106" s="42">
        <v>9134317.9293125458</v>
      </c>
      <c r="C106" s="43">
        <f t="shared" si="18"/>
        <v>124.92009455124339</v>
      </c>
      <c r="D106" s="39">
        <f t="shared" si="17"/>
        <v>0.9867050795741239</v>
      </c>
      <c r="E106" s="39">
        <f t="shared" ref="E106:E115" si="28">(C106/$C$99-1)*100</f>
        <v>0.63726372038561685</v>
      </c>
      <c r="F106" s="39">
        <f t="shared" ref="F106:F115" si="29">(C106/C94-1)*100</f>
        <v>2.1768504777130104</v>
      </c>
      <c r="G106" s="39">
        <f t="shared" ref="G106:G115" si="30">(C106/C82-1)*100</f>
        <v>4.4005868887022404</v>
      </c>
      <c r="H106" s="39">
        <f t="shared" si="27"/>
        <v>2.380920197396863</v>
      </c>
      <c r="I106" s="61">
        <f t="shared" si="26"/>
        <v>62524917.740804091</v>
      </c>
      <c r="J106" s="52"/>
    </row>
    <row r="107" spans="1:10" ht="15" customHeight="1" x14ac:dyDescent="0.2">
      <c r="A107" s="47">
        <v>39661</v>
      </c>
      <c r="B107" s="42">
        <v>8754312.061674647</v>
      </c>
      <c r="C107" s="43">
        <f t="shared" si="18"/>
        <v>119.72316914502139</v>
      </c>
      <c r="D107" s="39">
        <f t="shared" si="17"/>
        <v>-4.1601997059729889</v>
      </c>
      <c r="E107" s="39">
        <f t="shared" si="28"/>
        <v>-3.5494474290091338</v>
      </c>
      <c r="F107" s="39">
        <f t="shared" si="29"/>
        <v>-2.3256447002402814</v>
      </c>
      <c r="G107" s="39">
        <f t="shared" si="30"/>
        <v>1.4726741455022951</v>
      </c>
      <c r="H107" s="39">
        <f t="shared" si="27"/>
        <v>-2.6712199816016247</v>
      </c>
      <c r="I107" s="61">
        <f t="shared" si="26"/>
        <v>71279229.802478731</v>
      </c>
      <c r="J107" s="52"/>
    </row>
    <row r="108" spans="1:10" ht="15" customHeight="1" x14ac:dyDescent="0.2">
      <c r="A108" s="47">
        <v>39692</v>
      </c>
      <c r="B108" s="42">
        <v>8664139.1589811407</v>
      </c>
      <c r="C108" s="43">
        <f t="shared" si="18"/>
        <v>118.48997279499238</v>
      </c>
      <c r="D108" s="39">
        <f t="shared" si="17"/>
        <v>-1.0300398484567541</v>
      </c>
      <c r="E108" s="39">
        <f t="shared" si="28"/>
        <v>-4.5429265545470781</v>
      </c>
      <c r="F108" s="39">
        <f t="shared" si="29"/>
        <v>-1.2150082268325813</v>
      </c>
      <c r="G108" s="39">
        <f t="shared" si="30"/>
        <v>4.3422811467578537</v>
      </c>
      <c r="H108" s="39">
        <f t="shared" si="27"/>
        <v>1.5678208383987702</v>
      </c>
      <c r="I108" s="61">
        <f t="shared" si="26"/>
        <v>79943368.961459875</v>
      </c>
      <c r="J108" s="52"/>
    </row>
    <row r="109" spans="1:10" ht="15" customHeight="1" x14ac:dyDescent="0.2">
      <c r="A109" s="47">
        <v>39722</v>
      </c>
      <c r="B109" s="42">
        <v>8115001.5884679733</v>
      </c>
      <c r="C109" s="43">
        <f t="shared" si="18"/>
        <v>110.98001772653465</v>
      </c>
      <c r="D109" s="39">
        <f t="shared" si="17"/>
        <v>-6.3380511374166781</v>
      </c>
      <c r="E109" s="39">
        <f t="shared" si="28"/>
        <v>-10.593044683801278</v>
      </c>
      <c r="F109" s="39">
        <f t="shared" si="29"/>
        <v>-9.6827607432748977</v>
      </c>
      <c r="G109" s="39">
        <f t="shared" si="30"/>
        <v>-2.4790998001473996</v>
      </c>
      <c r="H109" s="39">
        <f t="shared" si="27"/>
        <v>-9.4179851670165284</v>
      </c>
      <c r="I109" s="61">
        <f t="shared" si="26"/>
        <v>88058370.549927846</v>
      </c>
      <c r="J109" s="52"/>
    </row>
    <row r="110" spans="1:10" ht="15" customHeight="1" x14ac:dyDescent="0.2">
      <c r="A110" s="47">
        <v>39753</v>
      </c>
      <c r="B110" s="42">
        <v>8157696.3316256506</v>
      </c>
      <c r="C110" s="43">
        <f t="shared" si="18"/>
        <v>111.5639071196313</v>
      </c>
      <c r="D110" s="39">
        <f t="shared" si="17"/>
        <v>0.52612119285779801</v>
      </c>
      <c r="E110" s="39">
        <f t="shared" si="28"/>
        <v>-10.122655743993858</v>
      </c>
      <c r="F110" s="39">
        <f t="shared" si="29"/>
        <v>-3.4422125161266415</v>
      </c>
      <c r="G110" s="39">
        <f t="shared" si="30"/>
        <v>-5.4013797514129713E-3</v>
      </c>
      <c r="H110" s="39">
        <f t="shared" si="27"/>
        <v>-1.1396339221460106</v>
      </c>
      <c r="I110" s="61">
        <f t="shared" si="26"/>
        <v>96216066.881553501</v>
      </c>
      <c r="J110" s="52"/>
    </row>
    <row r="111" spans="1:10" ht="15" customHeight="1" x14ac:dyDescent="0.2">
      <c r="A111" s="47">
        <v>39783</v>
      </c>
      <c r="B111" s="42">
        <v>8566311.8903875798</v>
      </c>
      <c r="C111" s="43">
        <f t="shared" si="18"/>
        <v>117.15209603867969</v>
      </c>
      <c r="D111" s="39">
        <f t="shared" ref="D111:D119" si="31">(C111/C110-1)*100</f>
        <v>5.0089577026520837</v>
      </c>
      <c r="E111" s="39">
        <f t="shared" si="28"/>
        <v>-5.6207375859435027</v>
      </c>
      <c r="F111" s="39">
        <f t="shared" si="29"/>
        <v>-5.6207375859435027</v>
      </c>
      <c r="G111" s="39">
        <f t="shared" si="30"/>
        <v>0.92764912456415605</v>
      </c>
      <c r="H111" s="39">
        <f t="shared" ref="H111:H119" si="32">(C111/C75-1)*100</f>
        <v>4.3632970692453199E-2</v>
      </c>
      <c r="I111" s="62">
        <f>I110+B111</f>
        <v>104782378.77194108</v>
      </c>
      <c r="J111" s="52">
        <f>100*(I111/I99-1)</f>
        <v>-0.34975408422627252</v>
      </c>
    </row>
    <row r="112" spans="1:10" ht="15" customHeight="1" x14ac:dyDescent="0.2">
      <c r="A112" s="47">
        <v>39814</v>
      </c>
      <c r="B112" s="42">
        <v>8276020</v>
      </c>
      <c r="C112" s="43">
        <f t="shared" si="18"/>
        <v>113.18209076020074</v>
      </c>
      <c r="D112" s="39">
        <f t="shared" si="31"/>
        <v>-3.3887616292995637</v>
      </c>
      <c r="E112" s="39">
        <f t="shared" si="28"/>
        <v>-8.819025816646997</v>
      </c>
      <c r="F112" s="39">
        <f t="shared" si="29"/>
        <v>-7.4236499904186903</v>
      </c>
      <c r="G112" s="39">
        <f t="shared" si="30"/>
        <v>-1.1967343354042814</v>
      </c>
      <c r="H112" s="39">
        <f t="shared" si="32"/>
        <v>-7.2943537119860906</v>
      </c>
      <c r="I112" s="42">
        <f>+B112</f>
        <v>8276020</v>
      </c>
      <c r="J112" s="52"/>
    </row>
    <row r="113" spans="1:10" ht="15" customHeight="1" x14ac:dyDescent="0.2">
      <c r="A113" s="47">
        <v>39845</v>
      </c>
      <c r="B113" s="42">
        <v>7981763</v>
      </c>
      <c r="C113" s="43">
        <f t="shared" si="18"/>
        <v>109.15785900619044</v>
      </c>
      <c r="D113" s="39">
        <f t="shared" si="31"/>
        <v>-3.5555375651581289</v>
      </c>
      <c r="E113" s="39">
        <f t="shared" si="28"/>
        <v>-12.060999606013246</v>
      </c>
      <c r="F113" s="39">
        <f t="shared" si="29"/>
        <v>-12.111010393208444</v>
      </c>
      <c r="G113" s="39">
        <f t="shared" si="30"/>
        <v>0.48279360947072192</v>
      </c>
      <c r="H113" s="39">
        <f t="shared" si="32"/>
        <v>-0.86020334637384455</v>
      </c>
      <c r="I113" s="61">
        <f>B113+I112</f>
        <v>16257783</v>
      </c>
      <c r="J113" s="52"/>
    </row>
    <row r="114" spans="1:10" ht="15" customHeight="1" x14ac:dyDescent="0.2">
      <c r="A114" s="47">
        <v>39873</v>
      </c>
      <c r="B114" s="42">
        <v>9132191</v>
      </c>
      <c r="C114" s="43">
        <f t="shared" si="18"/>
        <v>124.89100686096558</v>
      </c>
      <c r="D114" s="39">
        <f t="shared" si="31"/>
        <v>14.413206706337922</v>
      </c>
      <c r="E114" s="39">
        <f t="shared" si="28"/>
        <v>0.61383029625938779</v>
      </c>
      <c r="F114" s="39">
        <f t="shared" si="29"/>
        <v>7.7769281770750487</v>
      </c>
      <c r="G114" s="39">
        <f t="shared" si="30"/>
        <v>-2.7910647487612739</v>
      </c>
      <c r="H114" s="39">
        <f t="shared" si="32"/>
        <v>0.11449137108123786</v>
      </c>
      <c r="I114" s="61">
        <f t="shared" ref="I114:I119" si="33">B114+I113</f>
        <v>25389974</v>
      </c>
      <c r="J114" s="52"/>
    </row>
    <row r="115" spans="1:10" ht="15" customHeight="1" x14ac:dyDescent="0.2">
      <c r="A115" s="47">
        <v>39904</v>
      </c>
      <c r="B115" s="42">
        <v>8260212</v>
      </c>
      <c r="C115" s="43">
        <f t="shared" si="18"/>
        <v>112.96590200150547</v>
      </c>
      <c r="D115" s="39">
        <f t="shared" si="31"/>
        <v>-9.5484095766284245</v>
      </c>
      <c r="E115" s="39">
        <f t="shared" si="28"/>
        <v>-8.9931903111613138</v>
      </c>
      <c r="F115" s="39">
        <f t="shared" si="29"/>
        <v>-4.5632982775090536</v>
      </c>
      <c r="G115" s="39">
        <f t="shared" si="30"/>
        <v>-5.5246115462744161</v>
      </c>
      <c r="H115" s="39">
        <f t="shared" si="32"/>
        <v>-4.4389955669725918</v>
      </c>
      <c r="I115" s="61">
        <f t="shared" si="33"/>
        <v>33650186</v>
      </c>
      <c r="J115" s="52"/>
    </row>
    <row r="116" spans="1:10" ht="15" customHeight="1" x14ac:dyDescent="0.2">
      <c r="A116" s="47">
        <v>39934</v>
      </c>
      <c r="B116" s="42">
        <v>8787486</v>
      </c>
      <c r="C116" s="43">
        <f t="shared" si="18"/>
        <v>120.17685288411499</v>
      </c>
      <c r="D116" s="39">
        <f t="shared" si="31"/>
        <v>6.3832986368872913</v>
      </c>
      <c r="E116" s="39">
        <f>(C116/$C$99-1)*100</f>
        <v>-3.1839538688190672</v>
      </c>
      <c r="F116" s="39">
        <f>(C116/C104-1)*100</f>
        <v>-4.440343444096662</v>
      </c>
      <c r="G116" s="39">
        <f>(C116/C92-1)*100</f>
        <v>0.18967327604402229</v>
      </c>
      <c r="H116" s="39">
        <f t="shared" si="32"/>
        <v>-1.1599643866707532</v>
      </c>
      <c r="I116" s="61">
        <f t="shared" si="33"/>
        <v>42437672</v>
      </c>
      <c r="J116" s="52"/>
    </row>
    <row r="117" spans="1:10" ht="15" customHeight="1" x14ac:dyDescent="0.2">
      <c r="A117" s="47">
        <v>39965</v>
      </c>
      <c r="B117" s="42">
        <v>8788167</v>
      </c>
      <c r="C117" s="43">
        <f t="shared" si="18"/>
        <v>120.18616617767974</v>
      </c>
      <c r="D117" s="39">
        <f t="shared" si="31"/>
        <v>7.7496567277623996E-3</v>
      </c>
      <c r="E117" s="39">
        <f>(C117/$C$99-1)*100</f>
        <v>-3.1764509575865074</v>
      </c>
      <c r="F117" s="39">
        <f>(C117/C105-1)*100</f>
        <v>-2.8402519063797649</v>
      </c>
      <c r="G117" s="39">
        <f>(C117/C93-1)*100</f>
        <v>0.56460991685143291</v>
      </c>
      <c r="H117" s="39">
        <f t="shared" si="32"/>
        <v>2.6753455303537566</v>
      </c>
      <c r="I117" s="61">
        <f t="shared" si="33"/>
        <v>51225839</v>
      </c>
      <c r="J117" s="52"/>
    </row>
    <row r="118" spans="1:10" ht="15" customHeight="1" x14ac:dyDescent="0.2">
      <c r="A118" s="47">
        <v>39995</v>
      </c>
      <c r="B118" s="42">
        <v>9030905</v>
      </c>
      <c r="C118" s="43">
        <f t="shared" si="18"/>
        <v>123.50582881104089</v>
      </c>
      <c r="D118" s="39">
        <f t="shared" si="31"/>
        <v>2.7621004471125588</v>
      </c>
      <c r="E118" s="39">
        <f>(C118/$C$99-1)*100</f>
        <v>-0.5020872765757467</v>
      </c>
      <c r="F118" s="39">
        <f>(C118/C106-1)*100</f>
        <v>-1.1321363030367904</v>
      </c>
      <c r="G118" s="39">
        <f>(C118/C94-1)*100</f>
        <v>1.0200692601551875</v>
      </c>
      <c r="H118" s="39">
        <f t="shared" si="32"/>
        <v>3.2186299439517674</v>
      </c>
      <c r="I118" s="61">
        <f t="shared" si="33"/>
        <v>60256744</v>
      </c>
      <c r="J118" s="52"/>
    </row>
    <row r="119" spans="1:10" ht="15" customHeight="1" x14ac:dyDescent="0.2">
      <c r="A119" s="47">
        <v>40026</v>
      </c>
      <c r="B119" s="42">
        <v>9467235</v>
      </c>
      <c r="C119" s="43">
        <f t="shared" si="18"/>
        <v>129.47303788755335</v>
      </c>
      <c r="D119" s="39">
        <f t="shared" si="31"/>
        <v>4.8315202075539743</v>
      </c>
      <c r="E119" s="39">
        <f>(C119/$C$99-1)*100</f>
        <v>4.3051744827509175</v>
      </c>
      <c r="F119" s="39">
        <f>(C119/C107-1)*100</f>
        <v>8.1436774620640797</v>
      </c>
      <c r="G119" s="39">
        <f>(C119/C95-1)*100</f>
        <v>5.6286397585226355</v>
      </c>
      <c r="H119" s="39">
        <f t="shared" si="32"/>
        <v>9.7362814400433031</v>
      </c>
      <c r="I119" s="62">
        <f t="shared" si="33"/>
        <v>69723979</v>
      </c>
      <c r="J119" s="52">
        <f>100*(I119/I107-1)</f>
        <v>-2.1819130296279465</v>
      </c>
    </row>
    <row r="122" spans="1:10" x14ac:dyDescent="0.2">
      <c r="A122" s="25" t="s">
        <v>24</v>
      </c>
      <c r="D122" s="25"/>
      <c r="J122" s="25"/>
    </row>
    <row r="123" spans="1:10" x14ac:dyDescent="0.2">
      <c r="A123" s="25" t="s">
        <v>30</v>
      </c>
      <c r="D123" s="25"/>
      <c r="J123" s="25"/>
    </row>
    <row r="124" spans="1:10" x14ac:dyDescent="0.2">
      <c r="A124" s="25" t="s">
        <v>31</v>
      </c>
      <c r="D124" s="25"/>
      <c r="J124" s="25"/>
    </row>
    <row r="125" spans="1:10" x14ac:dyDescent="0.2">
      <c r="A125" s="25" t="s">
        <v>32</v>
      </c>
      <c r="D125" s="25"/>
      <c r="J125" s="25"/>
    </row>
    <row r="126" spans="1:10" x14ac:dyDescent="0.2">
      <c r="A126" s="25" t="s">
        <v>33</v>
      </c>
      <c r="D126" s="25"/>
      <c r="J126" s="25"/>
    </row>
  </sheetData>
  <mergeCells count="1">
    <mergeCell ref="A1:J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6"/>
  <sheetViews>
    <sheetView topLeftCell="A106" workbookViewId="0">
      <selection activeCell="C23" sqref="C23"/>
    </sheetView>
  </sheetViews>
  <sheetFormatPr defaultRowHeight="12.75" x14ac:dyDescent="0.2"/>
  <cols>
    <col min="1" max="1" width="9.140625" style="27"/>
    <col min="2" max="2" width="14" style="27" customWidth="1"/>
    <col min="3" max="3" width="14" style="25" customWidth="1"/>
    <col min="4" max="4" width="11" style="27" customWidth="1"/>
    <col min="5" max="5" width="11.85546875" style="25" customWidth="1"/>
    <col min="6" max="8" width="11.42578125" style="25" customWidth="1"/>
    <col min="9" max="9" width="18" style="25" customWidth="1"/>
    <col min="10" max="10" width="13.85546875" style="40" customWidth="1"/>
    <col min="11" max="16384" width="9.140625" style="25"/>
  </cols>
  <sheetData>
    <row r="1" spans="1:10" ht="21.75" customHeight="1" x14ac:dyDescent="0.2">
      <c r="A1" s="290" t="s">
        <v>71</v>
      </c>
      <c r="B1" s="290"/>
      <c r="C1" s="290"/>
      <c r="D1" s="290"/>
      <c r="E1" s="290"/>
      <c r="F1" s="290"/>
      <c r="G1" s="290"/>
      <c r="H1" s="290"/>
    </row>
    <row r="3" spans="1:10" s="38" customFormat="1" ht="38.25" customHeight="1" x14ac:dyDescent="0.2">
      <c r="A3" s="26" t="s">
        <v>34</v>
      </c>
      <c r="B3" s="26" t="s">
        <v>44</v>
      </c>
      <c r="C3" s="26" t="s">
        <v>51</v>
      </c>
      <c r="D3" s="26" t="s">
        <v>45</v>
      </c>
      <c r="E3" s="26" t="s">
        <v>47</v>
      </c>
      <c r="F3" s="26" t="s">
        <v>48</v>
      </c>
      <c r="G3" s="26" t="s">
        <v>49</v>
      </c>
      <c r="H3" s="26" t="s">
        <v>50</v>
      </c>
      <c r="I3" s="26" t="s">
        <v>55</v>
      </c>
      <c r="J3" s="26" t="s">
        <v>56</v>
      </c>
    </row>
    <row r="4" spans="1:10" ht="15" customHeight="1" x14ac:dyDescent="0.2">
      <c r="A4" s="47">
        <v>36526</v>
      </c>
      <c r="B4" s="49">
        <v>159606</v>
      </c>
      <c r="C4" s="43">
        <v>100</v>
      </c>
      <c r="D4" s="39">
        <v>0</v>
      </c>
      <c r="E4" s="41" t="s">
        <v>46</v>
      </c>
      <c r="F4" s="41" t="s">
        <v>46</v>
      </c>
      <c r="G4" s="41" t="s">
        <v>46</v>
      </c>
      <c r="H4" s="41" t="s">
        <v>46</v>
      </c>
      <c r="I4" s="61">
        <f>B4</f>
        <v>159606</v>
      </c>
      <c r="J4" s="39"/>
    </row>
    <row r="5" spans="1:10" ht="15" customHeight="1" x14ac:dyDescent="0.2">
      <c r="A5" s="47">
        <v>36557</v>
      </c>
      <c r="B5" s="49">
        <v>143564</v>
      </c>
      <c r="C5" s="43">
        <f>B5/$B$4*100</f>
        <v>89.948999411049712</v>
      </c>
      <c r="D5" s="39">
        <f t="shared" ref="D5:D68" si="0">(C5/C4-1)*100</f>
        <v>-10.051000588950288</v>
      </c>
      <c r="E5" s="39">
        <f t="shared" ref="E5:E15" si="1">(C5/$C$4-1)*100</f>
        <v>-10.051000588950288</v>
      </c>
      <c r="F5" s="41" t="s">
        <v>46</v>
      </c>
      <c r="G5" s="41" t="s">
        <v>46</v>
      </c>
      <c r="H5" s="41" t="s">
        <v>46</v>
      </c>
      <c r="I5" s="61">
        <f>I4+B5</f>
        <v>303170</v>
      </c>
      <c r="J5" s="39"/>
    </row>
    <row r="6" spans="1:10" ht="15" customHeight="1" x14ac:dyDescent="0.2">
      <c r="A6" s="47">
        <v>36586</v>
      </c>
      <c r="B6" s="49">
        <v>180278</v>
      </c>
      <c r="C6" s="43">
        <f t="shared" ref="C6:C69" si="2">B6/$B$4*100</f>
        <v>112.95189403907122</v>
      </c>
      <c r="D6" s="39">
        <f t="shared" si="0"/>
        <v>25.573263492240407</v>
      </c>
      <c r="E6" s="39">
        <f t="shared" si="1"/>
        <v>12.95189403907122</v>
      </c>
      <c r="F6" s="41" t="s">
        <v>46</v>
      </c>
      <c r="G6" s="41" t="s">
        <v>46</v>
      </c>
      <c r="H6" s="41" t="s">
        <v>46</v>
      </c>
      <c r="I6" s="61">
        <f t="shared" ref="I6:I15" si="3">I5+B6</f>
        <v>483448</v>
      </c>
      <c r="J6" s="39"/>
    </row>
    <row r="7" spans="1:10" ht="15" customHeight="1" x14ac:dyDescent="0.2">
      <c r="A7" s="47">
        <v>36617</v>
      </c>
      <c r="B7" s="49">
        <v>181140</v>
      </c>
      <c r="C7" s="43">
        <f t="shared" si="2"/>
        <v>113.49197398594038</v>
      </c>
      <c r="D7" s="39">
        <f t="shared" si="0"/>
        <v>0.47815041214123166</v>
      </c>
      <c r="E7" s="39">
        <f t="shared" si="1"/>
        <v>13.491973985940376</v>
      </c>
      <c r="F7" s="41" t="s">
        <v>46</v>
      </c>
      <c r="G7" s="41" t="s">
        <v>46</v>
      </c>
      <c r="H7" s="41" t="s">
        <v>46</v>
      </c>
      <c r="I7" s="61">
        <f t="shared" si="3"/>
        <v>664588</v>
      </c>
      <c r="J7" s="39"/>
    </row>
    <row r="8" spans="1:10" ht="15" customHeight="1" x14ac:dyDescent="0.2">
      <c r="A8" s="47">
        <v>36647</v>
      </c>
      <c r="B8" s="49">
        <v>196377</v>
      </c>
      <c r="C8" s="43">
        <f t="shared" si="2"/>
        <v>123.03860757114393</v>
      </c>
      <c r="D8" s="39">
        <f t="shared" si="0"/>
        <v>8.4117257369989993</v>
      </c>
      <c r="E8" s="39">
        <f t="shared" si="1"/>
        <v>23.038607571143931</v>
      </c>
      <c r="F8" s="41" t="s">
        <v>46</v>
      </c>
      <c r="G8" s="41" t="s">
        <v>46</v>
      </c>
      <c r="H8" s="41" t="s">
        <v>46</v>
      </c>
      <c r="I8" s="61">
        <f t="shared" si="3"/>
        <v>860965</v>
      </c>
      <c r="J8" s="39"/>
    </row>
    <row r="9" spans="1:10" ht="15" customHeight="1" x14ac:dyDescent="0.2">
      <c r="A9" s="47">
        <v>36678</v>
      </c>
      <c r="B9" s="49">
        <v>176844</v>
      </c>
      <c r="C9" s="43">
        <f t="shared" si="2"/>
        <v>110.80034585165973</v>
      </c>
      <c r="D9" s="39">
        <f t="shared" si="0"/>
        <v>-9.9466841839930158</v>
      </c>
      <c r="E9" s="39">
        <f t="shared" si="1"/>
        <v>10.800345851659721</v>
      </c>
      <c r="F9" s="41" t="s">
        <v>46</v>
      </c>
      <c r="G9" s="41" t="s">
        <v>46</v>
      </c>
      <c r="H9" s="41" t="s">
        <v>46</v>
      </c>
      <c r="I9" s="61">
        <f t="shared" si="3"/>
        <v>1037809</v>
      </c>
      <c r="J9" s="39"/>
    </row>
    <row r="10" spans="1:10" ht="15" customHeight="1" x14ac:dyDescent="0.2">
      <c r="A10" s="47">
        <v>36708</v>
      </c>
      <c r="B10" s="49">
        <v>172081</v>
      </c>
      <c r="C10" s="43">
        <f t="shared" si="2"/>
        <v>107.81612220091976</v>
      </c>
      <c r="D10" s="39">
        <f t="shared" si="0"/>
        <v>-2.6933342380855541</v>
      </c>
      <c r="E10" s="39">
        <f t="shared" si="1"/>
        <v>7.8161222009197617</v>
      </c>
      <c r="F10" s="41" t="s">
        <v>46</v>
      </c>
      <c r="G10" s="41" t="s">
        <v>46</v>
      </c>
      <c r="H10" s="41" t="s">
        <v>46</v>
      </c>
      <c r="I10" s="61">
        <f t="shared" si="3"/>
        <v>1209890</v>
      </c>
      <c r="J10" s="39"/>
    </row>
    <row r="11" spans="1:10" ht="15" customHeight="1" x14ac:dyDescent="0.2">
      <c r="A11" s="47">
        <v>36739</v>
      </c>
      <c r="B11" s="49">
        <v>174825</v>
      </c>
      <c r="C11" s="43">
        <f t="shared" si="2"/>
        <v>109.53535581369121</v>
      </c>
      <c r="D11" s="39">
        <f t="shared" si="0"/>
        <v>1.5945978928527893</v>
      </c>
      <c r="E11" s="39">
        <f t="shared" si="1"/>
        <v>9.5353558136912042</v>
      </c>
      <c r="F11" s="41" t="s">
        <v>46</v>
      </c>
      <c r="G11" s="41" t="s">
        <v>46</v>
      </c>
      <c r="H11" s="41" t="s">
        <v>46</v>
      </c>
      <c r="I11" s="61">
        <f t="shared" si="3"/>
        <v>1384715</v>
      </c>
      <c r="J11" s="39"/>
    </row>
    <row r="12" spans="1:10" ht="15" customHeight="1" x14ac:dyDescent="0.2">
      <c r="A12" s="47">
        <v>36770</v>
      </c>
      <c r="B12" s="49">
        <v>161724</v>
      </c>
      <c r="C12" s="43">
        <f t="shared" si="2"/>
        <v>101.32701778128641</v>
      </c>
      <c r="D12" s="39">
        <f t="shared" si="0"/>
        <v>-7.4937794937794955</v>
      </c>
      <c r="E12" s="39">
        <f t="shared" si="1"/>
        <v>1.3270177812864103</v>
      </c>
      <c r="F12" s="41" t="s">
        <v>46</v>
      </c>
      <c r="G12" s="41" t="s">
        <v>46</v>
      </c>
      <c r="H12" s="41" t="s">
        <v>46</v>
      </c>
      <c r="I12" s="61">
        <f t="shared" si="3"/>
        <v>1546439</v>
      </c>
      <c r="J12" s="39"/>
    </row>
    <row r="13" spans="1:10" ht="15" customHeight="1" x14ac:dyDescent="0.2">
      <c r="A13" s="47">
        <v>36800</v>
      </c>
      <c r="B13" s="49">
        <v>192379</v>
      </c>
      <c r="C13" s="43">
        <f t="shared" si="2"/>
        <v>120.53368920967884</v>
      </c>
      <c r="D13" s="39">
        <f t="shared" si="0"/>
        <v>18.955133437214023</v>
      </c>
      <c r="E13" s="39">
        <f t="shared" si="1"/>
        <v>20.53368920967884</v>
      </c>
      <c r="F13" s="41" t="s">
        <v>46</v>
      </c>
      <c r="G13" s="41" t="s">
        <v>46</v>
      </c>
      <c r="H13" s="41" t="s">
        <v>46</v>
      </c>
      <c r="I13" s="61">
        <f t="shared" si="3"/>
        <v>1738818</v>
      </c>
      <c r="J13" s="39"/>
    </row>
    <row r="14" spans="1:10" ht="15" customHeight="1" x14ac:dyDescent="0.2">
      <c r="A14" s="47">
        <v>36831</v>
      </c>
      <c r="B14" s="49">
        <v>163518</v>
      </c>
      <c r="C14" s="43">
        <f t="shared" si="2"/>
        <v>102.45103567535054</v>
      </c>
      <c r="D14" s="39">
        <f t="shared" si="0"/>
        <v>-15.002157200110211</v>
      </c>
      <c r="E14" s="39">
        <f t="shared" si="1"/>
        <v>2.4510356753505436</v>
      </c>
      <c r="F14" s="41" t="s">
        <v>46</v>
      </c>
      <c r="G14" s="41" t="s">
        <v>46</v>
      </c>
      <c r="H14" s="41" t="s">
        <v>46</v>
      </c>
      <c r="I14" s="61">
        <f t="shared" si="3"/>
        <v>1902336</v>
      </c>
      <c r="J14" s="39"/>
    </row>
    <row r="15" spans="1:10" ht="15" customHeight="1" x14ac:dyDescent="0.2">
      <c r="A15" s="47">
        <v>36861</v>
      </c>
      <c r="B15" s="49">
        <v>182753</v>
      </c>
      <c r="C15" s="43">
        <f t="shared" si="2"/>
        <v>114.50258762201922</v>
      </c>
      <c r="D15" s="39">
        <f t="shared" si="0"/>
        <v>11.763230959282778</v>
      </c>
      <c r="E15" s="39">
        <f t="shared" si="1"/>
        <v>14.502587622019213</v>
      </c>
      <c r="F15" s="41" t="s">
        <v>46</v>
      </c>
      <c r="G15" s="41" t="s">
        <v>46</v>
      </c>
      <c r="H15" s="41" t="s">
        <v>46</v>
      </c>
      <c r="I15" s="62">
        <f t="shared" si="3"/>
        <v>2085089</v>
      </c>
      <c r="J15" s="39">
        <v>0</v>
      </c>
    </row>
    <row r="16" spans="1:10" ht="15" customHeight="1" x14ac:dyDescent="0.2">
      <c r="A16" s="47">
        <v>36892</v>
      </c>
      <c r="B16" s="49">
        <v>187537</v>
      </c>
      <c r="C16" s="43">
        <f t="shared" si="2"/>
        <v>117.49996867285691</v>
      </c>
      <c r="D16" s="39">
        <f t="shared" si="0"/>
        <v>2.6177408852385398</v>
      </c>
      <c r="E16" s="39">
        <f t="shared" ref="E16:E27" si="4">(C16/$C$15-1)*100</f>
        <v>2.6177408852385398</v>
      </c>
      <c r="F16" s="39">
        <f t="shared" ref="F16:F79" si="5">(C16/C4-1)*100</f>
        <v>17.499968672856902</v>
      </c>
      <c r="G16" s="41" t="s">
        <v>46</v>
      </c>
      <c r="H16" s="41" t="s">
        <v>46</v>
      </c>
      <c r="I16" s="61">
        <f>B16</f>
        <v>187537</v>
      </c>
      <c r="J16" s="39"/>
    </row>
    <row r="17" spans="1:10" ht="15" customHeight="1" x14ac:dyDescent="0.2">
      <c r="A17" s="47">
        <v>36923</v>
      </c>
      <c r="B17" s="49">
        <v>160854</v>
      </c>
      <c r="C17" s="43">
        <f t="shared" si="2"/>
        <v>100.78192549152287</v>
      </c>
      <c r="D17" s="39">
        <f t="shared" si="0"/>
        <v>-14.228125649871759</v>
      </c>
      <c r="E17" s="39">
        <f t="shared" si="4"/>
        <v>-11.982840226973025</v>
      </c>
      <c r="F17" s="39">
        <f t="shared" si="5"/>
        <v>12.043409211222865</v>
      </c>
      <c r="G17" s="41" t="s">
        <v>46</v>
      </c>
      <c r="H17" s="41" t="s">
        <v>46</v>
      </c>
      <c r="I17" s="61">
        <f>I16+B17</f>
        <v>348391</v>
      </c>
      <c r="J17" s="39"/>
    </row>
    <row r="18" spans="1:10" ht="15" customHeight="1" x14ac:dyDescent="0.2">
      <c r="A18" s="47">
        <v>36951</v>
      </c>
      <c r="B18" s="49">
        <v>195536</v>
      </c>
      <c r="C18" s="43">
        <f t="shared" si="2"/>
        <v>122.51168502437251</v>
      </c>
      <c r="D18" s="39">
        <f t="shared" si="0"/>
        <v>21.561167269697989</v>
      </c>
      <c r="E18" s="39">
        <f t="shared" si="4"/>
        <v>6.9946868177266586</v>
      </c>
      <c r="F18" s="39">
        <f t="shared" si="5"/>
        <v>8.4635951142124846</v>
      </c>
      <c r="G18" s="41" t="s">
        <v>46</v>
      </c>
      <c r="H18" s="41" t="s">
        <v>46</v>
      </c>
      <c r="I18" s="61">
        <f t="shared" ref="I18:I27" si="6">I17+B18</f>
        <v>543927</v>
      </c>
      <c r="J18" s="39"/>
    </row>
    <row r="19" spans="1:10" ht="15" customHeight="1" x14ac:dyDescent="0.2">
      <c r="A19" s="47">
        <v>36982</v>
      </c>
      <c r="B19" s="49">
        <v>183882</v>
      </c>
      <c r="C19" s="43">
        <f t="shared" si="2"/>
        <v>115.20995451298823</v>
      </c>
      <c r="D19" s="39">
        <f t="shared" si="0"/>
        <v>-5.9600278209639086</v>
      </c>
      <c r="E19" s="39">
        <f t="shared" si="4"/>
        <v>0.61777371643694234</v>
      </c>
      <c r="F19" s="39">
        <f t="shared" si="5"/>
        <v>1.5137462736005247</v>
      </c>
      <c r="G19" s="41" t="s">
        <v>46</v>
      </c>
      <c r="H19" s="41" t="s">
        <v>46</v>
      </c>
      <c r="I19" s="61">
        <f t="shared" si="6"/>
        <v>727809</v>
      </c>
      <c r="J19" s="39"/>
    </row>
    <row r="20" spans="1:10" ht="15" customHeight="1" x14ac:dyDescent="0.2">
      <c r="A20" s="47">
        <v>37012</v>
      </c>
      <c r="B20" s="49">
        <v>187864</v>
      </c>
      <c r="C20" s="43">
        <f t="shared" si="2"/>
        <v>117.70484818866458</v>
      </c>
      <c r="D20" s="39">
        <f t="shared" si="0"/>
        <v>2.1655191916555072</v>
      </c>
      <c r="E20" s="39">
        <f t="shared" si="4"/>
        <v>2.7966709164829018</v>
      </c>
      <c r="F20" s="39">
        <f t="shared" si="5"/>
        <v>-4.3350290512636285</v>
      </c>
      <c r="G20" s="41" t="s">
        <v>46</v>
      </c>
      <c r="H20" s="41" t="s">
        <v>46</v>
      </c>
      <c r="I20" s="61">
        <f t="shared" si="6"/>
        <v>915673</v>
      </c>
      <c r="J20" s="39"/>
    </row>
    <row r="21" spans="1:10" ht="15" customHeight="1" x14ac:dyDescent="0.2">
      <c r="A21" s="47">
        <v>37043</v>
      </c>
      <c r="B21" s="49">
        <v>195600</v>
      </c>
      <c r="C21" s="43">
        <f t="shared" si="2"/>
        <v>122.55178376752754</v>
      </c>
      <c r="D21" s="39">
        <f t="shared" si="0"/>
        <v>4.1178725035131869</v>
      </c>
      <c r="E21" s="39">
        <f t="shared" si="4"/>
        <v>7.0297067626796883</v>
      </c>
      <c r="F21" s="39">
        <f t="shared" si="5"/>
        <v>10.605957793309351</v>
      </c>
      <c r="G21" s="41" t="s">
        <v>46</v>
      </c>
      <c r="H21" s="41" t="s">
        <v>46</v>
      </c>
      <c r="I21" s="61">
        <f t="shared" si="6"/>
        <v>1111273</v>
      </c>
      <c r="J21" s="39"/>
    </row>
    <row r="22" spans="1:10" ht="15" customHeight="1" x14ac:dyDescent="0.2">
      <c r="A22" s="47">
        <v>37073</v>
      </c>
      <c r="B22" s="49">
        <v>200665</v>
      </c>
      <c r="C22" s="43">
        <f t="shared" si="2"/>
        <v>125.72522336253023</v>
      </c>
      <c r="D22" s="39">
        <f t="shared" si="0"/>
        <v>2.589468302658493</v>
      </c>
      <c r="E22" s="39">
        <f t="shared" si="4"/>
        <v>9.801207093727605</v>
      </c>
      <c r="F22" s="39">
        <f t="shared" si="5"/>
        <v>16.610782131670554</v>
      </c>
      <c r="G22" s="41" t="s">
        <v>46</v>
      </c>
      <c r="H22" s="41" t="s">
        <v>46</v>
      </c>
      <c r="I22" s="61">
        <f t="shared" si="6"/>
        <v>1311938</v>
      </c>
      <c r="J22" s="39"/>
    </row>
    <row r="23" spans="1:10" ht="15" customHeight="1" x14ac:dyDescent="0.2">
      <c r="A23" s="47">
        <v>37104</v>
      </c>
      <c r="B23" s="49">
        <v>192301</v>
      </c>
      <c r="C23" s="43">
        <f t="shared" si="2"/>
        <v>120.48481886645865</v>
      </c>
      <c r="D23" s="39">
        <f t="shared" si="0"/>
        <v>-4.1681409314030855</v>
      </c>
      <c r="E23" s="39">
        <f t="shared" si="4"/>
        <v>5.2245380376792827</v>
      </c>
      <c r="F23" s="39">
        <f t="shared" si="5"/>
        <v>9.9962819962819971</v>
      </c>
      <c r="G23" s="41" t="s">
        <v>46</v>
      </c>
      <c r="H23" s="41" t="s">
        <v>46</v>
      </c>
      <c r="I23" s="61">
        <f t="shared" si="6"/>
        <v>1504239</v>
      </c>
      <c r="J23" s="39"/>
    </row>
    <row r="24" spans="1:10" ht="15" customHeight="1" x14ac:dyDescent="0.2">
      <c r="A24" s="47">
        <v>37135</v>
      </c>
      <c r="B24" s="49">
        <v>201205</v>
      </c>
      <c r="C24" s="43">
        <f t="shared" si="2"/>
        <v>126.06355650790071</v>
      </c>
      <c r="D24" s="39">
        <f t="shared" si="0"/>
        <v>4.6302411323914106</v>
      </c>
      <c r="E24" s="39">
        <f t="shared" si="4"/>
        <v>10.096687879268739</v>
      </c>
      <c r="F24" s="39">
        <f t="shared" si="5"/>
        <v>24.412579456357754</v>
      </c>
      <c r="G24" s="41" t="s">
        <v>46</v>
      </c>
      <c r="H24" s="41" t="s">
        <v>46</v>
      </c>
      <c r="I24" s="61">
        <f t="shared" si="6"/>
        <v>1705444</v>
      </c>
      <c r="J24" s="39"/>
    </row>
    <row r="25" spans="1:10" ht="15" customHeight="1" x14ac:dyDescent="0.2">
      <c r="A25" s="47">
        <v>37165</v>
      </c>
      <c r="B25" s="49">
        <v>209308</v>
      </c>
      <c r="C25" s="43">
        <f t="shared" si="2"/>
        <v>131.1404333170432</v>
      </c>
      <c r="D25" s="39">
        <f t="shared" si="0"/>
        <v>4.027235903680304</v>
      </c>
      <c r="E25" s="39">
        <f t="shared" si="4"/>
        <v>14.530541222305505</v>
      </c>
      <c r="F25" s="39">
        <f t="shared" si="5"/>
        <v>8.7998170278460464</v>
      </c>
      <c r="G25" s="41" t="s">
        <v>46</v>
      </c>
      <c r="H25" s="41" t="s">
        <v>46</v>
      </c>
      <c r="I25" s="61">
        <f t="shared" si="6"/>
        <v>1914752</v>
      </c>
      <c r="J25" s="39"/>
    </row>
    <row r="26" spans="1:10" ht="15" customHeight="1" x14ac:dyDescent="0.2">
      <c r="A26" s="47">
        <v>37196</v>
      </c>
      <c r="B26" s="49">
        <v>205364</v>
      </c>
      <c r="C26" s="43">
        <f t="shared" si="2"/>
        <v>128.66934827011517</v>
      </c>
      <c r="D26" s="39">
        <f t="shared" si="0"/>
        <v>-1.8843044699676903</v>
      </c>
      <c r="E26" s="39">
        <f t="shared" si="4"/>
        <v>12.372437114575408</v>
      </c>
      <c r="F26" s="39">
        <f t="shared" si="5"/>
        <v>25.591066426937736</v>
      </c>
      <c r="G26" s="41" t="s">
        <v>46</v>
      </c>
      <c r="H26" s="41" t="s">
        <v>46</v>
      </c>
      <c r="I26" s="61">
        <f t="shared" si="6"/>
        <v>2120116</v>
      </c>
      <c r="J26" s="39"/>
    </row>
    <row r="27" spans="1:10" ht="15" customHeight="1" x14ac:dyDescent="0.2">
      <c r="A27" s="47">
        <v>37226</v>
      </c>
      <c r="B27" s="49">
        <v>211651</v>
      </c>
      <c r="C27" s="43">
        <f t="shared" si="2"/>
        <v>132.60842324223401</v>
      </c>
      <c r="D27" s="39">
        <f t="shared" si="0"/>
        <v>3.0613934282542221</v>
      </c>
      <c r="E27" s="39">
        <f t="shared" si="4"/>
        <v>15.812599519570147</v>
      </c>
      <c r="F27" s="39">
        <f t="shared" si="5"/>
        <v>15.812599519570147</v>
      </c>
      <c r="G27" s="41" t="s">
        <v>46</v>
      </c>
      <c r="H27" s="41" t="s">
        <v>46</v>
      </c>
      <c r="I27" s="62">
        <f t="shared" si="6"/>
        <v>2331767</v>
      </c>
      <c r="J27" s="52">
        <f>I27/I15-1</f>
        <v>0.11830574138561945</v>
      </c>
    </row>
    <row r="28" spans="1:10" ht="15" customHeight="1" x14ac:dyDescent="0.2">
      <c r="A28" s="47">
        <v>37257</v>
      </c>
      <c r="B28" s="49">
        <v>216983</v>
      </c>
      <c r="C28" s="43">
        <f t="shared" si="2"/>
        <v>135.94914978133653</v>
      </c>
      <c r="D28" s="39">
        <f t="shared" si="0"/>
        <v>2.5192415816603697</v>
      </c>
      <c r="E28" s="39">
        <f t="shared" ref="E28:E39" si="7">(C28/$C$27-1)*100</f>
        <v>2.5192415816603697</v>
      </c>
      <c r="F28" s="39">
        <f t="shared" si="5"/>
        <v>15.701434916843059</v>
      </c>
      <c r="G28" s="39">
        <f t="shared" ref="G28:G91" si="8">(C28/C4-1)*100</f>
        <v>35.949149781336523</v>
      </c>
      <c r="H28" s="41" t="s">
        <v>46</v>
      </c>
      <c r="I28" s="61">
        <f>B28</f>
        <v>216983</v>
      </c>
      <c r="J28" s="39"/>
    </row>
    <row r="29" spans="1:10" ht="15" customHeight="1" x14ac:dyDescent="0.2">
      <c r="A29" s="47">
        <v>37288</v>
      </c>
      <c r="B29" s="49">
        <v>181624</v>
      </c>
      <c r="C29" s="43">
        <f t="shared" si="2"/>
        <v>113.79522073105022</v>
      </c>
      <c r="D29" s="39">
        <f t="shared" si="0"/>
        <v>-16.295746671398202</v>
      </c>
      <c r="E29" s="39">
        <f t="shared" si="7"/>
        <v>-14.187034315925739</v>
      </c>
      <c r="F29" s="39">
        <f t="shared" si="5"/>
        <v>12.912330436296294</v>
      </c>
      <c r="G29" s="39">
        <f t="shared" si="8"/>
        <v>26.510824440667591</v>
      </c>
      <c r="H29" s="41" t="s">
        <v>46</v>
      </c>
      <c r="I29" s="61">
        <f>I28+B29</f>
        <v>398607</v>
      </c>
      <c r="J29" s="39"/>
    </row>
    <row r="30" spans="1:10" ht="15" customHeight="1" x14ac:dyDescent="0.2">
      <c r="A30" s="47">
        <v>37316</v>
      </c>
      <c r="B30" s="49">
        <v>218189</v>
      </c>
      <c r="C30" s="43">
        <f t="shared" si="2"/>
        <v>136.70476047266393</v>
      </c>
      <c r="D30" s="39">
        <f t="shared" si="0"/>
        <v>20.132251244328934</v>
      </c>
      <c r="E30" s="39">
        <f t="shared" si="7"/>
        <v>3.0890475358018588</v>
      </c>
      <c r="F30" s="39">
        <f t="shared" si="5"/>
        <v>11.585078962441697</v>
      </c>
      <c r="G30" s="39">
        <f t="shared" si="8"/>
        <v>21.029188253697061</v>
      </c>
      <c r="H30" s="41" t="s">
        <v>46</v>
      </c>
      <c r="I30" s="61">
        <f t="shared" ref="I30:I39" si="9">I29+B30</f>
        <v>616796</v>
      </c>
      <c r="J30" s="39"/>
    </row>
    <row r="31" spans="1:10" ht="15" customHeight="1" x14ac:dyDescent="0.2">
      <c r="A31" s="47">
        <v>37347</v>
      </c>
      <c r="B31" s="49">
        <v>196256</v>
      </c>
      <c r="C31" s="43">
        <f t="shared" si="2"/>
        <v>122.96279588486649</v>
      </c>
      <c r="D31" s="39">
        <f t="shared" si="0"/>
        <v>-10.052294111985471</v>
      </c>
      <c r="E31" s="39">
        <f t="shared" si="7"/>
        <v>-7.2737667197414595</v>
      </c>
      <c r="F31" s="39">
        <f t="shared" si="5"/>
        <v>6.7293155393132631</v>
      </c>
      <c r="G31" s="39">
        <f t="shared" si="8"/>
        <v>8.3449265761289748</v>
      </c>
      <c r="H31" s="41" t="s">
        <v>46</v>
      </c>
      <c r="I31" s="61">
        <f t="shared" si="9"/>
        <v>813052</v>
      </c>
      <c r="J31" s="39"/>
    </row>
    <row r="32" spans="1:10" ht="15" customHeight="1" x14ac:dyDescent="0.2">
      <c r="A32" s="47">
        <v>37377</v>
      </c>
      <c r="B32" s="49">
        <v>236617</v>
      </c>
      <c r="C32" s="43">
        <f t="shared" si="2"/>
        <v>148.25069232986229</v>
      </c>
      <c r="D32" s="39">
        <f t="shared" si="0"/>
        <v>20.5654858959726</v>
      </c>
      <c r="E32" s="39">
        <f t="shared" si="7"/>
        <v>11.795833707376758</v>
      </c>
      <c r="F32" s="39">
        <f t="shared" si="5"/>
        <v>25.951220031512158</v>
      </c>
      <c r="G32" s="39">
        <f t="shared" si="8"/>
        <v>20.491198052725125</v>
      </c>
      <c r="H32" s="41" t="s">
        <v>46</v>
      </c>
      <c r="I32" s="61">
        <f t="shared" si="9"/>
        <v>1049669</v>
      </c>
      <c r="J32" s="39"/>
    </row>
    <row r="33" spans="1:10" ht="15" customHeight="1" x14ac:dyDescent="0.2">
      <c r="A33" s="47">
        <v>37408</v>
      </c>
      <c r="B33" s="49">
        <v>220969</v>
      </c>
      <c r="C33" s="43">
        <f t="shared" si="2"/>
        <v>138.44654962846008</v>
      </c>
      <c r="D33" s="39">
        <f t="shared" si="0"/>
        <v>-6.6132188304306228</v>
      </c>
      <c r="E33" s="39">
        <f t="shared" si="7"/>
        <v>4.4025305810036164</v>
      </c>
      <c r="F33" s="39">
        <f t="shared" si="5"/>
        <v>12.969836400817991</v>
      </c>
      <c r="G33" s="39">
        <f t="shared" si="8"/>
        <v>24.951369568659352</v>
      </c>
      <c r="H33" s="41" t="s">
        <v>46</v>
      </c>
      <c r="I33" s="61">
        <f t="shared" si="9"/>
        <v>1270638</v>
      </c>
      <c r="J33" s="39"/>
    </row>
    <row r="34" spans="1:10" ht="15" customHeight="1" x14ac:dyDescent="0.2">
      <c r="A34" s="47">
        <v>37438</v>
      </c>
      <c r="B34" s="49">
        <v>198912</v>
      </c>
      <c r="C34" s="43">
        <f t="shared" si="2"/>
        <v>124.62689372579977</v>
      </c>
      <c r="D34" s="39">
        <f t="shared" si="0"/>
        <v>-9.9819431684987521</v>
      </c>
      <c r="E34" s="39">
        <f t="shared" si="7"/>
        <v>-6.0188706880666913</v>
      </c>
      <c r="F34" s="39">
        <f t="shared" si="5"/>
        <v>-0.87359529564199345</v>
      </c>
      <c r="G34" s="39">
        <f t="shared" si="8"/>
        <v>15.592075824756947</v>
      </c>
      <c r="H34" s="41" t="s">
        <v>46</v>
      </c>
      <c r="I34" s="61">
        <f t="shared" si="9"/>
        <v>1469550</v>
      </c>
      <c r="J34" s="39"/>
    </row>
    <row r="35" spans="1:10" ht="15" customHeight="1" x14ac:dyDescent="0.2">
      <c r="A35" s="47">
        <v>37469</v>
      </c>
      <c r="B35" s="49">
        <v>238089</v>
      </c>
      <c r="C35" s="43">
        <f t="shared" si="2"/>
        <v>149.17296342242773</v>
      </c>
      <c r="D35" s="39">
        <f t="shared" si="0"/>
        <v>19.695644305019311</v>
      </c>
      <c r="E35" s="39">
        <f t="shared" si="7"/>
        <v>12.491318255051942</v>
      </c>
      <c r="F35" s="39">
        <f t="shared" si="5"/>
        <v>23.810588608483574</v>
      </c>
      <c r="G35" s="39">
        <f t="shared" si="8"/>
        <v>36.187044187044194</v>
      </c>
      <c r="H35" s="41" t="s">
        <v>46</v>
      </c>
      <c r="I35" s="61">
        <f t="shared" si="9"/>
        <v>1707639</v>
      </c>
      <c r="J35" s="39"/>
    </row>
    <row r="36" spans="1:10" ht="15" customHeight="1" x14ac:dyDescent="0.2">
      <c r="A36" s="47">
        <v>37500</v>
      </c>
      <c r="B36" s="49">
        <v>218482</v>
      </c>
      <c r="C36" s="43">
        <f t="shared" si="2"/>
        <v>136.88833753117052</v>
      </c>
      <c r="D36" s="39">
        <f t="shared" si="0"/>
        <v>-8.2351557610809252</v>
      </c>
      <c r="E36" s="39">
        <f t="shared" si="7"/>
        <v>3.2274829790551518</v>
      </c>
      <c r="F36" s="39">
        <f t="shared" si="5"/>
        <v>8.5867647424268778</v>
      </c>
      <c r="G36" s="39">
        <f t="shared" si="8"/>
        <v>35.095594964260115</v>
      </c>
      <c r="H36" s="41" t="s">
        <v>46</v>
      </c>
      <c r="I36" s="61">
        <f t="shared" si="9"/>
        <v>1926121</v>
      </c>
      <c r="J36" s="39"/>
    </row>
    <row r="37" spans="1:10" ht="15" customHeight="1" x14ac:dyDescent="0.2">
      <c r="A37" s="47">
        <v>37530</v>
      </c>
      <c r="B37" s="49">
        <v>222701</v>
      </c>
      <c r="C37" s="43">
        <f t="shared" si="2"/>
        <v>139.53172186509281</v>
      </c>
      <c r="D37" s="39">
        <f t="shared" si="0"/>
        <v>1.9310515282723539</v>
      </c>
      <c r="E37" s="39">
        <f t="shared" si="7"/>
        <v>5.2208588667192801</v>
      </c>
      <c r="F37" s="39">
        <f t="shared" si="5"/>
        <v>6.3987043017945</v>
      </c>
      <c r="G37" s="39">
        <f t="shared" si="8"/>
        <v>15.761595600351397</v>
      </c>
      <c r="H37" s="41" t="s">
        <v>46</v>
      </c>
      <c r="I37" s="61">
        <f t="shared" si="9"/>
        <v>2148822</v>
      </c>
      <c r="J37" s="39"/>
    </row>
    <row r="38" spans="1:10" ht="15" customHeight="1" x14ac:dyDescent="0.2">
      <c r="A38" s="47">
        <v>37561</v>
      </c>
      <c r="B38" s="49">
        <v>224412</v>
      </c>
      <c r="C38" s="43">
        <f t="shared" si="2"/>
        <v>140.60373670162775</v>
      </c>
      <c r="D38" s="39">
        <f t="shared" si="0"/>
        <v>0.76829470904933306</v>
      </c>
      <c r="E38" s="39">
        <f t="shared" si="7"/>
        <v>6.029265158208541</v>
      </c>
      <c r="F38" s="39">
        <f t="shared" si="5"/>
        <v>9.2752381137881876</v>
      </c>
      <c r="G38" s="39">
        <f t="shared" si="8"/>
        <v>37.239936887682099</v>
      </c>
      <c r="H38" s="41" t="s">
        <v>46</v>
      </c>
      <c r="I38" s="61">
        <f t="shared" si="9"/>
        <v>2373234</v>
      </c>
      <c r="J38" s="39"/>
    </row>
    <row r="39" spans="1:10" ht="15" customHeight="1" x14ac:dyDescent="0.2">
      <c r="A39" s="47">
        <v>37591</v>
      </c>
      <c r="B39" s="49">
        <v>237591</v>
      </c>
      <c r="C39" s="43">
        <f t="shared" si="2"/>
        <v>148.86094507725275</v>
      </c>
      <c r="D39" s="39">
        <f t="shared" si="0"/>
        <v>5.8726806053152503</v>
      </c>
      <c r="E39" s="39">
        <f t="shared" si="7"/>
        <v>12.256025249112934</v>
      </c>
      <c r="F39" s="39">
        <f t="shared" si="5"/>
        <v>12.256025249112934</v>
      </c>
      <c r="G39" s="39">
        <f t="shared" si="8"/>
        <v>30.006620958342701</v>
      </c>
      <c r="H39" s="41" t="s">
        <v>46</v>
      </c>
      <c r="I39" s="62">
        <f t="shared" si="9"/>
        <v>2610825</v>
      </c>
      <c r="J39" s="52">
        <f>I39/I27-1</f>
        <v>0.11967662292158687</v>
      </c>
    </row>
    <row r="40" spans="1:10" ht="15" customHeight="1" x14ac:dyDescent="0.2">
      <c r="A40" s="47">
        <v>37622</v>
      </c>
      <c r="B40" s="49">
        <v>261330</v>
      </c>
      <c r="C40" s="43">
        <f t="shared" si="2"/>
        <v>163.7344460734559</v>
      </c>
      <c r="D40" s="39">
        <f t="shared" si="0"/>
        <v>9.9915400835890225</v>
      </c>
      <c r="E40" s="39">
        <f t="shared" ref="E40:E51" si="10">(C40/$C$39-1)*100</f>
        <v>9.9915400835890225</v>
      </c>
      <c r="F40" s="39">
        <f t="shared" si="5"/>
        <v>20.438006664116571</v>
      </c>
      <c r="G40" s="39">
        <f t="shared" si="8"/>
        <v>39.348501895625951</v>
      </c>
      <c r="H40" s="39">
        <f t="shared" ref="H40:H103" si="11">(C40/C4-1)*100</f>
        <v>63.734446073455906</v>
      </c>
      <c r="I40" s="61">
        <f>B40</f>
        <v>261330</v>
      </c>
      <c r="J40" s="39"/>
    </row>
    <row r="41" spans="1:10" ht="15" customHeight="1" x14ac:dyDescent="0.2">
      <c r="A41" s="47">
        <v>37653</v>
      </c>
      <c r="B41" s="49">
        <v>241701</v>
      </c>
      <c r="C41" s="43">
        <f t="shared" si="2"/>
        <v>151.43603623923914</v>
      </c>
      <c r="D41" s="39">
        <f t="shared" si="0"/>
        <v>-7.5111927448054168</v>
      </c>
      <c r="E41" s="39">
        <f t="shared" si="10"/>
        <v>1.7298635049307398</v>
      </c>
      <c r="F41" s="39">
        <f t="shared" si="5"/>
        <v>33.0776769589922</v>
      </c>
      <c r="G41" s="39">
        <f t="shared" si="8"/>
        <v>50.261106344884212</v>
      </c>
      <c r="H41" s="39">
        <f t="shared" si="11"/>
        <v>68.357666267309369</v>
      </c>
      <c r="I41" s="61">
        <f>I40+B41</f>
        <v>503031</v>
      </c>
      <c r="J41" s="39"/>
    </row>
    <row r="42" spans="1:10" ht="15" customHeight="1" x14ac:dyDescent="0.2">
      <c r="A42" s="47">
        <v>37681</v>
      </c>
      <c r="B42" s="49">
        <v>275825</v>
      </c>
      <c r="C42" s="43">
        <f t="shared" si="2"/>
        <v>172.81618485520593</v>
      </c>
      <c r="D42" s="39">
        <f t="shared" si="0"/>
        <v>14.118270094041785</v>
      </c>
      <c r="E42" s="39">
        <f t="shared" si="10"/>
        <v>16.092360400856908</v>
      </c>
      <c r="F42" s="39">
        <f t="shared" si="5"/>
        <v>26.415630485496511</v>
      </c>
      <c r="G42" s="39">
        <f t="shared" si="8"/>
        <v>41.060981098109806</v>
      </c>
      <c r="H42" s="39">
        <f t="shared" si="11"/>
        <v>52.999811402389632</v>
      </c>
      <c r="I42" s="61">
        <f t="shared" ref="I42:I51" si="12">I41+B42</f>
        <v>778856</v>
      </c>
      <c r="J42" s="39"/>
    </row>
    <row r="43" spans="1:10" ht="15" customHeight="1" x14ac:dyDescent="0.2">
      <c r="A43" s="47">
        <v>37712</v>
      </c>
      <c r="B43" s="49">
        <v>265460</v>
      </c>
      <c r="C43" s="43">
        <f t="shared" si="2"/>
        <v>166.32206809267822</v>
      </c>
      <c r="D43" s="39">
        <f t="shared" si="0"/>
        <v>-3.7578174567207356</v>
      </c>
      <c r="E43" s="39">
        <f t="shared" si="10"/>
        <v>11.729821415794351</v>
      </c>
      <c r="F43" s="39">
        <f t="shared" si="5"/>
        <v>35.262106636230214</v>
      </c>
      <c r="G43" s="39">
        <f t="shared" si="8"/>
        <v>44.364320596904541</v>
      </c>
      <c r="H43" s="39">
        <f t="shared" si="11"/>
        <v>46.549630120348894</v>
      </c>
      <c r="I43" s="61">
        <f t="shared" si="12"/>
        <v>1044316</v>
      </c>
      <c r="J43" s="39"/>
    </row>
    <row r="44" spans="1:10" ht="15" customHeight="1" x14ac:dyDescent="0.2">
      <c r="A44" s="47">
        <v>37742</v>
      </c>
      <c r="B44" s="49">
        <v>268248</v>
      </c>
      <c r="C44" s="43">
        <f t="shared" si="2"/>
        <v>168.06886959136875</v>
      </c>
      <c r="D44" s="39">
        <f t="shared" si="0"/>
        <v>1.0502523920741469</v>
      </c>
      <c r="E44" s="39">
        <f t="shared" si="10"/>
        <v>12.903266537873904</v>
      </c>
      <c r="F44" s="39">
        <f t="shared" si="5"/>
        <v>13.368016668286732</v>
      </c>
      <c r="G44" s="39">
        <f t="shared" si="8"/>
        <v>42.788400119235192</v>
      </c>
      <c r="H44" s="39">
        <f t="shared" si="11"/>
        <v>36.598481492231791</v>
      </c>
      <c r="I44" s="61">
        <f t="shared" si="12"/>
        <v>1312564</v>
      </c>
      <c r="J44" s="39"/>
    </row>
    <row r="45" spans="1:10" ht="15" customHeight="1" x14ac:dyDescent="0.2">
      <c r="A45" s="47">
        <v>37773</v>
      </c>
      <c r="B45" s="49">
        <v>267959</v>
      </c>
      <c r="C45" s="43">
        <f t="shared" si="2"/>
        <v>167.88779870430938</v>
      </c>
      <c r="D45" s="39">
        <f t="shared" si="0"/>
        <v>-0.10773612478005568</v>
      </c>
      <c r="E45" s="39">
        <f t="shared" si="10"/>
        <v>12.781628933755895</v>
      </c>
      <c r="F45" s="39">
        <f t="shared" si="5"/>
        <v>21.265426372025043</v>
      </c>
      <c r="G45" s="39">
        <f t="shared" si="8"/>
        <v>36.9933537832311</v>
      </c>
      <c r="H45" s="39">
        <f t="shared" si="11"/>
        <v>51.522811065119534</v>
      </c>
      <c r="I45" s="61">
        <f t="shared" si="12"/>
        <v>1580523</v>
      </c>
      <c r="J45" s="39"/>
    </row>
    <row r="46" spans="1:10" ht="15" customHeight="1" x14ac:dyDescent="0.2">
      <c r="A46" s="47">
        <v>37803</v>
      </c>
      <c r="B46" s="49">
        <v>278743</v>
      </c>
      <c r="C46" s="43">
        <f t="shared" si="2"/>
        <v>174.64443692593011</v>
      </c>
      <c r="D46" s="39">
        <f t="shared" si="0"/>
        <v>4.0244962848793975</v>
      </c>
      <c r="E46" s="39">
        <f t="shared" si="10"/>
        <v>17.320521400221377</v>
      </c>
      <c r="F46" s="39">
        <f t="shared" si="5"/>
        <v>40.133828024453045</v>
      </c>
      <c r="G46" s="39">
        <f t="shared" si="8"/>
        <v>38.909625495228362</v>
      </c>
      <c r="H46" s="39">
        <f t="shared" si="11"/>
        <v>61.983600746160249</v>
      </c>
      <c r="I46" s="61">
        <f t="shared" si="12"/>
        <v>1859266</v>
      </c>
      <c r="J46" s="39"/>
    </row>
    <row r="47" spans="1:10" ht="15" customHeight="1" x14ac:dyDescent="0.2">
      <c r="A47" s="47">
        <v>37834</v>
      </c>
      <c r="B47" s="49">
        <v>291551</v>
      </c>
      <c r="C47" s="43">
        <f t="shared" si="2"/>
        <v>182.6691978998283</v>
      </c>
      <c r="D47" s="39">
        <f t="shared" si="0"/>
        <v>4.5949135942427111</v>
      </c>
      <c r="E47" s="39">
        <f t="shared" si="10"/>
        <v>22.711297986876588</v>
      </c>
      <c r="F47" s="39">
        <f t="shared" si="5"/>
        <v>22.45462831126175</v>
      </c>
      <c r="G47" s="39">
        <f t="shared" si="8"/>
        <v>51.611796090503923</v>
      </c>
      <c r="H47" s="39">
        <f t="shared" si="11"/>
        <v>66.767338767338757</v>
      </c>
      <c r="I47" s="61">
        <f t="shared" si="12"/>
        <v>2150817</v>
      </c>
      <c r="J47" s="39"/>
    </row>
    <row r="48" spans="1:10" ht="15" customHeight="1" x14ac:dyDescent="0.2">
      <c r="A48" s="47">
        <v>37865</v>
      </c>
      <c r="B48" s="49">
        <v>278883</v>
      </c>
      <c r="C48" s="43">
        <f t="shared" si="2"/>
        <v>174.7321529265817</v>
      </c>
      <c r="D48" s="39">
        <f t="shared" si="0"/>
        <v>-4.3450374034045396</v>
      </c>
      <c r="E48" s="39">
        <f t="shared" si="10"/>
        <v>17.3794461911436</v>
      </c>
      <c r="F48" s="39">
        <f t="shared" si="5"/>
        <v>27.645755714429555</v>
      </c>
      <c r="G48" s="39">
        <f t="shared" si="8"/>
        <v>38.606396461320536</v>
      </c>
      <c r="H48" s="39">
        <f t="shared" si="11"/>
        <v>72.44379312903466</v>
      </c>
      <c r="I48" s="61">
        <f t="shared" si="12"/>
        <v>2429700</v>
      </c>
      <c r="J48" s="39"/>
    </row>
    <row r="49" spans="1:10" ht="15" customHeight="1" x14ac:dyDescent="0.2">
      <c r="A49" s="47">
        <v>37895</v>
      </c>
      <c r="B49" s="49">
        <v>283219</v>
      </c>
      <c r="C49" s="43">
        <f t="shared" si="2"/>
        <v>177.44884277533427</v>
      </c>
      <c r="D49" s="39">
        <f t="shared" si="0"/>
        <v>1.5547738657429866</v>
      </c>
      <c r="E49" s="39">
        <f t="shared" si="10"/>
        <v>19.204431144277343</v>
      </c>
      <c r="F49" s="39">
        <f t="shared" si="5"/>
        <v>27.174552426796449</v>
      </c>
      <c r="G49" s="39">
        <f t="shared" si="8"/>
        <v>35.312075983717797</v>
      </c>
      <c r="H49" s="39">
        <f t="shared" si="11"/>
        <v>47.219291086864999</v>
      </c>
      <c r="I49" s="61">
        <f t="shared" si="12"/>
        <v>2712919</v>
      </c>
      <c r="J49" s="39"/>
    </row>
    <row r="50" spans="1:10" ht="15" customHeight="1" x14ac:dyDescent="0.2">
      <c r="A50" s="47">
        <v>37926</v>
      </c>
      <c r="B50" s="49">
        <v>271894</v>
      </c>
      <c r="C50" s="43">
        <f t="shared" si="2"/>
        <v>170.35324486548126</v>
      </c>
      <c r="D50" s="39">
        <f t="shared" si="0"/>
        <v>-3.9986724054530187</v>
      </c>
      <c r="E50" s="39">
        <f t="shared" si="10"/>
        <v>14.437836450033871</v>
      </c>
      <c r="F50" s="39">
        <f t="shared" si="5"/>
        <v>21.158405076377385</v>
      </c>
      <c r="G50" s="39">
        <f t="shared" si="8"/>
        <v>32.396135642079436</v>
      </c>
      <c r="H50" s="39">
        <f t="shared" si="11"/>
        <v>66.277718660942568</v>
      </c>
      <c r="I50" s="61">
        <f t="shared" si="12"/>
        <v>2984813</v>
      </c>
      <c r="J50" s="39"/>
    </row>
    <row r="51" spans="1:10" ht="15" customHeight="1" x14ac:dyDescent="0.2">
      <c r="A51" s="47">
        <v>37956</v>
      </c>
      <c r="B51" s="49">
        <v>282195</v>
      </c>
      <c r="C51" s="43">
        <f t="shared" si="2"/>
        <v>176.80726288485397</v>
      </c>
      <c r="D51" s="39">
        <f t="shared" si="0"/>
        <v>3.7886087960749437</v>
      </c>
      <c r="E51" s="39">
        <f t="shared" si="10"/>
        <v>18.773438387817709</v>
      </c>
      <c r="F51" s="39">
        <f t="shared" si="5"/>
        <v>18.773438387817709</v>
      </c>
      <c r="G51" s="39">
        <f t="shared" si="8"/>
        <v>33.330340985868247</v>
      </c>
      <c r="H51" s="39">
        <f t="shared" si="11"/>
        <v>54.413333844040878</v>
      </c>
      <c r="I51" s="62">
        <f t="shared" si="12"/>
        <v>3267008</v>
      </c>
      <c r="J51" s="52">
        <f>I51/I39-1</f>
        <v>0.25133166719332012</v>
      </c>
    </row>
    <row r="52" spans="1:10" ht="15" customHeight="1" x14ac:dyDescent="0.2">
      <c r="A52" s="47">
        <v>37987</v>
      </c>
      <c r="B52" s="49">
        <v>292248</v>
      </c>
      <c r="C52" s="43">
        <f t="shared" si="2"/>
        <v>183.10589827450096</v>
      </c>
      <c r="D52" s="39">
        <f t="shared" si="0"/>
        <v>3.5624302344123615</v>
      </c>
      <c r="E52" s="39">
        <f t="shared" ref="E52:E63" si="13">(C52/$C$51-1)*100</f>
        <v>3.5624302344123615</v>
      </c>
      <c r="F52" s="39">
        <f t="shared" si="5"/>
        <v>11.831018252783831</v>
      </c>
      <c r="G52" s="39">
        <f t="shared" si="8"/>
        <v>34.687049215837206</v>
      </c>
      <c r="H52" s="39">
        <f t="shared" si="11"/>
        <v>55.834848589878263</v>
      </c>
      <c r="I52" s="61">
        <f>B52</f>
        <v>292248</v>
      </c>
      <c r="J52" s="39"/>
    </row>
    <row r="53" spans="1:10" ht="15" customHeight="1" x14ac:dyDescent="0.2">
      <c r="A53" s="47">
        <v>38018</v>
      </c>
      <c r="B53" s="49">
        <v>283004</v>
      </c>
      <c r="C53" s="43">
        <f t="shared" si="2"/>
        <v>177.31413606004787</v>
      </c>
      <c r="D53" s="39">
        <f t="shared" si="0"/>
        <v>-3.1630669842051984</v>
      </c>
      <c r="E53" s="39">
        <f t="shared" si="13"/>
        <v>0.28668119562713645</v>
      </c>
      <c r="F53" s="39">
        <f t="shared" si="5"/>
        <v>17.088468810637924</v>
      </c>
      <c r="G53" s="39">
        <f t="shared" si="8"/>
        <v>55.818614280051079</v>
      </c>
      <c r="H53" s="39">
        <f t="shared" si="11"/>
        <v>75.938428637149229</v>
      </c>
      <c r="I53" s="61">
        <f>I52+B53</f>
        <v>575252</v>
      </c>
      <c r="J53" s="39"/>
    </row>
    <row r="54" spans="1:10" ht="15" customHeight="1" x14ac:dyDescent="0.2">
      <c r="A54" s="47">
        <v>38047</v>
      </c>
      <c r="B54" s="49">
        <v>303661</v>
      </c>
      <c r="C54" s="43">
        <f t="shared" si="2"/>
        <v>190.25663195619211</v>
      </c>
      <c r="D54" s="39">
        <f t="shared" si="0"/>
        <v>7.2991901174541685</v>
      </c>
      <c r="E54" s="39">
        <f t="shared" si="13"/>
        <v>7.6067967185811103</v>
      </c>
      <c r="F54" s="39">
        <f t="shared" si="5"/>
        <v>10.091906099882175</v>
      </c>
      <c r="G54" s="39">
        <f t="shared" si="8"/>
        <v>39.173377209666846</v>
      </c>
      <c r="H54" s="39">
        <f t="shared" si="11"/>
        <v>55.296722854103585</v>
      </c>
      <c r="I54" s="61">
        <f t="shared" ref="I54:I63" si="14">I53+B54</f>
        <v>878913</v>
      </c>
      <c r="J54" s="39"/>
    </row>
    <row r="55" spans="1:10" ht="15" customHeight="1" x14ac:dyDescent="0.2">
      <c r="A55" s="47">
        <v>38078</v>
      </c>
      <c r="B55" s="49">
        <v>290524</v>
      </c>
      <c r="C55" s="43">
        <f t="shared" si="2"/>
        <v>182.02573838076265</v>
      </c>
      <c r="D55" s="39">
        <f t="shared" si="0"/>
        <v>-4.3262058677274844</v>
      </c>
      <c r="E55" s="39">
        <f t="shared" si="13"/>
        <v>2.9515051648682622</v>
      </c>
      <c r="F55" s="39">
        <f t="shared" si="5"/>
        <v>9.4417238001959003</v>
      </c>
      <c r="G55" s="39">
        <f t="shared" si="8"/>
        <v>48.03318115114952</v>
      </c>
      <c r="H55" s="39">
        <f t="shared" si="11"/>
        <v>57.994801013693589</v>
      </c>
      <c r="I55" s="61">
        <f t="shared" si="14"/>
        <v>1169437</v>
      </c>
      <c r="J55" s="39"/>
    </row>
    <row r="56" spans="1:10" ht="15" customHeight="1" x14ac:dyDescent="0.2">
      <c r="A56" s="47">
        <v>38108</v>
      </c>
      <c r="B56" s="49">
        <v>300121</v>
      </c>
      <c r="C56" s="43">
        <f t="shared" si="2"/>
        <v>188.03867022543014</v>
      </c>
      <c r="D56" s="39">
        <f t="shared" si="0"/>
        <v>3.3033415483746609</v>
      </c>
      <c r="E56" s="39">
        <f t="shared" si="13"/>
        <v>6.352345009656446</v>
      </c>
      <c r="F56" s="39">
        <f t="shared" si="5"/>
        <v>11.881915242611329</v>
      </c>
      <c r="G56" s="39">
        <f t="shared" si="8"/>
        <v>26.838308321042035</v>
      </c>
      <c r="H56" s="39">
        <f t="shared" si="11"/>
        <v>59.754396797683441</v>
      </c>
      <c r="I56" s="61">
        <f t="shared" si="14"/>
        <v>1469558</v>
      </c>
      <c r="J56" s="39"/>
    </row>
    <row r="57" spans="1:10" ht="15" customHeight="1" x14ac:dyDescent="0.2">
      <c r="A57" s="47">
        <v>38139</v>
      </c>
      <c r="B57" s="49">
        <v>297232</v>
      </c>
      <c r="C57" s="43">
        <f t="shared" si="2"/>
        <v>186.22858789769808</v>
      </c>
      <c r="D57" s="39">
        <f t="shared" si="0"/>
        <v>-0.96261174659555415</v>
      </c>
      <c r="E57" s="39">
        <f t="shared" si="13"/>
        <v>5.3285848438136663</v>
      </c>
      <c r="F57" s="39">
        <f t="shared" si="5"/>
        <v>10.924432469146383</v>
      </c>
      <c r="G57" s="39">
        <f t="shared" si="8"/>
        <v>34.512985984459355</v>
      </c>
      <c r="H57" s="39">
        <f t="shared" si="11"/>
        <v>51.959100204498966</v>
      </c>
      <c r="I57" s="61">
        <f t="shared" si="14"/>
        <v>1766790</v>
      </c>
      <c r="J57" s="39"/>
    </row>
    <row r="58" spans="1:10" ht="15" customHeight="1" x14ac:dyDescent="0.2">
      <c r="A58" s="47">
        <v>38169</v>
      </c>
      <c r="B58" s="49">
        <v>272941</v>
      </c>
      <c r="C58" s="43">
        <f t="shared" si="2"/>
        <v>171.00923524178287</v>
      </c>
      <c r="D58" s="39">
        <f t="shared" si="0"/>
        <v>-8.172404048016368</v>
      </c>
      <c r="E58" s="39">
        <f t="shared" si="13"/>
        <v>-3.279292687680524</v>
      </c>
      <c r="F58" s="39">
        <f t="shared" si="5"/>
        <v>-2.0814872481102809</v>
      </c>
      <c r="G58" s="39">
        <f t="shared" si="8"/>
        <v>37.216960263835254</v>
      </c>
      <c r="H58" s="39">
        <f t="shared" si="11"/>
        <v>36.018239354147454</v>
      </c>
      <c r="I58" s="61">
        <f t="shared" si="14"/>
        <v>2039731</v>
      </c>
      <c r="J58" s="39"/>
    </row>
    <row r="59" spans="1:10" ht="15" customHeight="1" x14ac:dyDescent="0.2">
      <c r="A59" s="47">
        <v>38200</v>
      </c>
      <c r="B59" s="49">
        <v>265912</v>
      </c>
      <c r="C59" s="43">
        <f t="shared" si="2"/>
        <v>166.60526546621054</v>
      </c>
      <c r="D59" s="39">
        <f t="shared" si="0"/>
        <v>-2.575281837466703</v>
      </c>
      <c r="E59" s="39">
        <f t="shared" si="13"/>
        <v>-5.7701234961640147</v>
      </c>
      <c r="F59" s="39">
        <f t="shared" si="5"/>
        <v>-8.7940017355453985</v>
      </c>
      <c r="G59" s="39">
        <f t="shared" si="8"/>
        <v>11.685966172313723</v>
      </c>
      <c r="H59" s="39">
        <f t="shared" si="11"/>
        <v>38.279052111013456</v>
      </c>
      <c r="I59" s="61">
        <f t="shared" si="14"/>
        <v>2305643</v>
      </c>
      <c r="J59" s="39"/>
    </row>
    <row r="60" spans="1:10" ht="15" customHeight="1" x14ac:dyDescent="0.2">
      <c r="A60" s="47">
        <v>38231</v>
      </c>
      <c r="B60" s="49">
        <v>302739</v>
      </c>
      <c r="C60" s="43">
        <f t="shared" si="2"/>
        <v>189.67895943761513</v>
      </c>
      <c r="D60" s="39">
        <f t="shared" si="0"/>
        <v>13.849318571557511</v>
      </c>
      <c r="E60" s="39">
        <f t="shared" si="13"/>
        <v>7.280072290437456</v>
      </c>
      <c r="F60" s="39">
        <f t="shared" si="5"/>
        <v>8.5541248480545562</v>
      </c>
      <c r="G60" s="39">
        <f t="shared" si="8"/>
        <v>38.564733021484599</v>
      </c>
      <c r="H60" s="39">
        <f t="shared" si="11"/>
        <v>50.462960662011369</v>
      </c>
      <c r="I60" s="61">
        <f t="shared" si="14"/>
        <v>2608382</v>
      </c>
      <c r="J60" s="39"/>
    </row>
    <row r="61" spans="1:10" ht="15" customHeight="1" x14ac:dyDescent="0.2">
      <c r="A61" s="47">
        <v>38261</v>
      </c>
      <c r="B61" s="49">
        <v>319979</v>
      </c>
      <c r="C61" s="43">
        <f t="shared" si="2"/>
        <v>200.48055837499845</v>
      </c>
      <c r="D61" s="39">
        <f t="shared" si="0"/>
        <v>5.6946742903953629</v>
      </c>
      <c r="E61" s="39">
        <f t="shared" si="13"/>
        <v>13.389322985878561</v>
      </c>
      <c r="F61" s="39">
        <f t="shared" si="5"/>
        <v>12.979355198627207</v>
      </c>
      <c r="G61" s="39">
        <f t="shared" si="8"/>
        <v>43.68098930853477</v>
      </c>
      <c r="H61" s="39">
        <f t="shared" si="11"/>
        <v>52.874710952280893</v>
      </c>
      <c r="I61" s="61">
        <f t="shared" si="14"/>
        <v>2928361</v>
      </c>
      <c r="J61" s="39"/>
    </row>
    <row r="62" spans="1:10" ht="15" customHeight="1" x14ac:dyDescent="0.2">
      <c r="A62" s="47">
        <v>38292</v>
      </c>
      <c r="B62" s="49">
        <v>299779</v>
      </c>
      <c r="C62" s="43">
        <f t="shared" si="2"/>
        <v>187.82439256669551</v>
      </c>
      <c r="D62" s="39">
        <f t="shared" si="0"/>
        <v>-6.3129142849999482</v>
      </c>
      <c r="E62" s="39">
        <f t="shared" si="13"/>
        <v>6.2311522174383072</v>
      </c>
      <c r="F62" s="39">
        <f t="shared" si="5"/>
        <v>10.255834994519919</v>
      </c>
      <c r="G62" s="39">
        <f t="shared" si="8"/>
        <v>33.584211183002722</v>
      </c>
      <c r="H62" s="39">
        <f t="shared" si="11"/>
        <v>45.974464852651884</v>
      </c>
      <c r="I62" s="61">
        <f t="shared" si="14"/>
        <v>3228140</v>
      </c>
      <c r="J62" s="39"/>
    </row>
    <row r="63" spans="1:10" ht="15" customHeight="1" x14ac:dyDescent="0.2">
      <c r="A63" s="47">
        <v>38322</v>
      </c>
      <c r="B63" s="49">
        <v>342279</v>
      </c>
      <c r="C63" s="43">
        <f t="shared" si="2"/>
        <v>214.45246419307546</v>
      </c>
      <c r="D63" s="39">
        <f t="shared" si="0"/>
        <v>14.177110471380573</v>
      </c>
      <c r="E63" s="39">
        <f t="shared" si="13"/>
        <v>21.291660022324987</v>
      </c>
      <c r="F63" s="39">
        <f t="shared" si="5"/>
        <v>21.291660022324987</v>
      </c>
      <c r="G63" s="39">
        <f t="shared" si="8"/>
        <v>44.062275086177507</v>
      </c>
      <c r="H63" s="39">
        <f t="shared" si="11"/>
        <v>61.718583895185944</v>
      </c>
      <c r="I63" s="62">
        <f t="shared" si="14"/>
        <v>3570419</v>
      </c>
      <c r="J63" s="52">
        <f>I63/I51-1</f>
        <v>9.287121427312095E-2</v>
      </c>
    </row>
    <row r="64" spans="1:10" ht="15" customHeight="1" x14ac:dyDescent="0.2">
      <c r="A64" s="47">
        <v>38353</v>
      </c>
      <c r="B64" s="49">
        <v>341633</v>
      </c>
      <c r="C64" s="43">
        <f t="shared" si="2"/>
        <v>214.04771750435447</v>
      </c>
      <c r="D64" s="39">
        <f t="shared" si="0"/>
        <v>-0.18873492092709165</v>
      </c>
      <c r="E64" s="39">
        <f t="shared" ref="E64:E75" si="15">(C64/$C$63-1)*100</f>
        <v>-0.18873492092709165</v>
      </c>
      <c r="F64" s="39">
        <f t="shared" si="5"/>
        <v>16.898319235717608</v>
      </c>
      <c r="G64" s="39">
        <f t="shared" si="8"/>
        <v>30.728580721692865</v>
      </c>
      <c r="H64" s="39">
        <f t="shared" si="11"/>
        <v>57.446896761497456</v>
      </c>
      <c r="I64" s="61">
        <f>B64</f>
        <v>341633</v>
      </c>
      <c r="J64" s="39"/>
    </row>
    <row r="65" spans="1:10" ht="15" customHeight="1" x14ac:dyDescent="0.2">
      <c r="A65" s="47">
        <v>38384</v>
      </c>
      <c r="B65" s="49">
        <v>324637</v>
      </c>
      <c r="C65" s="43">
        <f t="shared" si="2"/>
        <v>203.39899502524966</v>
      </c>
      <c r="D65" s="39">
        <f t="shared" si="0"/>
        <v>-4.9749292369296931</v>
      </c>
      <c r="E65" s="39">
        <f t="shared" si="15"/>
        <v>-5.1542747290952757</v>
      </c>
      <c r="F65" s="39">
        <f t="shared" si="5"/>
        <v>14.71109948975986</v>
      </c>
      <c r="G65" s="39">
        <f t="shared" si="8"/>
        <v>34.313469948407295</v>
      </c>
      <c r="H65" s="39">
        <f t="shared" si="11"/>
        <v>78.741245650354543</v>
      </c>
      <c r="I65" s="61">
        <f>I64+B65</f>
        <v>666270</v>
      </c>
      <c r="J65" s="39"/>
    </row>
    <row r="66" spans="1:10" ht="15" customHeight="1" x14ac:dyDescent="0.2">
      <c r="A66" s="47">
        <v>38412</v>
      </c>
      <c r="B66" s="49">
        <v>359797</v>
      </c>
      <c r="C66" s="43">
        <f t="shared" si="2"/>
        <v>225.42824204603838</v>
      </c>
      <c r="D66" s="39">
        <f t="shared" si="0"/>
        <v>10.830558439118176</v>
      </c>
      <c r="E66" s="39">
        <f t="shared" si="15"/>
        <v>5.1180469733755229</v>
      </c>
      <c r="F66" s="39">
        <f t="shared" si="5"/>
        <v>18.486404246841069</v>
      </c>
      <c r="G66" s="39">
        <f t="shared" si="8"/>
        <v>30.443940904559064</v>
      </c>
      <c r="H66" s="39">
        <f t="shared" si="11"/>
        <v>64.901530324626819</v>
      </c>
      <c r="I66" s="61">
        <f t="shared" ref="I66:I75" si="16">I65+B66</f>
        <v>1026067</v>
      </c>
      <c r="J66" s="39"/>
    </row>
    <row r="67" spans="1:10" ht="15" customHeight="1" x14ac:dyDescent="0.2">
      <c r="A67" s="47">
        <v>38443</v>
      </c>
      <c r="B67" s="49">
        <v>300848</v>
      </c>
      <c r="C67" s="43">
        <f t="shared" si="2"/>
        <v>188.49416688595667</v>
      </c>
      <c r="D67" s="39">
        <f t="shared" si="0"/>
        <v>-16.383960955761168</v>
      </c>
      <c r="E67" s="39">
        <f t="shared" si="15"/>
        <v>-12.104452800201004</v>
      </c>
      <c r="F67" s="39">
        <f t="shared" si="5"/>
        <v>3.5535790502677855</v>
      </c>
      <c r="G67" s="39">
        <f t="shared" si="8"/>
        <v>13.330821969411598</v>
      </c>
      <c r="H67" s="39">
        <f t="shared" si="11"/>
        <v>53.293657263981721</v>
      </c>
      <c r="I67" s="61">
        <f t="shared" si="16"/>
        <v>1326915</v>
      </c>
      <c r="J67" s="39"/>
    </row>
    <row r="68" spans="1:10" ht="15" customHeight="1" x14ac:dyDescent="0.2">
      <c r="A68" s="47">
        <v>38473</v>
      </c>
      <c r="B68" s="49">
        <v>346255</v>
      </c>
      <c r="C68" s="43">
        <f t="shared" si="2"/>
        <v>216.94359861158102</v>
      </c>
      <c r="D68" s="39">
        <f t="shared" si="0"/>
        <v>15.093003775993186</v>
      </c>
      <c r="E68" s="39">
        <f t="shared" si="15"/>
        <v>1.1616254575945284</v>
      </c>
      <c r="F68" s="39">
        <f t="shared" si="5"/>
        <v>15.371800040650264</v>
      </c>
      <c r="G68" s="39">
        <f t="shared" si="8"/>
        <v>29.080179535355335</v>
      </c>
      <c r="H68" s="39">
        <f t="shared" si="11"/>
        <v>46.335639451096064</v>
      </c>
      <c r="I68" s="61">
        <f t="shared" si="16"/>
        <v>1673170</v>
      </c>
      <c r="J68" s="39"/>
    </row>
    <row r="69" spans="1:10" ht="15" customHeight="1" x14ac:dyDescent="0.2">
      <c r="A69" s="47">
        <v>38504</v>
      </c>
      <c r="B69" s="49">
        <v>394340</v>
      </c>
      <c r="C69" s="43">
        <f t="shared" si="2"/>
        <v>247.07091212109819</v>
      </c>
      <c r="D69" s="39">
        <f t="shared" ref="D69:D100" si="17">(C69/C68-1)*100</f>
        <v>13.887164084273152</v>
      </c>
      <c r="E69" s="39">
        <f t="shared" si="15"/>
        <v>15.210106375208522</v>
      </c>
      <c r="F69" s="39">
        <f t="shared" si="5"/>
        <v>32.670775690369801</v>
      </c>
      <c r="G69" s="39">
        <f t="shared" si="8"/>
        <v>47.164304986956942</v>
      </c>
      <c r="H69" s="39">
        <f t="shared" si="11"/>
        <v>78.459421909860666</v>
      </c>
      <c r="I69" s="61">
        <f t="shared" si="16"/>
        <v>2067510</v>
      </c>
      <c r="J69" s="39"/>
    </row>
    <row r="70" spans="1:10" ht="15" customHeight="1" x14ac:dyDescent="0.2">
      <c r="A70" s="47">
        <v>38534</v>
      </c>
      <c r="B70" s="49">
        <v>430707</v>
      </c>
      <c r="C70" s="43">
        <f t="shared" ref="C70:C119" si="18">B70/$B$4*100</f>
        <v>269.85639637607608</v>
      </c>
      <c r="D70" s="39">
        <f t="shared" si="17"/>
        <v>9.2222447634021432</v>
      </c>
      <c r="E70" s="39">
        <f t="shared" si="15"/>
        <v>25.835064377306228</v>
      </c>
      <c r="F70" s="39">
        <f t="shared" si="5"/>
        <v>57.8022356479972</v>
      </c>
      <c r="G70" s="39">
        <f t="shared" si="8"/>
        <v>54.517602235751198</v>
      </c>
      <c r="H70" s="39">
        <f t="shared" si="11"/>
        <v>116.53143098455598</v>
      </c>
      <c r="I70" s="61">
        <f t="shared" si="16"/>
        <v>2498217</v>
      </c>
      <c r="J70" s="39"/>
    </row>
    <row r="71" spans="1:10" ht="15" customHeight="1" x14ac:dyDescent="0.2">
      <c r="A71" s="47">
        <v>38565</v>
      </c>
      <c r="B71" s="49">
        <v>444526</v>
      </c>
      <c r="C71" s="43">
        <f t="shared" si="18"/>
        <v>278.51459218325124</v>
      </c>
      <c r="D71" s="39">
        <f t="shared" si="17"/>
        <v>3.2084456486660251</v>
      </c>
      <c r="E71" s="39">
        <f t="shared" si="15"/>
        <v>29.872414024815996</v>
      </c>
      <c r="F71" s="39">
        <f t="shared" si="5"/>
        <v>67.170342068052591</v>
      </c>
      <c r="G71" s="39">
        <f t="shared" si="8"/>
        <v>52.469379285270847</v>
      </c>
      <c r="H71" s="39">
        <f t="shared" si="11"/>
        <v>86.705811692266323</v>
      </c>
      <c r="I71" s="61">
        <f t="shared" si="16"/>
        <v>2942743</v>
      </c>
      <c r="J71" s="39"/>
    </row>
    <row r="72" spans="1:10" ht="15" customHeight="1" x14ac:dyDescent="0.2">
      <c r="A72" s="47">
        <v>38596</v>
      </c>
      <c r="B72" s="49">
        <v>422271</v>
      </c>
      <c r="C72" s="43">
        <f t="shared" si="18"/>
        <v>264.5708807939551</v>
      </c>
      <c r="D72" s="39">
        <f t="shared" si="17"/>
        <v>-5.0064563152661501</v>
      </c>
      <c r="E72" s="39">
        <f t="shared" si="15"/>
        <v>23.370408351081995</v>
      </c>
      <c r="F72" s="39">
        <f t="shared" si="5"/>
        <v>39.483515503453461</v>
      </c>
      <c r="G72" s="39">
        <f t="shared" si="8"/>
        <v>51.415109562074399</v>
      </c>
      <c r="H72" s="39">
        <f t="shared" si="11"/>
        <v>93.274960866341345</v>
      </c>
      <c r="I72" s="61">
        <f t="shared" si="16"/>
        <v>3365014</v>
      </c>
      <c r="J72" s="39"/>
    </row>
    <row r="73" spans="1:10" ht="15" customHeight="1" x14ac:dyDescent="0.2">
      <c r="A73" s="47">
        <v>38626</v>
      </c>
      <c r="B73" s="49">
        <v>393116</v>
      </c>
      <c r="C73" s="43">
        <f t="shared" si="18"/>
        <v>246.30402365825844</v>
      </c>
      <c r="D73" s="39">
        <f t="shared" si="17"/>
        <v>-6.9043339466835274</v>
      </c>
      <c r="E73" s="39">
        <f t="shared" si="15"/>
        <v>14.852503367136149</v>
      </c>
      <c r="F73" s="39">
        <f t="shared" si="5"/>
        <v>22.856812478318879</v>
      </c>
      <c r="G73" s="39">
        <f t="shared" si="8"/>
        <v>38.80283455559124</v>
      </c>
      <c r="H73" s="39">
        <f t="shared" si="11"/>
        <v>76.521883601779933</v>
      </c>
      <c r="I73" s="61">
        <f t="shared" si="16"/>
        <v>3758130</v>
      </c>
      <c r="J73" s="39"/>
    </row>
    <row r="74" spans="1:10" ht="15" customHeight="1" x14ac:dyDescent="0.2">
      <c r="A74" s="47">
        <v>38657</v>
      </c>
      <c r="B74" s="49">
        <v>405714</v>
      </c>
      <c r="C74" s="43">
        <f t="shared" si="18"/>
        <v>254.19721063117925</v>
      </c>
      <c r="D74" s="39">
        <f t="shared" si="17"/>
        <v>3.2046520619867902</v>
      </c>
      <c r="E74" s="39">
        <f t="shared" si="15"/>
        <v>18.533126484534534</v>
      </c>
      <c r="F74" s="39">
        <f t="shared" si="5"/>
        <v>35.337698771428251</v>
      </c>
      <c r="G74" s="39">
        <f t="shared" si="8"/>
        <v>49.217709842806357</v>
      </c>
      <c r="H74" s="39">
        <f t="shared" si="11"/>
        <v>80.789797337040795</v>
      </c>
      <c r="I74" s="61">
        <f t="shared" si="16"/>
        <v>4163844</v>
      </c>
      <c r="J74" s="39"/>
    </row>
    <row r="75" spans="1:10" ht="15" customHeight="1" x14ac:dyDescent="0.2">
      <c r="A75" s="47">
        <v>38687</v>
      </c>
      <c r="B75" s="49">
        <v>437753</v>
      </c>
      <c r="C75" s="43">
        <f t="shared" si="18"/>
        <v>274.27101738029899</v>
      </c>
      <c r="D75" s="39">
        <f t="shared" si="17"/>
        <v>7.8969421809452101</v>
      </c>
      <c r="E75" s="39">
        <f t="shared" si="15"/>
        <v>27.893618948284882</v>
      </c>
      <c r="F75" s="39">
        <f t="shared" si="5"/>
        <v>27.893618948284882</v>
      </c>
      <c r="G75" s="39">
        <f t="shared" si="8"/>
        <v>55.124293485001495</v>
      </c>
      <c r="H75" s="39">
        <f t="shared" si="11"/>
        <v>84.246457146945787</v>
      </c>
      <c r="I75" s="62">
        <f t="shared" si="16"/>
        <v>4601597</v>
      </c>
      <c r="J75" s="52">
        <f>I75/I63-1</f>
        <v>0.28881148122951394</v>
      </c>
    </row>
    <row r="76" spans="1:10" ht="15" customHeight="1" x14ac:dyDescent="0.2">
      <c r="A76" s="47">
        <v>38718</v>
      </c>
      <c r="B76" s="49">
        <v>433402</v>
      </c>
      <c r="C76" s="43">
        <f t="shared" si="18"/>
        <v>271.54492938861949</v>
      </c>
      <c r="D76" s="39">
        <f t="shared" si="17"/>
        <v>-0.99393950469784942</v>
      </c>
      <c r="E76" s="39">
        <f t="shared" ref="E76:E87" si="19">(C76/$C$75-1)*100</f>
        <v>-0.99393950469784942</v>
      </c>
      <c r="F76" s="39">
        <f t="shared" si="5"/>
        <v>26.86186638878565</v>
      </c>
      <c r="G76" s="39">
        <f t="shared" si="8"/>
        <v>48.299389559552175</v>
      </c>
      <c r="H76" s="39">
        <f t="shared" si="11"/>
        <v>65.844717407109783</v>
      </c>
      <c r="I76" s="61">
        <f>B76</f>
        <v>433402</v>
      </c>
      <c r="J76" s="39"/>
    </row>
    <row r="77" spans="1:10" ht="15" customHeight="1" x14ac:dyDescent="0.2">
      <c r="A77" s="47">
        <v>38749</v>
      </c>
      <c r="B77" s="49">
        <v>379988</v>
      </c>
      <c r="C77" s="43">
        <f t="shared" si="18"/>
        <v>238.07876896858514</v>
      </c>
      <c r="D77" s="39">
        <f t="shared" si="17"/>
        <v>-12.324354756092504</v>
      </c>
      <c r="E77" s="39">
        <f t="shared" si="19"/>
        <v>-13.195797630170436</v>
      </c>
      <c r="F77" s="39">
        <f t="shared" si="5"/>
        <v>17.050120596235185</v>
      </c>
      <c r="G77" s="39">
        <f t="shared" si="8"/>
        <v>34.269480290031225</v>
      </c>
      <c r="H77" s="39">
        <f t="shared" si="11"/>
        <v>57.21407855159886</v>
      </c>
      <c r="I77" s="61">
        <f>I76+B77</f>
        <v>813390</v>
      </c>
      <c r="J77" s="39"/>
    </row>
    <row r="78" spans="1:10" ht="15" customHeight="1" x14ac:dyDescent="0.2">
      <c r="A78" s="47">
        <v>38777</v>
      </c>
      <c r="B78" s="49">
        <v>368853</v>
      </c>
      <c r="C78" s="43">
        <f t="shared" si="18"/>
        <v>231.10221420247359</v>
      </c>
      <c r="D78" s="39">
        <f t="shared" si="17"/>
        <v>-2.9303556954430099</v>
      </c>
      <c r="E78" s="39">
        <f t="shared" si="19"/>
        <v>-15.739469518198623</v>
      </c>
      <c r="F78" s="39">
        <f t="shared" si="5"/>
        <v>2.5169748497069211</v>
      </c>
      <c r="G78" s="39">
        <f t="shared" si="8"/>
        <v>21.468677242056124</v>
      </c>
      <c r="H78" s="39">
        <f t="shared" si="11"/>
        <v>33.727182090093358</v>
      </c>
      <c r="I78" s="61">
        <f t="shared" ref="I78:I87" si="20">I77+B78</f>
        <v>1182243</v>
      </c>
      <c r="J78" s="39"/>
    </row>
    <row r="79" spans="1:10" ht="15" customHeight="1" x14ac:dyDescent="0.2">
      <c r="A79" s="47">
        <v>38808</v>
      </c>
      <c r="B79" s="49">
        <v>427118</v>
      </c>
      <c r="C79" s="43">
        <f t="shared" si="18"/>
        <v>267.60773404508603</v>
      </c>
      <c r="D79" s="39">
        <f t="shared" si="17"/>
        <v>15.796265721032498</v>
      </c>
      <c r="E79" s="39">
        <f t="shared" si="19"/>
        <v>-2.4294522253416884</v>
      </c>
      <c r="F79" s="39">
        <f t="shared" si="5"/>
        <v>41.971360953039415</v>
      </c>
      <c r="G79" s="39">
        <f t="shared" si="8"/>
        <v>47.016425493246672</v>
      </c>
      <c r="H79" s="39">
        <f t="shared" si="11"/>
        <v>60.897310329239815</v>
      </c>
      <c r="I79" s="61">
        <f t="shared" si="20"/>
        <v>1609361</v>
      </c>
      <c r="J79" s="39"/>
    </row>
    <row r="80" spans="1:10" ht="15" customHeight="1" x14ac:dyDescent="0.2">
      <c r="A80" s="47">
        <v>38838</v>
      </c>
      <c r="B80" s="49">
        <v>394475</v>
      </c>
      <c r="C80" s="43">
        <f t="shared" si="18"/>
        <v>247.15549540744081</v>
      </c>
      <c r="D80" s="39">
        <f t="shared" si="17"/>
        <v>-7.6426186674408587</v>
      </c>
      <c r="E80" s="39">
        <f t="shared" si="19"/>
        <v>-9.8863971234920189</v>
      </c>
      <c r="F80" s="39">
        <f t="shared" ref="F80:F105" si="21">(C80/C68-1)*100</f>
        <v>13.926152690935867</v>
      </c>
      <c r="G80" s="39">
        <f t="shared" si="8"/>
        <v>31.438653076592416</v>
      </c>
      <c r="H80" s="39">
        <f t="shared" si="11"/>
        <v>47.056082431183064</v>
      </c>
      <c r="I80" s="61">
        <f t="shared" si="20"/>
        <v>2003836</v>
      </c>
      <c r="J80" s="39"/>
    </row>
    <row r="81" spans="1:10" ht="15" customHeight="1" x14ac:dyDescent="0.2">
      <c r="A81" s="47">
        <v>38869</v>
      </c>
      <c r="B81" s="49">
        <v>408673</v>
      </c>
      <c r="C81" s="43">
        <f t="shared" si="18"/>
        <v>256.05115095923713</v>
      </c>
      <c r="D81" s="39">
        <f t="shared" si="17"/>
        <v>3.5992141453831117</v>
      </c>
      <c r="E81" s="39">
        <f t="shared" si="19"/>
        <v>-6.6430155818463792</v>
      </c>
      <c r="F81" s="39">
        <f t="shared" si="21"/>
        <v>3.6346807323629493</v>
      </c>
      <c r="G81" s="39">
        <f t="shared" si="8"/>
        <v>37.492934811864153</v>
      </c>
      <c r="H81" s="39">
        <f t="shared" si="11"/>
        <v>52.513257625233713</v>
      </c>
      <c r="I81" s="61">
        <f t="shared" si="20"/>
        <v>2412509</v>
      </c>
      <c r="J81" s="39"/>
    </row>
    <row r="82" spans="1:10" ht="15" customHeight="1" x14ac:dyDescent="0.2">
      <c r="A82" s="47">
        <v>38899</v>
      </c>
      <c r="B82" s="49">
        <v>451394</v>
      </c>
      <c r="C82" s="43">
        <f t="shared" si="18"/>
        <v>282.81768855807428</v>
      </c>
      <c r="D82" s="39">
        <f t="shared" si="17"/>
        <v>10.453590034085924</v>
      </c>
      <c r="E82" s="39">
        <f t="shared" si="19"/>
        <v>3.1161408374128952</v>
      </c>
      <c r="F82" s="39">
        <f t="shared" si="21"/>
        <v>4.8030331524679282</v>
      </c>
      <c r="G82" s="39">
        <f t="shared" si="8"/>
        <v>65.381529341506067</v>
      </c>
      <c r="H82" s="39">
        <f t="shared" si="11"/>
        <v>61.939133897532848</v>
      </c>
      <c r="I82" s="61">
        <f t="shared" si="20"/>
        <v>2863903</v>
      </c>
      <c r="J82" s="39"/>
    </row>
    <row r="83" spans="1:10" ht="15" customHeight="1" x14ac:dyDescent="0.2">
      <c r="A83" s="47">
        <v>38930</v>
      </c>
      <c r="B83" s="49">
        <v>448122</v>
      </c>
      <c r="C83" s="43">
        <f t="shared" si="18"/>
        <v>280.76764031427388</v>
      </c>
      <c r="D83" s="39">
        <f t="shared" si="17"/>
        <v>-0.72486563844448293</v>
      </c>
      <c r="E83" s="39">
        <f t="shared" si="19"/>
        <v>2.3686873647924767</v>
      </c>
      <c r="F83" s="39">
        <f t="shared" si="21"/>
        <v>0.80895155738922586</v>
      </c>
      <c r="G83" s="39">
        <f t="shared" si="8"/>
        <v>68.522669153704967</v>
      </c>
      <c r="H83" s="39">
        <f t="shared" si="11"/>
        <v>53.70278270354072</v>
      </c>
      <c r="I83" s="61">
        <f t="shared" si="20"/>
        <v>3312025</v>
      </c>
      <c r="J83" s="39"/>
    </row>
    <row r="84" spans="1:10" ht="15" customHeight="1" x14ac:dyDescent="0.2">
      <c r="A84" s="47">
        <v>38961</v>
      </c>
      <c r="B84" s="49">
        <v>431521</v>
      </c>
      <c r="C84" s="43">
        <f t="shared" si="18"/>
        <v>270.36640226557898</v>
      </c>
      <c r="D84" s="39">
        <f t="shared" si="17"/>
        <v>-3.7045715229334752</v>
      </c>
      <c r="E84" s="39">
        <f t="shared" si="19"/>
        <v>-1.4236338757244393</v>
      </c>
      <c r="F84" s="39">
        <f t="shared" si="21"/>
        <v>2.1905364090832657</v>
      </c>
      <c r="G84" s="39">
        <f t="shared" si="8"/>
        <v>42.538952695225916</v>
      </c>
      <c r="H84" s="39">
        <f t="shared" si="11"/>
        <v>54.731912665884977</v>
      </c>
      <c r="I84" s="61">
        <f t="shared" si="20"/>
        <v>3743546</v>
      </c>
      <c r="J84" s="39"/>
    </row>
    <row r="85" spans="1:10" ht="15" customHeight="1" x14ac:dyDescent="0.2">
      <c r="A85" s="47">
        <v>38991</v>
      </c>
      <c r="B85" s="49">
        <v>422299</v>
      </c>
      <c r="C85" s="43">
        <f t="shared" si="18"/>
        <v>264.58842399408542</v>
      </c>
      <c r="D85" s="39">
        <f t="shared" si="17"/>
        <v>-2.1370918217189949</v>
      </c>
      <c r="E85" s="39">
        <f t="shared" si="19"/>
        <v>-3.530301334314101</v>
      </c>
      <c r="F85" s="39">
        <f t="shared" si="21"/>
        <v>7.4235085827084157</v>
      </c>
      <c r="G85" s="39">
        <f t="shared" si="8"/>
        <v>31.977098497088853</v>
      </c>
      <c r="H85" s="39">
        <f t="shared" si="11"/>
        <v>49.106874891868117</v>
      </c>
      <c r="I85" s="61">
        <f t="shared" si="20"/>
        <v>4165845</v>
      </c>
      <c r="J85" s="39"/>
    </row>
    <row r="86" spans="1:10" ht="15" customHeight="1" x14ac:dyDescent="0.2">
      <c r="A86" s="47">
        <v>39022</v>
      </c>
      <c r="B86" s="49">
        <v>417075</v>
      </c>
      <c r="C86" s="43">
        <f t="shared" si="18"/>
        <v>261.31536408405702</v>
      </c>
      <c r="D86" s="39">
        <f t="shared" si="17"/>
        <v>-1.2370382122619095</v>
      </c>
      <c r="E86" s="39">
        <f t="shared" si="19"/>
        <v>-4.7236683700625619</v>
      </c>
      <c r="F86" s="39">
        <f t="shared" si="21"/>
        <v>2.800248450879228</v>
      </c>
      <c r="G86" s="39">
        <f t="shared" si="8"/>
        <v>39.127490584730751</v>
      </c>
      <c r="H86" s="39">
        <f t="shared" si="11"/>
        <v>53.396176451116986</v>
      </c>
      <c r="I86" s="61">
        <f t="shared" si="20"/>
        <v>4582920</v>
      </c>
      <c r="J86" s="39"/>
    </row>
    <row r="87" spans="1:10" ht="15" customHeight="1" x14ac:dyDescent="0.2">
      <c r="A87" s="47">
        <v>39052</v>
      </c>
      <c r="B87" s="49">
        <v>430297</v>
      </c>
      <c r="C87" s="43">
        <f t="shared" si="18"/>
        <v>269.59951380273924</v>
      </c>
      <c r="D87" s="39">
        <f t="shared" si="17"/>
        <v>3.1701732302343633</v>
      </c>
      <c r="E87" s="39">
        <f t="shared" si="19"/>
        <v>-1.7032436099809756</v>
      </c>
      <c r="F87" s="39">
        <f t="shared" si="21"/>
        <v>-1.7032436099809756</v>
      </c>
      <c r="G87" s="39">
        <f t="shared" si="8"/>
        <v>25.715279055974793</v>
      </c>
      <c r="H87" s="39">
        <f t="shared" si="11"/>
        <v>52.482148868690068</v>
      </c>
      <c r="I87" s="62">
        <f t="shared" si="20"/>
        <v>5013217</v>
      </c>
      <c r="J87" s="52">
        <f>I87/I75-1</f>
        <v>8.9451553449813259E-2</v>
      </c>
    </row>
    <row r="88" spans="1:10" ht="15" customHeight="1" x14ac:dyDescent="0.2">
      <c r="A88" s="47">
        <v>39083</v>
      </c>
      <c r="B88" s="49">
        <v>424447</v>
      </c>
      <c r="C88" s="43">
        <f t="shared" si="18"/>
        <v>265.93423806122576</v>
      </c>
      <c r="D88" s="39">
        <f t="shared" si="17"/>
        <v>-1.3595260947671051</v>
      </c>
      <c r="E88" s="39">
        <f t="shared" ref="E88:E99" si="22">(C88/$C$87-1)*100</f>
        <v>-1.3595260947671051</v>
      </c>
      <c r="F88" s="39">
        <f t="shared" si="21"/>
        <v>-2.0662110465572536</v>
      </c>
      <c r="G88" s="39">
        <f t="shared" si="8"/>
        <v>24.240632491591853</v>
      </c>
      <c r="H88" s="39">
        <f t="shared" si="11"/>
        <v>45.23521119049574</v>
      </c>
      <c r="I88" s="61">
        <f>B88</f>
        <v>424447</v>
      </c>
      <c r="J88" s="39"/>
    </row>
    <row r="89" spans="1:10" ht="15" customHeight="1" x14ac:dyDescent="0.2">
      <c r="A89" s="47">
        <v>39114</v>
      </c>
      <c r="B89" s="49">
        <v>390995</v>
      </c>
      <c r="C89" s="43">
        <f t="shared" si="18"/>
        <v>244.97512624838666</v>
      </c>
      <c r="D89" s="39">
        <f t="shared" si="17"/>
        <v>-7.8813138036079806</v>
      </c>
      <c r="E89" s="39">
        <f t="shared" si="22"/>
        <v>-9.1336913806045583</v>
      </c>
      <c r="F89" s="39">
        <f t="shared" si="21"/>
        <v>2.896670421171188</v>
      </c>
      <c r="G89" s="39">
        <f t="shared" si="8"/>
        <v>20.440676817491553</v>
      </c>
      <c r="H89" s="39">
        <f t="shared" si="11"/>
        <v>38.158824610252864</v>
      </c>
      <c r="I89" s="61">
        <f>I88+B89</f>
        <v>815442</v>
      </c>
      <c r="J89" s="39"/>
    </row>
    <row r="90" spans="1:10" ht="15" customHeight="1" x14ac:dyDescent="0.2">
      <c r="A90" s="47">
        <v>39142</v>
      </c>
      <c r="B90" s="49">
        <v>417428</v>
      </c>
      <c r="C90" s="43">
        <f t="shared" si="18"/>
        <v>261.5365337142714</v>
      </c>
      <c r="D90" s="39">
        <f t="shared" si="17"/>
        <v>6.7604445069630037</v>
      </c>
      <c r="E90" s="39">
        <f t="shared" si="22"/>
        <v>-2.9907250108645811</v>
      </c>
      <c r="F90" s="39">
        <f t="shared" si="21"/>
        <v>13.169202907391298</v>
      </c>
      <c r="G90" s="39">
        <f t="shared" si="8"/>
        <v>16.017643282184114</v>
      </c>
      <c r="H90" s="39">
        <f t="shared" si="11"/>
        <v>37.465133816986729</v>
      </c>
      <c r="I90" s="61">
        <f t="shared" ref="I90:I99" si="23">I89+B90</f>
        <v>1232870</v>
      </c>
      <c r="J90" s="39"/>
    </row>
    <row r="91" spans="1:10" ht="15" customHeight="1" x14ac:dyDescent="0.2">
      <c r="A91" s="47">
        <v>39173</v>
      </c>
      <c r="B91" s="49">
        <v>397119</v>
      </c>
      <c r="C91" s="43">
        <f t="shared" si="18"/>
        <v>248.81207473403256</v>
      </c>
      <c r="D91" s="39">
        <f t="shared" si="17"/>
        <v>-4.8652701783301495</v>
      </c>
      <c r="E91" s="39">
        <f t="shared" si="22"/>
        <v>-7.7104883371252875</v>
      </c>
      <c r="F91" s="39">
        <f t="shared" si="21"/>
        <v>-7.023585987947123</v>
      </c>
      <c r="G91" s="39">
        <f t="shared" si="8"/>
        <v>31.999880338243901</v>
      </c>
      <c r="H91" s="39">
        <f t="shared" si="11"/>
        <v>36.690600432322285</v>
      </c>
      <c r="I91" s="61">
        <f t="shared" si="23"/>
        <v>1629989</v>
      </c>
      <c r="J91" s="39"/>
    </row>
    <row r="92" spans="1:10" ht="15" customHeight="1" x14ac:dyDescent="0.2">
      <c r="A92" s="47">
        <v>39203</v>
      </c>
      <c r="B92" s="49">
        <v>384808</v>
      </c>
      <c r="C92" s="43">
        <f t="shared" si="18"/>
        <v>241.09870556244752</v>
      </c>
      <c r="D92" s="39">
        <f t="shared" si="17"/>
        <v>-3.1000783140569976</v>
      </c>
      <c r="E92" s="39">
        <f t="shared" si="22"/>
        <v>-10.571535474335169</v>
      </c>
      <c r="F92" s="39">
        <f t="shared" si="21"/>
        <v>-2.4505988972685189</v>
      </c>
      <c r="G92" s="39">
        <f t="shared" ref="G92:G105" si="24">(C92/C68-1)*100</f>
        <v>11.134279649391331</v>
      </c>
      <c r="H92" s="39">
        <f t="shared" si="11"/>
        <v>28.21761889371286</v>
      </c>
      <c r="I92" s="61">
        <f t="shared" si="23"/>
        <v>2014797</v>
      </c>
      <c r="J92" s="39"/>
    </row>
    <row r="93" spans="1:10" ht="15" customHeight="1" x14ac:dyDescent="0.2">
      <c r="A93" s="47">
        <v>39234</v>
      </c>
      <c r="B93" s="49">
        <v>397865</v>
      </c>
      <c r="C93" s="43">
        <f t="shared" si="18"/>
        <v>249.27947570893326</v>
      </c>
      <c r="D93" s="39">
        <f t="shared" si="17"/>
        <v>3.3931207251408635</v>
      </c>
      <c r="E93" s="39">
        <f t="shared" si="22"/>
        <v>-7.5371197103395904</v>
      </c>
      <c r="F93" s="39">
        <f t="shared" si="21"/>
        <v>-2.6446572198310148</v>
      </c>
      <c r="G93" s="39">
        <f t="shared" si="24"/>
        <v>0.89389866612568092</v>
      </c>
      <c r="H93" s="39">
        <f t="shared" si="11"/>
        <v>33.856717984604636</v>
      </c>
      <c r="I93" s="61">
        <f t="shared" si="23"/>
        <v>2412662</v>
      </c>
      <c r="J93" s="39"/>
    </row>
    <row r="94" spans="1:10" ht="15" customHeight="1" x14ac:dyDescent="0.2">
      <c r="A94" s="47">
        <v>39264</v>
      </c>
      <c r="B94" s="49">
        <v>391773</v>
      </c>
      <c r="C94" s="43">
        <f t="shared" si="18"/>
        <v>245.46257659486486</v>
      </c>
      <c r="D94" s="39">
        <f t="shared" si="17"/>
        <v>-1.5311726339336307</v>
      </c>
      <c r="E94" s="39">
        <f t="shared" si="22"/>
        <v>-8.9528860298816788</v>
      </c>
      <c r="F94" s="39">
        <f t="shared" si="21"/>
        <v>-13.208195057975969</v>
      </c>
      <c r="G94" s="39">
        <f t="shared" si="24"/>
        <v>-9.039555892985252</v>
      </c>
      <c r="H94" s="39">
        <f t="shared" si="11"/>
        <v>43.537614356216196</v>
      </c>
      <c r="I94" s="61">
        <f t="shared" si="23"/>
        <v>2804435</v>
      </c>
      <c r="J94" s="39"/>
    </row>
    <row r="95" spans="1:10" ht="15" customHeight="1" x14ac:dyDescent="0.2">
      <c r="A95" s="47">
        <v>39295</v>
      </c>
      <c r="B95" s="49">
        <v>432147</v>
      </c>
      <c r="C95" s="43">
        <f t="shared" si="18"/>
        <v>270.75861809706402</v>
      </c>
      <c r="D95" s="39">
        <f t="shared" si="17"/>
        <v>10.305457497071014</v>
      </c>
      <c r="E95" s="39">
        <f t="shared" si="22"/>
        <v>0.42993560261865849</v>
      </c>
      <c r="F95" s="39">
        <f t="shared" si="21"/>
        <v>-3.5648774217735268</v>
      </c>
      <c r="G95" s="39">
        <f t="shared" si="24"/>
        <v>-2.7847639958067605</v>
      </c>
      <c r="H95" s="39">
        <f t="shared" si="11"/>
        <v>62.515042570474442</v>
      </c>
      <c r="I95" s="61">
        <f t="shared" si="23"/>
        <v>3236582</v>
      </c>
      <c r="J95" s="39"/>
    </row>
    <row r="96" spans="1:10" ht="15" customHeight="1" x14ac:dyDescent="0.2">
      <c r="A96" s="47">
        <v>39326</v>
      </c>
      <c r="B96" s="49">
        <v>410025</v>
      </c>
      <c r="C96" s="43">
        <f t="shared" si="18"/>
        <v>256.89823690838688</v>
      </c>
      <c r="D96" s="39">
        <f t="shared" si="17"/>
        <v>-5.1190914202806077</v>
      </c>
      <c r="E96" s="39">
        <f t="shared" si="22"/>
        <v>-4.7111646142083297</v>
      </c>
      <c r="F96" s="39">
        <f t="shared" si="21"/>
        <v>-4.981449338502653</v>
      </c>
      <c r="G96" s="39">
        <f t="shared" si="24"/>
        <v>-2.9000333908793197</v>
      </c>
      <c r="H96" s="39">
        <f t="shared" si="11"/>
        <v>35.438446979080965</v>
      </c>
      <c r="I96" s="61">
        <f t="shared" si="23"/>
        <v>3646607</v>
      </c>
      <c r="J96" s="39"/>
    </row>
    <row r="97" spans="1:10" ht="15" customHeight="1" x14ac:dyDescent="0.2">
      <c r="A97" s="47">
        <v>39356</v>
      </c>
      <c r="B97" s="49">
        <v>416683</v>
      </c>
      <c r="C97" s="43">
        <f t="shared" si="18"/>
        <v>261.0697592822325</v>
      </c>
      <c r="D97" s="39">
        <f t="shared" si="17"/>
        <v>1.6238034266203405</v>
      </c>
      <c r="E97" s="39">
        <f t="shared" si="22"/>
        <v>-3.1638612400272326</v>
      </c>
      <c r="F97" s="39">
        <f t="shared" si="21"/>
        <v>-1.3298634379906082</v>
      </c>
      <c r="G97" s="39">
        <f t="shared" si="24"/>
        <v>5.9949226182602677</v>
      </c>
      <c r="H97" s="39">
        <f t="shared" si="11"/>
        <v>30.221983317655198</v>
      </c>
      <c r="I97" s="61">
        <f t="shared" si="23"/>
        <v>4063290</v>
      </c>
      <c r="J97" s="39"/>
    </row>
    <row r="98" spans="1:10" ht="15" customHeight="1" x14ac:dyDescent="0.2">
      <c r="A98" s="47">
        <v>39387</v>
      </c>
      <c r="B98" s="49">
        <v>417767</v>
      </c>
      <c r="C98" s="43">
        <f t="shared" si="18"/>
        <v>261.74893174442064</v>
      </c>
      <c r="D98" s="39">
        <f t="shared" si="17"/>
        <v>0.26014980212776262</v>
      </c>
      <c r="E98" s="39">
        <f t="shared" si="22"/>
        <v>-2.9119422166550057</v>
      </c>
      <c r="F98" s="39">
        <f t="shared" si="21"/>
        <v>0.16591740094706875</v>
      </c>
      <c r="G98" s="39">
        <f t="shared" si="24"/>
        <v>2.9708119512760423</v>
      </c>
      <c r="H98" s="39">
        <f t="shared" si="11"/>
        <v>39.358327301111814</v>
      </c>
      <c r="I98" s="61">
        <f t="shared" si="23"/>
        <v>4481057</v>
      </c>
      <c r="J98" s="39"/>
    </row>
    <row r="99" spans="1:10" ht="15" customHeight="1" x14ac:dyDescent="0.2">
      <c r="A99" s="47">
        <v>39417</v>
      </c>
      <c r="B99" s="49">
        <v>432133</v>
      </c>
      <c r="C99" s="43">
        <f t="shared" si="18"/>
        <v>270.74984649699883</v>
      </c>
      <c r="D99" s="39">
        <f t="shared" si="17"/>
        <v>3.438758925429708</v>
      </c>
      <c r="E99" s="39">
        <f t="shared" si="22"/>
        <v>0.42668203589613096</v>
      </c>
      <c r="F99" s="39">
        <f t="shared" si="21"/>
        <v>0.42668203589613096</v>
      </c>
      <c r="G99" s="39">
        <f t="shared" si="24"/>
        <v>-1.2838290085961823</v>
      </c>
      <c r="H99" s="39">
        <f t="shared" si="11"/>
        <v>26.251683568083315</v>
      </c>
      <c r="I99" s="62">
        <f t="shared" si="23"/>
        <v>4913190</v>
      </c>
      <c r="J99" s="52">
        <f>I99/I87-1</f>
        <v>-1.995265714609995E-2</v>
      </c>
    </row>
    <row r="100" spans="1:10" ht="15" customHeight="1" x14ac:dyDescent="0.2">
      <c r="A100" s="47">
        <v>39448</v>
      </c>
      <c r="B100" s="49">
        <v>440071</v>
      </c>
      <c r="C100" s="43">
        <f t="shared" si="18"/>
        <v>275.72334373394483</v>
      </c>
      <c r="D100" s="39">
        <f t="shared" si="17"/>
        <v>1.8369344623067496</v>
      </c>
      <c r="E100" s="39">
        <f t="shared" ref="E100:E105" si="25">(C100/$C$99-1)*100</f>
        <v>1.8369344623067496</v>
      </c>
      <c r="F100" s="39">
        <f t="shared" si="21"/>
        <v>3.6810249571795683</v>
      </c>
      <c r="G100" s="39">
        <f t="shared" si="24"/>
        <v>1.538756166330546</v>
      </c>
      <c r="H100" s="39">
        <f t="shared" si="11"/>
        <v>28.813961180565116</v>
      </c>
      <c r="I100" s="61">
        <f>B100</f>
        <v>440071</v>
      </c>
      <c r="J100" s="39"/>
    </row>
    <row r="101" spans="1:10" ht="15" customHeight="1" x14ac:dyDescent="0.2">
      <c r="A101" s="47">
        <v>39479</v>
      </c>
      <c r="B101" s="49">
        <v>397002</v>
      </c>
      <c r="C101" s="43">
        <f t="shared" si="18"/>
        <v>248.73876921920228</v>
      </c>
      <c r="D101" s="39">
        <f t="shared" ref="D101:D111" si="26">(C101/C100-1)*100</f>
        <v>-9.7868298524556252</v>
      </c>
      <c r="E101" s="39">
        <f t="shared" si="25"/>
        <v>-8.1296730404759607</v>
      </c>
      <c r="F101" s="39">
        <f t="shared" si="21"/>
        <v>1.5363367818002738</v>
      </c>
      <c r="G101" s="39">
        <f t="shared" si="24"/>
        <v>4.4775098160994453</v>
      </c>
      <c r="H101" s="39">
        <f t="shared" si="11"/>
        <v>22.291051235687863</v>
      </c>
      <c r="I101" s="61">
        <f>I100+B101</f>
        <v>837073</v>
      </c>
      <c r="J101" s="39"/>
    </row>
    <row r="102" spans="1:10" ht="15" customHeight="1" x14ac:dyDescent="0.2">
      <c r="A102" s="47">
        <v>39508</v>
      </c>
      <c r="B102" s="49">
        <v>421577</v>
      </c>
      <c r="C102" s="43">
        <f t="shared" si="18"/>
        <v>264.13606004786789</v>
      </c>
      <c r="D102" s="39">
        <f t="shared" si="26"/>
        <v>6.1901451378078676</v>
      </c>
      <c r="E102" s="39">
        <f t="shared" si="25"/>
        <v>-2.4427664631027746</v>
      </c>
      <c r="F102" s="39">
        <f t="shared" si="21"/>
        <v>0.99394386576847626</v>
      </c>
      <c r="G102" s="39">
        <f t="shared" si="24"/>
        <v>14.294041257628386</v>
      </c>
      <c r="H102" s="39">
        <f t="shared" si="11"/>
        <v>17.170793530796537</v>
      </c>
      <c r="I102" s="61">
        <f t="shared" ref="I102:I111" si="27">I101+B102</f>
        <v>1258650</v>
      </c>
      <c r="J102" s="39"/>
    </row>
    <row r="103" spans="1:10" ht="15" customHeight="1" x14ac:dyDescent="0.2">
      <c r="A103" s="47">
        <v>39539</v>
      </c>
      <c r="B103" s="49">
        <v>415405</v>
      </c>
      <c r="C103" s="43">
        <f t="shared" si="18"/>
        <v>260.2690375048557</v>
      </c>
      <c r="D103" s="39">
        <f t="shared" si="26"/>
        <v>-1.4640267377015403</v>
      </c>
      <c r="E103" s="39">
        <f t="shared" si="25"/>
        <v>-3.8710304466448853</v>
      </c>
      <c r="F103" s="39">
        <f t="shared" si="21"/>
        <v>4.6046651003855299</v>
      </c>
      <c r="G103" s="39">
        <f t="shared" si="24"/>
        <v>-2.742333500344174</v>
      </c>
      <c r="H103" s="39">
        <f t="shared" si="11"/>
        <v>38.078032760729677</v>
      </c>
      <c r="I103" s="61">
        <f t="shared" si="27"/>
        <v>1674055</v>
      </c>
      <c r="J103" s="39"/>
    </row>
    <row r="104" spans="1:10" ht="15" customHeight="1" x14ac:dyDescent="0.2">
      <c r="A104" s="47">
        <v>39569</v>
      </c>
      <c r="B104" s="49">
        <v>426097</v>
      </c>
      <c r="C104" s="43">
        <f t="shared" si="18"/>
        <v>266.96803378319112</v>
      </c>
      <c r="D104" s="39">
        <f t="shared" si="26"/>
        <v>2.5738736895319025</v>
      </c>
      <c r="E104" s="39">
        <f t="shared" si="25"/>
        <v>-1.3967921912929393</v>
      </c>
      <c r="F104" s="39">
        <f t="shared" si="21"/>
        <v>10.729766532920326</v>
      </c>
      <c r="G104" s="39">
        <f t="shared" si="24"/>
        <v>8.01622409531657</v>
      </c>
      <c r="H104" s="39">
        <f t="shared" ref="H104:H111" si="28">(C104/C68-1)*100</f>
        <v>23.058728393813798</v>
      </c>
      <c r="I104" s="61">
        <f t="shared" si="27"/>
        <v>2100152</v>
      </c>
      <c r="J104" s="39"/>
    </row>
    <row r="105" spans="1:10" ht="15" customHeight="1" x14ac:dyDescent="0.2">
      <c r="A105" s="47">
        <v>39600</v>
      </c>
      <c r="B105" s="49">
        <v>413417.56799999997</v>
      </c>
      <c r="C105" s="43">
        <f t="shared" si="18"/>
        <v>259.02382617194843</v>
      </c>
      <c r="D105" s="39">
        <f t="shared" si="26"/>
        <v>-2.9757149193728183</v>
      </c>
      <c r="E105" s="39">
        <f t="shared" si="25"/>
        <v>-4.3309425570368205</v>
      </c>
      <c r="F105" s="39">
        <f t="shared" si="21"/>
        <v>3.9090063212396053</v>
      </c>
      <c r="G105" s="39">
        <f t="shared" si="24"/>
        <v>1.1609692835102825</v>
      </c>
      <c r="H105" s="39">
        <f t="shared" si="28"/>
        <v>4.837847542729623</v>
      </c>
      <c r="I105" s="61">
        <f t="shared" si="27"/>
        <v>2513569.568</v>
      </c>
      <c r="J105" s="52"/>
    </row>
    <row r="106" spans="1:10" ht="15" customHeight="1" x14ac:dyDescent="0.2">
      <c r="A106" s="47">
        <v>39630</v>
      </c>
      <c r="B106" s="49">
        <v>430088.46340000001</v>
      </c>
      <c r="C106" s="43">
        <f t="shared" si="18"/>
        <v>269.46885668458577</v>
      </c>
      <c r="D106" s="39">
        <f t="shared" si="26"/>
        <v>4.0324593559603938</v>
      </c>
      <c r="E106" s="39">
        <f t="shared" ref="E106:E111" si="29">(C106/$C$99-1)*100</f>
        <v>-0.47312669941892427</v>
      </c>
      <c r="F106" s="39">
        <f t="shared" ref="F106:F111" si="30">(C106/C94-1)*100</f>
        <v>9.7800163359904815</v>
      </c>
      <c r="G106" s="39">
        <f t="shared" ref="G106:G111" si="31">(C106/C82-1)*100</f>
        <v>-4.7199423563450305</v>
      </c>
      <c r="H106" s="39">
        <f t="shared" si="28"/>
        <v>-0.143609600029726</v>
      </c>
      <c r="I106" s="61">
        <f t="shared" si="27"/>
        <v>2943658.0313999997</v>
      </c>
      <c r="J106" s="52"/>
    </row>
    <row r="107" spans="1:10" ht="15" customHeight="1" x14ac:dyDescent="0.2">
      <c r="A107" s="47">
        <v>39661</v>
      </c>
      <c r="B107" s="49">
        <v>434438.27489999996</v>
      </c>
      <c r="C107" s="43">
        <f t="shared" si="18"/>
        <v>272.194200030074</v>
      </c>
      <c r="D107" s="39">
        <f t="shared" si="26"/>
        <v>1.0113760005588501</v>
      </c>
      <c r="E107" s="39">
        <f t="shared" si="29"/>
        <v>0.53346421124977894</v>
      </c>
      <c r="F107" s="39">
        <f t="shared" si="30"/>
        <v>0.5302072905747135</v>
      </c>
      <c r="G107" s="39">
        <f t="shared" si="31"/>
        <v>-3.0535713711891121</v>
      </c>
      <c r="H107" s="39">
        <f t="shared" si="28"/>
        <v>-2.2693217269631138</v>
      </c>
      <c r="I107" s="61">
        <f t="shared" si="27"/>
        <v>3378096.3062999998</v>
      </c>
      <c r="J107" s="52"/>
    </row>
    <row r="108" spans="1:10" ht="15" customHeight="1" x14ac:dyDescent="0.2">
      <c r="A108" s="47">
        <v>39692</v>
      </c>
      <c r="B108" s="49">
        <v>424177.17</v>
      </c>
      <c r="C108" s="43">
        <f t="shared" si="18"/>
        <v>265.76517800082706</v>
      </c>
      <c r="D108" s="39">
        <f t="shared" si="26"/>
        <v>-2.3619246951392059</v>
      </c>
      <c r="E108" s="39">
        <f t="shared" si="29"/>
        <v>-1.8410605068346797</v>
      </c>
      <c r="F108" s="39">
        <f t="shared" si="30"/>
        <v>3.4515383208341133</v>
      </c>
      <c r="G108" s="39">
        <f t="shared" si="31"/>
        <v>-1.7018476505198943</v>
      </c>
      <c r="H108" s="39">
        <f t="shared" si="28"/>
        <v>0.4514091661516062</v>
      </c>
      <c r="I108" s="61">
        <f t="shared" si="27"/>
        <v>3802273.4762999997</v>
      </c>
      <c r="J108" s="52"/>
    </row>
    <row r="109" spans="1:10" ht="15" customHeight="1" x14ac:dyDescent="0.2">
      <c r="A109" s="47">
        <v>39722</v>
      </c>
      <c r="B109" s="49">
        <v>420233.66259999992</v>
      </c>
      <c r="C109" s="43">
        <f t="shared" si="18"/>
        <v>263.29440158891265</v>
      </c>
      <c r="D109" s="39">
        <f t="shared" si="26"/>
        <v>-0.92968402802068306</v>
      </c>
      <c r="E109" s="39">
        <f t="shared" si="29"/>
        <v>-2.7536284893771246</v>
      </c>
      <c r="F109" s="39">
        <f t="shared" si="30"/>
        <v>0.85212562067564779</v>
      </c>
      <c r="G109" s="39">
        <f t="shared" si="31"/>
        <v>-0.48906992439007313</v>
      </c>
      <c r="H109" s="39">
        <f t="shared" si="28"/>
        <v>6.8981325105057945</v>
      </c>
      <c r="I109" s="61">
        <f t="shared" si="27"/>
        <v>4222507.1388999997</v>
      </c>
      <c r="J109" s="52"/>
    </row>
    <row r="110" spans="1:10" ht="15" customHeight="1" x14ac:dyDescent="0.2">
      <c r="A110" s="47">
        <v>39753</v>
      </c>
      <c r="B110" s="49">
        <v>401377.16700000002</v>
      </c>
      <c r="C110" s="43">
        <f t="shared" si="18"/>
        <v>251.47999887222286</v>
      </c>
      <c r="D110" s="39">
        <f t="shared" si="26"/>
        <v>-4.4871454331702365</v>
      </c>
      <c r="E110" s="39">
        <f t="shared" si="29"/>
        <v>-7.1172146075397897</v>
      </c>
      <c r="F110" s="39">
        <f t="shared" si="30"/>
        <v>-3.923199534668842</v>
      </c>
      <c r="G110" s="39">
        <f t="shared" si="31"/>
        <v>-3.7637914044236664</v>
      </c>
      <c r="H110" s="39">
        <f t="shared" si="28"/>
        <v>-1.0689384640411581</v>
      </c>
      <c r="I110" s="61">
        <f t="shared" si="27"/>
        <v>4623884.3059</v>
      </c>
      <c r="J110" s="52"/>
    </row>
    <row r="111" spans="1:10" ht="15" customHeight="1" x14ac:dyDescent="0.2">
      <c r="A111" s="47">
        <v>39783</v>
      </c>
      <c r="B111" s="49">
        <v>404477.52509999997</v>
      </c>
      <c r="C111" s="43">
        <f t="shared" si="18"/>
        <v>253.42250610879287</v>
      </c>
      <c r="D111" s="39">
        <f t="shared" si="26"/>
        <v>0.77243011185037513</v>
      </c>
      <c r="E111" s="39">
        <f t="shared" si="29"/>
        <v>-6.3997600044430776</v>
      </c>
      <c r="F111" s="39">
        <f t="shared" si="30"/>
        <v>-6.3997600044430776</v>
      </c>
      <c r="G111" s="39">
        <f t="shared" si="31"/>
        <v>-6.000384594826369</v>
      </c>
      <c r="H111" s="39">
        <f t="shared" si="28"/>
        <v>-7.6014270376216775</v>
      </c>
      <c r="I111" s="62">
        <f t="shared" si="27"/>
        <v>5028361.8310000002</v>
      </c>
      <c r="J111" s="52">
        <f>I111/I99-1</f>
        <v>2.34413550056074E-2</v>
      </c>
    </row>
    <row r="112" spans="1:10" ht="15" customHeight="1" x14ac:dyDescent="0.2">
      <c r="A112" s="47">
        <v>39814</v>
      </c>
      <c r="B112" s="49">
        <v>411394.09939999995</v>
      </c>
      <c r="C112" s="43">
        <f t="shared" si="18"/>
        <v>257.75603636454764</v>
      </c>
      <c r="D112" s="39">
        <f t="shared" ref="D112:D119" si="32">(C112/C111-1)*100</f>
        <v>1.7100021313396718</v>
      </c>
      <c r="E112" s="39">
        <f t="shared" ref="E112:E119" si="33">(C112/$C$99-1)*100</f>
        <v>-4.799193905580001</v>
      </c>
      <c r="F112" s="39">
        <f t="shared" ref="F112:F119" si="34">(C112/C100-1)*100</f>
        <v>-6.516425894912425</v>
      </c>
      <c r="G112" s="39">
        <f t="shared" ref="G112:G119" si="35">(C112/C88-1)*100</f>
        <v>-3.0752722012406863</v>
      </c>
      <c r="H112" s="39">
        <f t="shared" ref="H112:H119" si="36">(C112/C76-1)*100</f>
        <v>-5.0779416338642029</v>
      </c>
      <c r="I112" s="61">
        <f>B112</f>
        <v>411394.09939999995</v>
      </c>
      <c r="J112" s="52"/>
    </row>
    <row r="113" spans="1:10" ht="15" customHeight="1" x14ac:dyDescent="0.2">
      <c r="A113" s="47">
        <v>39845</v>
      </c>
      <c r="B113" s="49">
        <v>369805.94560000004</v>
      </c>
      <c r="C113" s="43">
        <f t="shared" si="18"/>
        <v>231.69927546583463</v>
      </c>
      <c r="D113" s="39">
        <f t="shared" si="32"/>
        <v>-10.109078827492757</v>
      </c>
      <c r="E113" s="39">
        <f t="shared" si="33"/>
        <v>-14.423118438073445</v>
      </c>
      <c r="F113" s="39">
        <f t="shared" si="34"/>
        <v>-6.8503570259091813</v>
      </c>
      <c r="G113" s="39">
        <f t="shared" si="35"/>
        <v>-5.4192647987825859</v>
      </c>
      <c r="H113" s="39">
        <f t="shared" si="36"/>
        <v>-2.6795726180826707</v>
      </c>
      <c r="I113" s="61">
        <f t="shared" ref="I113:I119" si="37">I112+B113</f>
        <v>781200.04499999993</v>
      </c>
      <c r="J113" s="52"/>
    </row>
    <row r="114" spans="1:10" ht="15" customHeight="1" x14ac:dyDescent="0.2">
      <c r="A114" s="47">
        <v>39873</v>
      </c>
      <c r="B114" s="49">
        <v>397074.20120000001</v>
      </c>
      <c r="C114" s="43">
        <f t="shared" si="18"/>
        <v>248.78400636567548</v>
      </c>
      <c r="D114" s="39">
        <f t="shared" si="32"/>
        <v>7.3736660874280879</v>
      </c>
      <c r="E114" s="39">
        <f t="shared" si="33"/>
        <v>-8.1129649436631706</v>
      </c>
      <c r="F114" s="39">
        <f t="shared" si="34"/>
        <v>-5.8121763758459348</v>
      </c>
      <c r="G114" s="39">
        <f t="shared" si="35"/>
        <v>-4.8760022806328296</v>
      </c>
      <c r="H114" s="39">
        <f t="shared" si="36"/>
        <v>7.6510699926529036</v>
      </c>
      <c r="I114" s="61">
        <f t="shared" si="37"/>
        <v>1178274.2461999999</v>
      </c>
      <c r="J114" s="52"/>
    </row>
    <row r="115" spans="1:10" ht="15" customHeight="1" x14ac:dyDescent="0.2">
      <c r="A115" s="47">
        <v>39904</v>
      </c>
      <c r="B115" s="49">
        <v>387504.82799999998</v>
      </c>
      <c r="C115" s="43">
        <f t="shared" si="18"/>
        <v>242.78838389534226</v>
      </c>
      <c r="D115" s="39">
        <f t="shared" si="32"/>
        <v>-2.4099710258385865</v>
      </c>
      <c r="E115" s="39">
        <f t="shared" si="33"/>
        <v>-10.327415865023038</v>
      </c>
      <c r="F115" s="39">
        <f t="shared" si="34"/>
        <v>-6.7163784740193355</v>
      </c>
      <c r="G115" s="39">
        <f t="shared" si="35"/>
        <v>-2.4209801092367922</v>
      </c>
      <c r="H115" s="39">
        <f t="shared" si="36"/>
        <v>-9.2745264774605651</v>
      </c>
      <c r="I115" s="61">
        <f t="shared" si="37"/>
        <v>1565779.0741999999</v>
      </c>
      <c r="J115" s="52"/>
    </row>
    <row r="116" spans="1:10" ht="15" customHeight="1" x14ac:dyDescent="0.2">
      <c r="A116" s="47">
        <v>39934</v>
      </c>
      <c r="B116" s="49">
        <v>387504.82799999998</v>
      </c>
      <c r="C116" s="43">
        <f t="shared" si="18"/>
        <v>242.78838389534226</v>
      </c>
      <c r="D116" s="39">
        <f t="shared" si="32"/>
        <v>0</v>
      </c>
      <c r="E116" s="39">
        <f t="shared" si="33"/>
        <v>-10.327415865023038</v>
      </c>
      <c r="F116" s="39">
        <f t="shared" si="34"/>
        <v>-9.0571330002323531</v>
      </c>
      <c r="G116" s="39">
        <f t="shared" si="35"/>
        <v>0.70082430718696465</v>
      </c>
      <c r="H116" s="39">
        <f t="shared" si="36"/>
        <v>-1.7669489828252782</v>
      </c>
      <c r="I116" s="80">
        <f t="shared" si="37"/>
        <v>1953283.9021999999</v>
      </c>
      <c r="J116" s="52"/>
    </row>
    <row r="117" spans="1:10" ht="15" customHeight="1" x14ac:dyDescent="0.2">
      <c r="A117" s="47">
        <v>39965</v>
      </c>
      <c r="B117" s="49">
        <v>387504.82799999998</v>
      </c>
      <c r="C117" s="43">
        <f t="shared" si="18"/>
        <v>242.78838389534226</v>
      </c>
      <c r="D117" s="39">
        <f t="shared" si="32"/>
        <v>0</v>
      </c>
      <c r="E117" s="39">
        <f t="shared" si="33"/>
        <v>-10.327415865023038</v>
      </c>
      <c r="F117" s="39">
        <f t="shared" si="34"/>
        <v>-6.2679339258267852</v>
      </c>
      <c r="G117" s="39">
        <f t="shared" si="35"/>
        <v>-2.6039415379588648</v>
      </c>
      <c r="H117" s="39">
        <f t="shared" si="36"/>
        <v>-5.1797334299060749</v>
      </c>
      <c r="I117" s="80">
        <f t="shared" si="37"/>
        <v>2340788.7302000001</v>
      </c>
      <c r="J117" s="52"/>
    </row>
    <row r="118" spans="1:10" ht="15" customHeight="1" x14ac:dyDescent="0.2">
      <c r="A118" s="47">
        <v>39995</v>
      </c>
      <c r="B118" s="49">
        <v>387504.82799999998</v>
      </c>
      <c r="C118" s="43">
        <f t="shared" si="18"/>
        <v>242.78838389534226</v>
      </c>
      <c r="D118" s="39">
        <f t="shared" si="32"/>
        <v>0</v>
      </c>
      <c r="E118" s="39">
        <f t="shared" si="33"/>
        <v>-10.327415865023038</v>
      </c>
      <c r="F118" s="39">
        <f t="shared" si="34"/>
        <v>-9.9011340744556193</v>
      </c>
      <c r="G118" s="39">
        <f t="shared" si="35"/>
        <v>-1.0894502683952312</v>
      </c>
      <c r="H118" s="39">
        <f t="shared" si="36"/>
        <v>-14.153748609861905</v>
      </c>
      <c r="I118" s="80">
        <f t="shared" si="37"/>
        <v>2728293.5581999999</v>
      </c>
      <c r="J118" s="52"/>
    </row>
    <row r="119" spans="1:10" ht="15" customHeight="1" x14ac:dyDescent="0.2">
      <c r="A119" s="47">
        <v>40026</v>
      </c>
      <c r="B119" s="49">
        <v>387504.82799999998</v>
      </c>
      <c r="C119" s="43">
        <f t="shared" si="18"/>
        <v>242.78838389534226</v>
      </c>
      <c r="D119" s="39">
        <f t="shared" si="32"/>
        <v>0</v>
      </c>
      <c r="E119" s="39">
        <f t="shared" si="33"/>
        <v>-10.327415865023038</v>
      </c>
      <c r="F119" s="39">
        <f t="shared" si="34"/>
        <v>-10.803248611279292</v>
      </c>
      <c r="G119" s="39">
        <f t="shared" si="35"/>
        <v>-10.330320932460491</v>
      </c>
      <c r="H119" s="39">
        <f t="shared" si="36"/>
        <v>-13.526935075715985</v>
      </c>
      <c r="I119" s="62">
        <f t="shared" si="37"/>
        <v>3115798.3861999996</v>
      </c>
      <c r="J119" s="52">
        <f>I119/I107-1</f>
        <v>-7.7646667328822527E-2</v>
      </c>
    </row>
    <row r="120" spans="1:10" ht="15" customHeight="1" x14ac:dyDescent="0.2">
      <c r="A120" s="47"/>
      <c r="B120" s="49"/>
      <c r="C120" s="43"/>
      <c r="D120" s="39"/>
      <c r="E120" s="39"/>
      <c r="F120" s="39"/>
      <c r="G120" s="39"/>
      <c r="H120" s="39"/>
      <c r="I120" s="42"/>
      <c r="J120" s="52"/>
    </row>
    <row r="121" spans="1:10" x14ac:dyDescent="0.2">
      <c r="A121" s="86"/>
      <c r="B121" s="86"/>
      <c r="C121" s="84"/>
      <c r="D121" s="86"/>
      <c r="E121" s="84"/>
      <c r="F121" s="84"/>
      <c r="G121" s="84"/>
      <c r="H121" s="84"/>
      <c r="I121" s="84"/>
      <c r="J121" s="39"/>
    </row>
    <row r="122" spans="1:10" ht="15" customHeight="1" x14ac:dyDescent="0.2">
      <c r="A122" s="66" t="s">
        <v>24</v>
      </c>
      <c r="D122" s="40"/>
    </row>
    <row r="123" spans="1:10" ht="15" customHeight="1" x14ac:dyDescent="0.2">
      <c r="A123" s="66" t="s">
        <v>35</v>
      </c>
      <c r="D123" s="40"/>
    </row>
    <row r="124" spans="1:10" ht="15" customHeight="1" x14ac:dyDescent="0.2">
      <c r="A124" s="66" t="s">
        <v>36</v>
      </c>
      <c r="D124" s="40"/>
    </row>
    <row r="125" spans="1:10" ht="15" customHeight="1" x14ac:dyDescent="0.2">
      <c r="A125" s="66" t="s">
        <v>37</v>
      </c>
      <c r="D125" s="40"/>
    </row>
    <row r="126" spans="1:10" ht="15" customHeight="1" x14ac:dyDescent="0.2">
      <c r="A126" s="66" t="s">
        <v>38</v>
      </c>
      <c r="D126" s="40"/>
    </row>
  </sheetData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4</vt:i4>
      </vt:variant>
    </vt:vector>
  </HeadingPairs>
  <TitlesOfParts>
    <vt:vector size="21" baseType="lpstr">
      <vt:lpstr>BRENT</vt:lpstr>
      <vt:lpstr>R$|BRENT</vt:lpstr>
      <vt:lpstr>W.TEXAS</vt:lpstr>
      <vt:lpstr>R$|W.TEXAS</vt:lpstr>
      <vt:lpstr>auto-sufic</vt:lpstr>
      <vt:lpstr>auto-sufic diesel</vt:lpstr>
      <vt:lpstr>PROD. NAC. PETRÓLEO</vt:lpstr>
      <vt:lpstr>PROD. DERIV. PETRÓLEO</vt:lpstr>
      <vt:lpstr>PROD. GÁS LGN</vt:lpstr>
      <vt:lpstr>PRODUÇÃO DIESEL</vt:lpstr>
      <vt:lpstr>PROD. GASES COMBUST.</vt:lpstr>
      <vt:lpstr>PRODUÇÃO BIODIESEL</vt:lpstr>
      <vt:lpstr>CONSUMO DERIV. PETR.</vt:lpstr>
      <vt:lpstr>CONS. DIESEL</vt:lpstr>
      <vt:lpstr>CONS. GÁS GLP.</vt:lpstr>
      <vt:lpstr>CONS. OLEO COMB.</vt:lpstr>
      <vt:lpstr>Plan2</vt:lpstr>
      <vt:lpstr>BRENT!Area_de_impressao</vt:lpstr>
      <vt:lpstr>'R$|BRENT'!Area_de_impressao</vt:lpstr>
      <vt:lpstr>'R$|W.TEXAS'!Area_de_impressao</vt:lpstr>
      <vt:lpstr>W.TEXAS!Area_de_impressao</vt:lpstr>
    </vt:vector>
  </TitlesOfParts>
  <Company>NTC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NEUTO</dc:creator>
  <cp:lastModifiedBy>Fernando Silva | NTC</cp:lastModifiedBy>
  <cp:lastPrinted>2017-05-23T14:40:39Z</cp:lastPrinted>
  <dcterms:created xsi:type="dcterms:W3CDTF">2006-03-07T14:39:13Z</dcterms:created>
  <dcterms:modified xsi:type="dcterms:W3CDTF">2024-04-24T11:37:58Z</dcterms:modified>
</cp:coreProperties>
</file>