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675" activeTab="0"/>
  </bookViews>
  <sheets>
    <sheet name="PF0521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'PF0521'!$A$87:$L$100</definedName>
  </definedNames>
  <calcPr fullCalcOnLoad="1"/>
</workbook>
</file>

<file path=xl/sharedStrings.xml><?xml version="1.0" encoding="utf-8"?>
<sst xmlns="http://schemas.openxmlformats.org/spreadsheetml/2006/main" count="116" uniqueCount="62">
  <si>
    <t>PERCURSO RODOVIÁRIO</t>
  </si>
  <si>
    <t>GRIS</t>
  </si>
  <si>
    <t>CUSTO-PESO</t>
  </si>
  <si>
    <t>OPERAÇÃO URBANA</t>
  </si>
  <si>
    <t>%</t>
  </si>
  <si>
    <t>Manutenção</t>
  </si>
  <si>
    <t>R$/t</t>
  </si>
  <si>
    <t>CAPACID. VEÍCULO (t) :</t>
  </si>
  <si>
    <t>Licenciamento</t>
  </si>
  <si>
    <t>Seguro</t>
  </si>
  <si>
    <t>Combustível</t>
  </si>
  <si>
    <t>Lubrificantes</t>
  </si>
  <si>
    <t>Pneus</t>
  </si>
  <si>
    <t>Remuneração do capital</t>
  </si>
  <si>
    <t>Salário do motorista</t>
  </si>
  <si>
    <t>Salário de ajudante</t>
  </si>
  <si>
    <t>Reposição do veículo</t>
  </si>
  <si>
    <t>Reposição da carroceria</t>
  </si>
  <si>
    <t>Créditos de impostos</t>
  </si>
  <si>
    <t>Lavagem e lubrificação</t>
  </si>
  <si>
    <t>VELOC. MÉDIA (km/h) :</t>
  </si>
  <si>
    <t>T. CARGA/DESC. (h) :</t>
  </si>
  <si>
    <t>HORAS TRABALHADAS (h) :</t>
  </si>
  <si>
    <t>Salários e honorários</t>
  </si>
  <si>
    <t>Aluguéis</t>
  </si>
  <si>
    <t>Tarifas públicas</t>
  </si>
  <si>
    <t>Serviços profissionais</t>
  </si>
  <si>
    <t>Seguro de vida em grupo</t>
  </si>
  <si>
    <t>Impostos e taxas</t>
  </si>
  <si>
    <t>Depreciações</t>
  </si>
  <si>
    <t>Outros custos</t>
  </si>
  <si>
    <t>TONELAGEM EXPEDIDA :</t>
  </si>
  <si>
    <t>KM DE DISTÂNCIA</t>
  </si>
  <si>
    <t>OUTROS CUSTOS</t>
  </si>
  <si>
    <t>Custo-valor</t>
  </si>
  <si>
    <t>Impostos (PIS+COFINS)</t>
  </si>
  <si>
    <t>CUSTO TOTAL ( R$/t )</t>
  </si>
  <si>
    <t>COMPOSIÇÃO PORCENTUAL DO CUSTO TOTAL DA CARGA FRACIONADA</t>
  </si>
  <si>
    <t>TOTAL SALÁRIOS</t>
  </si>
  <si>
    <t>TOTAL COMBUSTÍVEL</t>
  </si>
  <si>
    <t>R$</t>
  </si>
  <si>
    <t>DISTÂNCIAS RODOVIÁRIO (km) :</t>
  </si>
  <si>
    <t>DISTÂNCIAS URBANAS (km):</t>
  </si>
  <si>
    <t>CUSTOS FIXOS</t>
  </si>
  <si>
    <t>R$/MÊS</t>
  </si>
  <si>
    <t>CUSTOS VARIÁVEIS</t>
  </si>
  <si>
    <t>R$/KM</t>
  </si>
  <si>
    <t>DESPESAS INDIRETAS</t>
  </si>
  <si>
    <t>Arla 32</t>
  </si>
  <si>
    <t>Fonte: Depto. Custos Operacionais e Pesquisas Econômicas/NTC&amp;Logística</t>
  </si>
  <si>
    <t>Distâncias (km) :</t>
  </si>
  <si>
    <t>VEÍCULO</t>
  </si>
  <si>
    <t>MANUTENÇÃO</t>
  </si>
  <si>
    <t xml:space="preserve">SALÁRIOS </t>
  </si>
  <si>
    <t>COMBUSTÍVEL, LAVAGEM E LUBRIFICAÇÃO</t>
  </si>
  <si>
    <t>PNEUS</t>
  </si>
  <si>
    <t>DESPESAS INDIRETAS, EXCETO SALÁRIOS</t>
  </si>
  <si>
    <t>CRÉDITOS DE IMPOSTOS</t>
  </si>
  <si>
    <t>OUTROS</t>
  </si>
  <si>
    <t>SOMA (%)</t>
  </si>
  <si>
    <t>FONTE: DECOPE/NTC&amp;LOGÍSTICA</t>
  </si>
  <si>
    <t>PESO DOS PRINCIPAIS INSUMOS SOBRE OS CUSTOS NA CARGA FRACIONADA (%)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</si>
</sst>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0"/>
    <numFmt numFmtId="171" formatCode="#,##0.00_);[Red]\(#,##0.00\)"/>
    <numFmt numFmtId="172" formatCode="[$-416]dddd\,\ d&quot; de &quot;mmmm&quot; de &quot;yyyy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6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color indexed="50"/>
      <name val="Calibri"/>
      <family val="2"/>
    </font>
    <font>
      <sz val="10"/>
      <color indexed="48"/>
      <name val="Calibri"/>
      <family val="2"/>
    </font>
    <font>
      <sz val="10"/>
      <name val="Calibri"/>
      <family val="2"/>
    </font>
    <font>
      <b/>
      <sz val="11"/>
      <color indexed="9"/>
      <name val="Calibri"/>
      <family val="2"/>
    </font>
    <font>
      <sz val="12"/>
      <color indexed="60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sz val="11"/>
      <color indexed="50"/>
      <name val="Calibri"/>
      <family val="2"/>
    </font>
    <font>
      <b/>
      <sz val="10"/>
      <color indexed="48"/>
      <name val="Calibri"/>
      <family val="2"/>
    </font>
    <font>
      <b/>
      <sz val="12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62"/>
      <name val="Arial"/>
      <family val="2"/>
    </font>
    <font>
      <b/>
      <sz val="10"/>
      <color indexed="62"/>
      <name val="Calibri"/>
      <family val="2"/>
    </font>
    <font>
      <b/>
      <sz val="28"/>
      <color indexed="62"/>
      <name val="Calibri"/>
      <family val="2"/>
    </font>
    <font>
      <b/>
      <sz val="14"/>
      <name val="Calibri"/>
      <family val="2"/>
    </font>
    <font>
      <sz val="13"/>
      <color indexed="9"/>
      <name val="Calibri"/>
      <family val="2"/>
    </font>
    <font>
      <b/>
      <sz val="22"/>
      <color indexed="62"/>
      <name val="Calibri"/>
      <family val="2"/>
    </font>
    <font>
      <sz val="12"/>
      <name val="Calibri"/>
      <family val="2"/>
    </font>
    <font>
      <sz val="14"/>
      <color indexed="9"/>
      <name val="Calibri"/>
      <family val="2"/>
    </font>
    <font>
      <b/>
      <sz val="18"/>
      <color indexed="62"/>
      <name val="Cambria"/>
      <family val="1"/>
    </font>
    <font>
      <b/>
      <i/>
      <sz val="16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184782"/>
      <name val="Arial"/>
      <family val="2"/>
    </font>
    <font>
      <b/>
      <sz val="10"/>
      <color rgb="FF184782"/>
      <name val="Calibri"/>
      <family val="2"/>
    </font>
    <font>
      <b/>
      <sz val="28"/>
      <color rgb="FF184782"/>
      <name val="Calibri"/>
      <family val="2"/>
    </font>
    <font>
      <b/>
      <sz val="18"/>
      <color rgb="FF184A82"/>
      <name val="Cambria"/>
      <family val="1"/>
    </font>
    <font>
      <b/>
      <i/>
      <sz val="16"/>
      <color theme="0"/>
      <name val="Calibri"/>
      <family val="2"/>
    </font>
    <font>
      <b/>
      <sz val="22"/>
      <color rgb="FF184782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F9E4D"/>
        <bgColor indexed="64"/>
      </patternFill>
    </fill>
    <fill>
      <patternFill patternType="solid">
        <fgColor rgb="FF184782"/>
        <bgColor indexed="64"/>
      </patternFill>
    </fill>
    <fill>
      <patternFill patternType="solid">
        <fgColor theme="0" tint="-0.499969989061355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medium"/>
    </border>
    <border>
      <left/>
      <right style="dotted">
        <color indexed="23"/>
      </right>
      <top style="thin"/>
      <bottom style="medium"/>
    </border>
    <border>
      <left style="dotted">
        <color indexed="23"/>
      </left>
      <right style="dotted">
        <color indexed="23"/>
      </right>
      <top style="thin"/>
      <bottom style="medium"/>
    </border>
    <border>
      <left style="dotted">
        <color indexed="23"/>
      </left>
      <right/>
      <top style="thin"/>
      <bottom style="medium"/>
    </border>
    <border>
      <left/>
      <right/>
      <top style="medium"/>
      <bottom/>
    </border>
    <border>
      <left/>
      <right style="dotted">
        <color indexed="23"/>
      </right>
      <top style="medium"/>
      <bottom/>
    </border>
    <border>
      <left style="dotted">
        <color indexed="23"/>
      </left>
      <right style="dotted">
        <color indexed="23"/>
      </right>
      <top style="medium"/>
      <bottom/>
    </border>
    <border>
      <left style="dotted">
        <color indexed="23"/>
      </left>
      <right/>
      <top style="medium"/>
      <bottom/>
    </border>
    <border>
      <left style="medium">
        <color theme="0" tint="-0.149959996342659"/>
      </left>
      <right style="medium">
        <color theme="0" tint="-0.149959996342659"/>
      </right>
      <top style="medium">
        <color rgb="FF184782"/>
      </top>
      <bottom style="medium">
        <color rgb="FF184782"/>
      </bottom>
    </border>
    <border>
      <left style="medium">
        <color theme="0" tint="-0.149959996342659"/>
      </left>
      <right style="medium">
        <color rgb="FF184782"/>
      </right>
      <top style="medium">
        <color rgb="FF184782"/>
      </top>
      <bottom style="medium">
        <color rgb="FF184782"/>
      </bottom>
    </border>
    <border>
      <left/>
      <right style="dotted">
        <color indexed="23"/>
      </right>
      <top/>
      <bottom/>
    </border>
    <border>
      <left style="dotted">
        <color indexed="23"/>
      </left>
      <right style="dotted">
        <color indexed="23"/>
      </right>
      <top/>
      <bottom/>
    </border>
    <border>
      <left style="dotted">
        <color indexed="23"/>
      </left>
      <right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>
        <color rgb="FF184782"/>
      </left>
      <right style="medium">
        <color theme="0" tint="-0.149959996342659"/>
      </right>
      <top style="medium">
        <color rgb="FF184782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rgb="FF184782"/>
      </top>
      <bottom style="medium">
        <color theme="0" tint="-0.14993000030517578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rgb="FF184782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rgb="FF184782"/>
      </top>
      <bottom style="medium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3000030517578"/>
      </top>
      <bottom style="medium">
        <color theme="0" tint="-0.14993000030517578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rgb="FF184782"/>
      </right>
      <top style="medium">
        <color theme="0" tint="-0.149959996342659"/>
      </top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 style="medium">
        <color rgb="FF184782"/>
      </top>
      <bottom style="medium">
        <color rgb="FF184782"/>
      </bottom>
    </border>
    <border>
      <left/>
      <right/>
      <top style="medium">
        <color rgb="FF184782"/>
      </top>
      <bottom style="medium">
        <color rgb="FF184782"/>
      </bottom>
    </border>
    <border>
      <left/>
      <right/>
      <top style="medium">
        <color rgb="FF184782"/>
      </top>
      <bottom style="medium">
        <color theme="0" tint="-0.149959996342659"/>
      </bottom>
    </border>
    <border>
      <left/>
      <right/>
      <top style="medium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3000030517578"/>
      </top>
      <bottom style="medium">
        <color rgb="FF184782"/>
      </bottom>
    </border>
    <border>
      <left style="medium">
        <color rgb="FF184782"/>
      </left>
      <right>
        <color indexed="63"/>
      </right>
      <top style="medium">
        <color rgb="FF184782"/>
      </top>
      <bottom style="medium">
        <color rgb="FF184782"/>
      </bottom>
    </border>
    <border>
      <left/>
      <right style="medium">
        <color theme="0" tint="-0.149959996342659"/>
      </right>
      <top style="medium">
        <color rgb="FF184782"/>
      </top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>
        <color indexed="63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>
        <color indexed="63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>
        <color indexed="63"/>
      </top>
      <bottom style="medium">
        <color theme="0" tint="-0.149959996342659"/>
      </bottom>
    </border>
    <border>
      <left style="medium">
        <color rgb="FF184782"/>
      </left>
      <right/>
      <top style="medium">
        <color theme="0" tint="-0.149959996342659"/>
      </top>
      <bottom style="medium">
        <color theme="0" tint="-0.149959996342659"/>
      </bottom>
    </border>
    <border>
      <left/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/>
      <top style="medium">
        <color theme="0" tint="-0.149959996342659"/>
      </top>
      <bottom style="medium">
        <color rgb="FF184782"/>
      </bottom>
    </border>
    <border>
      <left/>
      <right style="medium">
        <color theme="0" tint="-0.149959996342659"/>
      </right>
      <top style="medium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/>
      <top style="medium">
        <color theme="0" tint="-0.149959996342659"/>
      </top>
      <bottom style="medium">
        <color theme="0" tint="-0.149959996342659"/>
      </bottom>
    </border>
    <border>
      <left/>
      <right style="medium">
        <color rgb="FF184782"/>
      </right>
      <top style="medium">
        <color theme="0" tint="-0.149959996342659"/>
      </top>
      <bottom style="medium">
        <color theme="0" tint="-0.14995999634265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2" fillId="33" borderId="0" xfId="47" applyFont="1" applyFill="1" applyAlignment="1">
      <alignment vertical="center"/>
      <protection/>
    </xf>
    <xf numFmtId="0" fontId="2" fillId="0" borderId="0" xfId="47" applyFont="1" applyAlignment="1">
      <alignment vertical="center"/>
      <protection/>
    </xf>
    <xf numFmtId="0" fontId="45" fillId="0" borderId="0" xfId="47" applyFont="1" applyAlignment="1">
      <alignment vertical="center"/>
      <protection/>
    </xf>
    <xf numFmtId="0" fontId="2" fillId="33" borderId="0" xfId="0" applyFont="1" applyFill="1" applyAlignment="1" quotePrefix="1">
      <alignment horizontal="right" vertical="center"/>
    </xf>
    <xf numFmtId="0" fontId="2" fillId="33" borderId="0" xfId="0" applyFont="1" applyFill="1" applyAlignment="1" quotePrefix="1">
      <alignment horizontal="right" vertical="center"/>
    </xf>
    <xf numFmtId="2" fontId="45" fillId="0" borderId="0" xfId="47" applyNumberFormat="1" applyFont="1" applyAlignment="1">
      <alignment horizontal="left" vertical="center"/>
      <protection/>
    </xf>
    <xf numFmtId="3" fontId="45" fillId="0" borderId="0" xfId="47" applyNumberFormat="1" applyFont="1" applyAlignment="1">
      <alignment horizontal="center" vertical="center"/>
      <protection/>
    </xf>
    <xf numFmtId="0" fontId="45" fillId="0" borderId="0" xfId="47" applyFont="1" applyAlignment="1">
      <alignment horizontal="center" vertical="center"/>
      <protection/>
    </xf>
    <xf numFmtId="2" fontId="45" fillId="0" borderId="0" xfId="47" applyNumberFormat="1" applyFont="1" applyAlignment="1">
      <alignment horizontal="right" vertical="center"/>
      <protection/>
    </xf>
    <xf numFmtId="2" fontId="2" fillId="33" borderId="0" xfId="47" applyNumberFormat="1" applyFont="1" applyFill="1" applyAlignment="1">
      <alignment horizontal="right" vertical="center"/>
      <protection/>
    </xf>
    <xf numFmtId="3" fontId="2" fillId="33" borderId="0" xfId="47" applyNumberFormat="1" applyFont="1" applyFill="1" applyAlignment="1">
      <alignment horizontal="center" vertical="center"/>
      <protection/>
    </xf>
    <xf numFmtId="0" fontId="2" fillId="33" borderId="0" xfId="47" applyFont="1" applyFill="1" applyAlignment="1">
      <alignment horizontal="center" vertical="center"/>
      <protection/>
    </xf>
    <xf numFmtId="0" fontId="3" fillId="33" borderId="0" xfId="47" applyFont="1" applyFill="1" applyAlignment="1">
      <alignment vertical="center"/>
      <protection/>
    </xf>
    <xf numFmtId="0" fontId="3" fillId="0" borderId="0" xfId="47" applyFont="1" applyAlignment="1">
      <alignment vertical="center"/>
      <protection/>
    </xf>
    <xf numFmtId="0" fontId="4" fillId="33" borderId="0" xfId="47" applyFont="1" applyFill="1" applyAlignment="1">
      <alignment horizontal="left" vertical="center"/>
      <protection/>
    </xf>
    <xf numFmtId="0" fontId="5" fillId="33" borderId="0" xfId="47" applyFont="1" applyFill="1" applyAlignment="1">
      <alignment horizontal="center" vertical="center"/>
      <protection/>
    </xf>
    <xf numFmtId="1" fontId="5" fillId="33" borderId="0" xfId="47" applyNumberFormat="1" applyFont="1" applyFill="1" applyAlignment="1">
      <alignment horizontal="center" vertical="center"/>
      <protection/>
    </xf>
    <xf numFmtId="3" fontId="5" fillId="33" borderId="0" xfId="47" applyNumberFormat="1" applyFont="1" applyFill="1" applyAlignment="1">
      <alignment horizontal="center" vertical="center"/>
      <protection/>
    </xf>
    <xf numFmtId="0" fontId="6" fillId="33" borderId="0" xfId="47" applyFont="1" applyFill="1" applyAlignment="1">
      <alignment horizontal="center" vertical="center"/>
      <protection/>
    </xf>
    <xf numFmtId="0" fontId="6" fillId="0" borderId="0" xfId="47" applyFont="1" applyAlignment="1">
      <alignment horizontal="center" vertical="center"/>
      <protection/>
    </xf>
    <xf numFmtId="0" fontId="7" fillId="33" borderId="0" xfId="47" applyFont="1" applyFill="1" applyAlignment="1">
      <alignment horizontal="center" vertical="center"/>
      <protection/>
    </xf>
    <xf numFmtId="0" fontId="7" fillId="0" borderId="0" xfId="47" applyFont="1" applyAlignment="1">
      <alignment horizontal="center" vertical="center"/>
      <protection/>
    </xf>
    <xf numFmtId="0" fontId="2" fillId="0" borderId="10" xfId="47" applyFont="1" applyBorder="1" applyAlignment="1">
      <alignment horizontal="center" vertical="center"/>
      <protection/>
    </xf>
    <xf numFmtId="0" fontId="4" fillId="33" borderId="11" xfId="47" applyFont="1" applyFill="1" applyBorder="1" applyAlignment="1">
      <alignment horizontal="center" vertical="center"/>
      <protection/>
    </xf>
    <xf numFmtId="0" fontId="4" fillId="0" borderId="11" xfId="47" applyFont="1" applyBorder="1" applyAlignment="1">
      <alignment horizontal="center" vertical="center"/>
      <protection/>
    </xf>
    <xf numFmtId="0" fontId="4" fillId="2" borderId="11" xfId="47" applyFont="1" applyFill="1" applyBorder="1" applyAlignment="1">
      <alignment horizontal="center" vertical="center"/>
      <protection/>
    </xf>
    <xf numFmtId="0" fontId="4" fillId="2" borderId="12" xfId="47" applyFont="1" applyFill="1" applyBorder="1" applyAlignment="1">
      <alignment horizontal="center" vertical="center"/>
      <protection/>
    </xf>
    <xf numFmtId="0" fontId="4" fillId="0" borderId="13" xfId="47" applyFont="1" applyBorder="1" applyAlignment="1">
      <alignment horizontal="center" vertical="center"/>
      <protection/>
    </xf>
    <xf numFmtId="0" fontId="4" fillId="2" borderId="14" xfId="47" applyFont="1" applyFill="1" applyBorder="1" applyAlignment="1">
      <alignment horizontal="center" vertical="center"/>
      <protection/>
    </xf>
    <xf numFmtId="0" fontId="8" fillId="0" borderId="0" xfId="47" applyFont="1" applyAlignment="1">
      <alignment horizontal="center" vertical="center"/>
      <protection/>
    </xf>
    <xf numFmtId="0" fontId="2" fillId="0" borderId="15" xfId="47" applyFont="1" applyBorder="1" applyAlignment="1">
      <alignment vertical="center"/>
      <protection/>
    </xf>
    <xf numFmtId="0" fontId="2" fillId="33" borderId="15" xfId="47" applyFont="1" applyFill="1" applyBorder="1" applyAlignment="1">
      <alignment vertical="center"/>
      <protection/>
    </xf>
    <xf numFmtId="4" fontId="2" fillId="33" borderId="15" xfId="47" applyNumberFormat="1" applyFont="1" applyFill="1" applyBorder="1" applyAlignment="1">
      <alignment horizontal="center" vertical="center"/>
      <protection/>
    </xf>
    <xf numFmtId="4" fontId="2" fillId="33" borderId="16" xfId="47" applyNumberFormat="1" applyFont="1" applyFill="1" applyBorder="1" applyAlignment="1">
      <alignment horizontal="center" vertical="center"/>
      <protection/>
    </xf>
    <xf numFmtId="4" fontId="2" fillId="33" borderId="17" xfId="47" applyNumberFormat="1" applyFont="1" applyFill="1" applyBorder="1" applyAlignment="1">
      <alignment horizontal="center" vertical="center"/>
      <protection/>
    </xf>
    <xf numFmtId="4" fontId="2" fillId="33" borderId="18" xfId="47" applyNumberFormat="1" applyFont="1" applyFill="1" applyBorder="1" applyAlignment="1">
      <alignment horizontal="center" vertical="center"/>
      <protection/>
    </xf>
    <xf numFmtId="0" fontId="8" fillId="33" borderId="0" xfId="47" applyFont="1" applyFill="1" applyAlignment="1">
      <alignment vertical="center"/>
      <protection/>
    </xf>
    <xf numFmtId="0" fontId="8" fillId="0" borderId="0" xfId="47" applyFont="1" applyAlignment="1">
      <alignment vertical="center"/>
      <protection/>
    </xf>
    <xf numFmtId="4" fontId="9" fillId="34" borderId="19" xfId="47" applyNumberFormat="1" applyFont="1" applyFill="1" applyBorder="1" applyAlignment="1">
      <alignment horizontal="center" vertical="center"/>
      <protection/>
    </xf>
    <xf numFmtId="4" fontId="9" fillId="34" borderId="20" xfId="47" applyNumberFormat="1" applyFont="1" applyFill="1" applyBorder="1" applyAlignment="1">
      <alignment horizontal="center" vertical="center"/>
      <protection/>
    </xf>
    <xf numFmtId="0" fontId="10" fillId="0" borderId="0" xfId="47" applyFont="1" applyAlignment="1">
      <alignment vertical="center"/>
      <protection/>
    </xf>
    <xf numFmtId="4" fontId="2" fillId="0" borderId="0" xfId="47" applyNumberFormat="1" applyFont="1" applyAlignment="1">
      <alignment horizontal="center" vertical="center"/>
      <protection/>
    </xf>
    <xf numFmtId="4" fontId="2" fillId="0" borderId="21" xfId="47" applyNumberFormat="1" applyFont="1" applyBorder="1" applyAlignment="1">
      <alignment horizontal="center" vertical="center"/>
      <protection/>
    </xf>
    <xf numFmtId="4" fontId="2" fillId="0" borderId="22" xfId="47" applyNumberFormat="1" applyFont="1" applyBorder="1" applyAlignment="1">
      <alignment horizontal="center" vertical="center"/>
      <protection/>
    </xf>
    <xf numFmtId="4" fontId="2" fillId="0" borderId="23" xfId="47" applyNumberFormat="1" applyFont="1" applyBorder="1" applyAlignment="1">
      <alignment horizontal="center" vertical="center"/>
      <protection/>
    </xf>
    <xf numFmtId="4" fontId="11" fillId="0" borderId="0" xfId="47" applyNumberFormat="1" applyFont="1" applyAlignment="1">
      <alignment horizontal="center" vertical="center"/>
      <protection/>
    </xf>
    <xf numFmtId="4" fontId="9" fillId="35" borderId="19" xfId="47" applyNumberFormat="1" applyFont="1" applyFill="1" applyBorder="1" applyAlignment="1">
      <alignment horizontal="center" vertical="center"/>
      <protection/>
    </xf>
    <xf numFmtId="4" fontId="9" fillId="35" borderId="20" xfId="47" applyNumberFormat="1" applyFont="1" applyFill="1" applyBorder="1" applyAlignment="1">
      <alignment horizontal="center" vertical="center"/>
      <protection/>
    </xf>
    <xf numFmtId="0" fontId="12" fillId="0" borderId="0" xfId="47" applyFont="1" applyAlignment="1">
      <alignment vertical="center"/>
      <protection/>
    </xf>
    <xf numFmtId="0" fontId="13" fillId="0" borderId="0" xfId="47" applyFont="1" applyAlignment="1">
      <alignment vertical="center"/>
      <protection/>
    </xf>
    <xf numFmtId="4" fontId="9" fillId="36" borderId="24" xfId="47" applyNumberFormat="1" applyFont="1" applyFill="1" applyBorder="1" applyAlignment="1">
      <alignment horizontal="right" vertical="center"/>
      <protection/>
    </xf>
    <xf numFmtId="4" fontId="9" fillId="36" borderId="25" xfId="47" applyNumberFormat="1" applyFont="1" applyFill="1" applyBorder="1" applyAlignment="1">
      <alignment horizontal="center" vertical="center"/>
      <protection/>
    </xf>
    <xf numFmtId="4" fontId="9" fillId="36" borderId="25" xfId="47" applyNumberFormat="1" applyFont="1" applyFill="1" applyBorder="1" applyAlignment="1">
      <alignment horizontal="right" vertical="center"/>
      <protection/>
    </xf>
    <xf numFmtId="4" fontId="9" fillId="36" borderId="26" xfId="47" applyNumberFormat="1" applyFont="1" applyFill="1" applyBorder="1" applyAlignment="1">
      <alignment horizontal="right" vertical="center"/>
      <protection/>
    </xf>
    <xf numFmtId="0" fontId="2" fillId="0" borderId="0" xfId="47" applyFont="1" applyAlignment="1">
      <alignment horizontal="center" vertical="center"/>
      <protection/>
    </xf>
    <xf numFmtId="4" fontId="2" fillId="0" borderId="0" xfId="47" applyNumberFormat="1" applyFont="1" applyAlignment="1">
      <alignment horizontal="right" vertical="center"/>
      <protection/>
    </xf>
    <xf numFmtId="4" fontId="2" fillId="0" borderId="21" xfId="47" applyNumberFormat="1" applyFont="1" applyBorder="1" applyAlignment="1">
      <alignment horizontal="right" vertical="center"/>
      <protection/>
    </xf>
    <xf numFmtId="4" fontId="2" fillId="0" borderId="22" xfId="47" applyNumberFormat="1" applyFont="1" applyBorder="1" applyAlignment="1">
      <alignment horizontal="right" vertical="center"/>
      <protection/>
    </xf>
    <xf numFmtId="4" fontId="2" fillId="0" borderId="23" xfId="47" applyNumberFormat="1" applyFont="1" applyBorder="1" applyAlignment="1">
      <alignment horizontal="right" vertical="center"/>
      <protection/>
    </xf>
    <xf numFmtId="4" fontId="11" fillId="0" borderId="0" xfId="47" applyNumberFormat="1" applyFont="1" applyAlignment="1">
      <alignment horizontal="right" vertical="center"/>
      <protection/>
    </xf>
    <xf numFmtId="0" fontId="9" fillId="35" borderId="27" xfId="47" applyFont="1" applyFill="1" applyBorder="1" applyAlignment="1">
      <alignment horizontal="left" vertical="center"/>
      <protection/>
    </xf>
    <xf numFmtId="0" fontId="9" fillId="35" borderId="25" xfId="47" applyFont="1" applyFill="1" applyBorder="1" applyAlignment="1">
      <alignment horizontal="right" vertical="center"/>
      <protection/>
    </xf>
    <xf numFmtId="4" fontId="9" fillId="35" borderId="25" xfId="47" applyNumberFormat="1" applyFont="1" applyFill="1" applyBorder="1" applyAlignment="1">
      <alignment horizontal="right" vertical="center"/>
      <protection/>
    </xf>
    <xf numFmtId="4" fontId="9" fillId="35" borderId="25" xfId="47" applyNumberFormat="1" applyFont="1" applyFill="1" applyBorder="1" applyAlignment="1">
      <alignment horizontal="center" vertical="center"/>
      <protection/>
    </xf>
    <xf numFmtId="4" fontId="9" fillId="35" borderId="26" xfId="47" applyNumberFormat="1" applyFont="1" applyFill="1" applyBorder="1" applyAlignment="1">
      <alignment horizontal="right" vertical="center"/>
      <protection/>
    </xf>
    <xf numFmtId="0" fontId="2" fillId="0" borderId="28" xfId="47" applyFont="1" applyBorder="1" applyAlignment="1">
      <alignment horizontal="left" vertical="center" indent="1"/>
      <protection/>
    </xf>
    <xf numFmtId="4" fontId="2" fillId="0" borderId="29" xfId="47" applyNumberFormat="1" applyFont="1" applyBorder="1" applyAlignment="1">
      <alignment horizontal="right" vertical="center"/>
      <protection/>
    </xf>
    <xf numFmtId="4" fontId="2" fillId="0" borderId="30" xfId="47" applyNumberFormat="1" applyFont="1" applyBorder="1" applyAlignment="1">
      <alignment horizontal="right" vertical="center"/>
      <protection/>
    </xf>
    <xf numFmtId="4" fontId="2" fillId="2" borderId="30" xfId="47" applyNumberFormat="1" applyFont="1" applyFill="1" applyBorder="1" applyAlignment="1">
      <alignment horizontal="center" vertical="center"/>
      <protection/>
    </xf>
    <xf numFmtId="4" fontId="2" fillId="2" borderId="30" xfId="47" applyNumberFormat="1" applyFont="1" applyFill="1" applyBorder="1" applyAlignment="1">
      <alignment horizontal="right" vertical="center"/>
      <protection/>
    </xf>
    <xf numFmtId="4" fontId="2" fillId="2" borderId="31" xfId="47" applyNumberFormat="1" applyFont="1" applyFill="1" applyBorder="1" applyAlignment="1">
      <alignment horizontal="right" vertical="center"/>
      <protection/>
    </xf>
    <xf numFmtId="0" fontId="2" fillId="0" borderId="32" xfId="47" applyFont="1" applyBorder="1" applyAlignment="1">
      <alignment horizontal="left" vertical="center" indent="1"/>
      <protection/>
    </xf>
    <xf numFmtId="4" fontId="2" fillId="0" borderId="33" xfId="47" applyNumberFormat="1" applyFont="1" applyBorder="1" applyAlignment="1">
      <alignment horizontal="right" vertical="center"/>
      <protection/>
    </xf>
    <xf numFmtId="4" fontId="2" fillId="0" borderId="34" xfId="47" applyNumberFormat="1" applyFont="1" applyBorder="1" applyAlignment="1">
      <alignment horizontal="right" vertical="center"/>
      <protection/>
    </xf>
    <xf numFmtId="4" fontId="2" fillId="2" borderId="34" xfId="47" applyNumberFormat="1" applyFont="1" applyFill="1" applyBorder="1" applyAlignment="1">
      <alignment horizontal="center" vertical="center"/>
      <protection/>
    </xf>
    <xf numFmtId="4" fontId="2" fillId="2" borderId="34" xfId="47" applyNumberFormat="1" applyFont="1" applyFill="1" applyBorder="1" applyAlignment="1">
      <alignment horizontal="right" vertical="center"/>
      <protection/>
    </xf>
    <xf numFmtId="4" fontId="2" fillId="2" borderId="35" xfId="47" applyNumberFormat="1" applyFont="1" applyFill="1" applyBorder="1" applyAlignment="1">
      <alignment horizontal="right" vertical="center"/>
      <protection/>
    </xf>
    <xf numFmtId="4" fontId="2" fillId="0" borderId="34" xfId="47" applyNumberFormat="1" applyFont="1" applyBorder="1" applyAlignment="1">
      <alignment horizontal="right" vertical="center"/>
      <protection/>
    </xf>
    <xf numFmtId="0" fontId="2" fillId="0" borderId="36" xfId="47" applyFont="1" applyBorder="1" applyAlignment="1">
      <alignment horizontal="left" vertical="center" indent="1"/>
      <protection/>
    </xf>
    <xf numFmtId="4" fontId="2" fillId="0" borderId="37" xfId="47" applyNumberFormat="1" applyFont="1" applyBorder="1" applyAlignment="1">
      <alignment horizontal="right" vertical="center"/>
      <protection/>
    </xf>
    <xf numFmtId="4" fontId="2" fillId="2" borderId="37" xfId="47" applyNumberFormat="1" applyFont="1" applyFill="1" applyBorder="1" applyAlignment="1">
      <alignment horizontal="center" vertical="center"/>
      <protection/>
    </xf>
    <xf numFmtId="4" fontId="2" fillId="2" borderId="37" xfId="47" applyNumberFormat="1" applyFont="1" applyFill="1" applyBorder="1" applyAlignment="1">
      <alignment horizontal="right" vertical="center"/>
      <protection/>
    </xf>
    <xf numFmtId="4" fontId="2" fillId="2" borderId="38" xfId="47" applyNumberFormat="1" applyFont="1" applyFill="1" applyBorder="1" applyAlignment="1">
      <alignment horizontal="right" vertical="center"/>
      <protection/>
    </xf>
    <xf numFmtId="0" fontId="2" fillId="0" borderId="0" xfId="47" applyFont="1" applyAlignment="1">
      <alignment horizontal="left" vertical="center" indent="1"/>
      <protection/>
    </xf>
    <xf numFmtId="0" fontId="9" fillId="35" borderId="28" xfId="47" applyFont="1" applyFill="1" applyBorder="1" applyAlignment="1">
      <alignment horizontal="left" vertical="center"/>
      <protection/>
    </xf>
    <xf numFmtId="0" fontId="9" fillId="35" borderId="30" xfId="47" applyFont="1" applyFill="1" applyBorder="1" applyAlignment="1">
      <alignment horizontal="right" vertical="center"/>
      <protection/>
    </xf>
    <xf numFmtId="4" fontId="9" fillId="35" borderId="30" xfId="47" applyNumberFormat="1" applyFont="1" applyFill="1" applyBorder="1" applyAlignment="1">
      <alignment horizontal="right" vertical="center"/>
      <protection/>
    </xf>
    <xf numFmtId="4" fontId="9" fillId="35" borderId="30" xfId="47" applyNumberFormat="1" applyFont="1" applyFill="1" applyBorder="1" applyAlignment="1">
      <alignment horizontal="center" vertical="center"/>
      <protection/>
    </xf>
    <xf numFmtId="4" fontId="9" fillId="35" borderId="31" xfId="47" applyNumberFormat="1" applyFont="1" applyFill="1" applyBorder="1" applyAlignment="1">
      <alignment horizontal="right" vertical="center"/>
      <protection/>
    </xf>
    <xf numFmtId="170" fontId="2" fillId="0" borderId="34" xfId="47" applyNumberFormat="1" applyFont="1" applyBorder="1" applyAlignment="1" quotePrefix="1">
      <alignment horizontal="right" vertical="center"/>
      <protection/>
    </xf>
    <xf numFmtId="170" fontId="2" fillId="0" borderId="0" xfId="47" applyNumberFormat="1" applyFont="1" applyAlignment="1" quotePrefix="1">
      <alignment horizontal="right" vertical="center"/>
      <protection/>
    </xf>
    <xf numFmtId="0" fontId="9" fillId="36" borderId="28" xfId="47" applyFont="1" applyFill="1" applyBorder="1" applyAlignment="1">
      <alignment horizontal="left" vertical="center"/>
      <protection/>
    </xf>
    <xf numFmtId="4" fontId="9" fillId="36" borderId="30" xfId="47" applyNumberFormat="1" applyFont="1" applyFill="1" applyBorder="1" applyAlignment="1">
      <alignment horizontal="right" vertical="center"/>
      <protection/>
    </xf>
    <xf numFmtId="4" fontId="9" fillId="36" borderId="30" xfId="47" applyNumberFormat="1" applyFont="1" applyFill="1" applyBorder="1" applyAlignment="1">
      <alignment horizontal="center" vertical="center"/>
      <protection/>
    </xf>
    <xf numFmtId="4" fontId="9" fillId="36" borderId="31" xfId="47" applyNumberFormat="1" applyFont="1" applyFill="1" applyBorder="1" applyAlignment="1">
      <alignment horizontal="right" vertical="center"/>
      <protection/>
    </xf>
    <xf numFmtId="4" fontId="2" fillId="0" borderId="34" xfId="47" applyNumberFormat="1" applyFont="1" applyBorder="1" applyAlignment="1" quotePrefix="1">
      <alignment horizontal="right" vertical="center"/>
      <protection/>
    </xf>
    <xf numFmtId="0" fontId="2" fillId="33" borderId="0" xfId="47" applyFont="1" applyFill="1" applyAlignment="1">
      <alignment horizontal="left" vertical="center" indent="1"/>
      <protection/>
    </xf>
    <xf numFmtId="4" fontId="2" fillId="33" borderId="0" xfId="47" applyNumberFormat="1" applyFont="1" applyFill="1" applyAlignment="1">
      <alignment horizontal="right" vertical="center"/>
      <protection/>
    </xf>
    <xf numFmtId="4" fontId="2" fillId="33" borderId="0" xfId="47" applyNumberFormat="1" applyFont="1" applyFill="1" applyAlignment="1">
      <alignment horizontal="center" vertical="center"/>
      <protection/>
    </xf>
    <xf numFmtId="4" fontId="2" fillId="33" borderId="21" xfId="47" applyNumberFormat="1" applyFont="1" applyFill="1" applyBorder="1" applyAlignment="1">
      <alignment horizontal="right" vertical="center"/>
      <protection/>
    </xf>
    <xf numFmtId="4" fontId="2" fillId="33" borderId="22" xfId="47" applyNumberFormat="1" applyFont="1" applyFill="1" applyBorder="1" applyAlignment="1">
      <alignment horizontal="right" vertical="center"/>
      <protection/>
    </xf>
    <xf numFmtId="4" fontId="2" fillId="33" borderId="23" xfId="47" applyNumberFormat="1" applyFont="1" applyFill="1" applyBorder="1" applyAlignment="1">
      <alignment horizontal="right" vertical="center"/>
      <protection/>
    </xf>
    <xf numFmtId="170" fontId="2" fillId="33" borderId="0" xfId="47" applyNumberFormat="1" applyFont="1" applyFill="1" applyAlignment="1">
      <alignment horizontal="right" vertical="center"/>
      <protection/>
    </xf>
    <xf numFmtId="4" fontId="9" fillId="35" borderId="19" xfId="47" applyNumberFormat="1" applyFont="1" applyFill="1" applyBorder="1" applyAlignment="1">
      <alignment vertical="center"/>
      <protection/>
    </xf>
    <xf numFmtId="4" fontId="9" fillId="35" borderId="20" xfId="47" applyNumberFormat="1" applyFont="1" applyFill="1" applyBorder="1" applyAlignment="1">
      <alignment vertical="center"/>
      <protection/>
    </xf>
    <xf numFmtId="0" fontId="14" fillId="0" borderId="0" xfId="47" applyFont="1" applyAlignment="1">
      <alignment vertical="center"/>
      <protection/>
    </xf>
    <xf numFmtId="4" fontId="2" fillId="33" borderId="21" xfId="47" applyNumberFormat="1" applyFont="1" applyFill="1" applyBorder="1" applyAlignment="1">
      <alignment horizontal="center" vertical="center"/>
      <protection/>
    </xf>
    <xf numFmtId="4" fontId="2" fillId="33" borderId="22" xfId="47" applyNumberFormat="1" applyFont="1" applyFill="1" applyBorder="1" applyAlignment="1">
      <alignment horizontal="center" vertical="center"/>
      <protection/>
    </xf>
    <xf numFmtId="4" fontId="2" fillId="33" borderId="23" xfId="47" applyNumberFormat="1" applyFont="1" applyFill="1" applyBorder="1" applyAlignment="1">
      <alignment horizontal="center" vertical="center"/>
      <protection/>
    </xf>
    <xf numFmtId="4" fontId="9" fillId="36" borderId="34" xfId="47" applyNumberFormat="1" applyFont="1" applyFill="1" applyBorder="1" applyAlignment="1">
      <alignment horizontal="right" vertical="center"/>
      <protection/>
    </xf>
    <xf numFmtId="4" fontId="9" fillId="36" borderId="34" xfId="47" applyNumberFormat="1" applyFont="1" applyFill="1" applyBorder="1" applyAlignment="1">
      <alignment horizontal="center" vertical="center"/>
      <protection/>
    </xf>
    <xf numFmtId="0" fontId="9" fillId="33" borderId="0" xfId="47" applyFont="1" applyFill="1" applyAlignment="1">
      <alignment horizontal="left" vertical="center"/>
      <protection/>
    </xf>
    <xf numFmtId="4" fontId="9" fillId="33" borderId="0" xfId="47" applyNumberFormat="1" applyFont="1" applyFill="1" applyAlignment="1">
      <alignment horizontal="right" vertical="center"/>
      <protection/>
    </xf>
    <xf numFmtId="4" fontId="9" fillId="33" borderId="0" xfId="47" applyNumberFormat="1" applyFont="1" applyFill="1" applyAlignment="1">
      <alignment horizontal="center" vertical="center"/>
      <protection/>
    </xf>
    <xf numFmtId="0" fontId="12" fillId="33" borderId="0" xfId="47" applyFont="1" applyFill="1" applyAlignment="1">
      <alignment vertical="center"/>
      <protection/>
    </xf>
    <xf numFmtId="0" fontId="9" fillId="36" borderId="34" xfId="47" applyFont="1" applyFill="1" applyBorder="1" applyAlignment="1">
      <alignment vertical="center"/>
      <protection/>
    </xf>
    <xf numFmtId="0" fontId="9" fillId="35" borderId="39" xfId="47" applyFont="1" applyFill="1" applyBorder="1" applyAlignment="1">
      <alignment horizontal="left" vertical="center"/>
      <protection/>
    </xf>
    <xf numFmtId="0" fontId="9" fillId="35" borderId="19" xfId="47" applyFont="1" applyFill="1" applyBorder="1" applyAlignment="1">
      <alignment horizontal="right" vertical="center"/>
      <protection/>
    </xf>
    <xf numFmtId="4" fontId="9" fillId="35" borderId="19" xfId="47" applyNumberFormat="1" applyFont="1" applyFill="1" applyBorder="1" applyAlignment="1">
      <alignment horizontal="right" vertical="center"/>
      <protection/>
    </xf>
    <xf numFmtId="4" fontId="9" fillId="35" borderId="20" xfId="47" applyNumberFormat="1" applyFont="1" applyFill="1" applyBorder="1" applyAlignment="1">
      <alignment horizontal="right" vertical="center"/>
      <protection/>
    </xf>
    <xf numFmtId="0" fontId="2" fillId="0" borderId="0" xfId="47" applyFont="1" applyAlignment="1">
      <alignment horizontal="left" vertical="center"/>
      <protection/>
    </xf>
    <xf numFmtId="170" fontId="2" fillId="0" borderId="30" xfId="47" applyNumberFormat="1" applyFont="1" applyBorder="1" applyAlignment="1" quotePrefix="1">
      <alignment horizontal="right" vertical="center"/>
      <protection/>
    </xf>
    <xf numFmtId="4" fontId="2" fillId="33" borderId="0" xfId="47" applyNumberFormat="1" applyFont="1" applyFill="1" applyAlignment="1">
      <alignment vertical="center"/>
      <protection/>
    </xf>
    <xf numFmtId="4" fontId="15" fillId="0" borderId="30" xfId="47" applyNumberFormat="1" applyFont="1" applyBorder="1" applyAlignment="1">
      <alignment vertical="center"/>
      <protection/>
    </xf>
    <xf numFmtId="4" fontId="15" fillId="0" borderId="30" xfId="47" applyNumberFormat="1" applyFont="1" applyBorder="1" applyAlignment="1">
      <alignment horizontal="center" vertical="center"/>
      <protection/>
    </xf>
    <xf numFmtId="4" fontId="15" fillId="0" borderId="30" xfId="47" applyNumberFormat="1" applyFont="1" applyBorder="1" applyAlignment="1">
      <alignment horizontal="right" vertical="center"/>
      <protection/>
    </xf>
    <xf numFmtId="4" fontId="15" fillId="0" borderId="31" xfId="47" applyNumberFormat="1" applyFont="1" applyBorder="1" applyAlignment="1">
      <alignment horizontal="right" vertical="center"/>
      <protection/>
    </xf>
    <xf numFmtId="4" fontId="15" fillId="0" borderId="37" xfId="47" applyNumberFormat="1" applyFont="1" applyBorder="1" applyAlignment="1">
      <alignment vertical="center"/>
      <protection/>
    </xf>
    <xf numFmtId="4" fontId="15" fillId="0" borderId="37" xfId="47" applyNumberFormat="1" applyFont="1" applyBorder="1" applyAlignment="1">
      <alignment horizontal="center" vertical="center"/>
      <protection/>
    </xf>
    <xf numFmtId="4" fontId="15" fillId="0" borderId="37" xfId="47" applyNumberFormat="1" applyFont="1" applyBorder="1" applyAlignment="1">
      <alignment horizontal="right" vertical="center"/>
      <protection/>
    </xf>
    <xf numFmtId="4" fontId="15" fillId="0" borderId="38" xfId="47" applyNumberFormat="1" applyFont="1" applyBorder="1" applyAlignment="1">
      <alignment horizontal="right" vertical="center"/>
      <protection/>
    </xf>
    <xf numFmtId="0" fontId="57" fillId="0" borderId="0" xfId="0" applyFont="1" applyAlignment="1">
      <alignment vertical="center"/>
    </xf>
    <xf numFmtId="0" fontId="58" fillId="0" borderId="0" xfId="47" applyFont="1" applyAlignment="1">
      <alignment vertical="center"/>
      <protection/>
    </xf>
    <xf numFmtId="0" fontId="2" fillId="0" borderId="0" xfId="47" applyFont="1" applyAlignment="1">
      <alignment vertical="center"/>
      <protection/>
    </xf>
    <xf numFmtId="4" fontId="2" fillId="33" borderId="40" xfId="47" applyNumberFormat="1" applyFont="1" applyFill="1" applyBorder="1" applyAlignment="1">
      <alignment horizontal="right" vertical="center"/>
      <protection/>
    </xf>
    <xf numFmtId="0" fontId="2" fillId="33" borderId="40" xfId="47" applyFont="1" applyFill="1" applyBorder="1" applyAlignment="1">
      <alignment horizontal="left" vertical="center" indent="1"/>
      <protection/>
    </xf>
    <xf numFmtId="4" fontId="2" fillId="33" borderId="40" xfId="47" applyNumberFormat="1" applyFont="1" applyFill="1" applyBorder="1" applyAlignment="1" quotePrefix="1">
      <alignment horizontal="right" vertical="center"/>
      <protection/>
    </xf>
    <xf numFmtId="4" fontId="2" fillId="33" borderId="40" xfId="47" applyNumberFormat="1" applyFont="1" applyFill="1" applyBorder="1" applyAlignment="1">
      <alignment horizontal="center" vertical="center"/>
      <protection/>
    </xf>
    <xf numFmtId="4" fontId="2" fillId="33" borderId="41" xfId="47" applyNumberFormat="1" applyFont="1" applyFill="1" applyBorder="1" applyAlignment="1">
      <alignment horizontal="center" vertical="center"/>
      <protection/>
    </xf>
    <xf numFmtId="4" fontId="2" fillId="33" borderId="42" xfId="47" applyNumberFormat="1" applyFont="1" applyFill="1" applyBorder="1" applyAlignment="1">
      <alignment horizontal="right" vertical="center"/>
      <protection/>
    </xf>
    <xf numFmtId="4" fontId="2" fillId="33" borderId="41" xfId="47" applyNumberFormat="1" applyFont="1" applyFill="1" applyBorder="1" applyAlignment="1">
      <alignment vertical="center"/>
      <protection/>
    </xf>
    <xf numFmtId="4" fontId="2" fillId="33" borderId="40" xfId="47" applyNumberFormat="1" applyFont="1" applyFill="1" applyBorder="1" applyAlignment="1">
      <alignment vertical="center"/>
      <protection/>
    </xf>
    <xf numFmtId="171" fontId="2" fillId="0" borderId="37" xfId="47" applyNumberFormat="1" applyFont="1" applyBorder="1" applyAlignment="1" quotePrefix="1">
      <alignment horizontal="right" vertical="center"/>
      <protection/>
    </xf>
    <xf numFmtId="171" fontId="2" fillId="0" borderId="37" xfId="47" applyNumberFormat="1" applyFont="1" applyBorder="1" applyAlignment="1">
      <alignment horizontal="right" vertical="center"/>
      <protection/>
    </xf>
    <xf numFmtId="171" fontId="2" fillId="2" borderId="37" xfId="47" applyNumberFormat="1" applyFont="1" applyFill="1" applyBorder="1" applyAlignment="1">
      <alignment horizontal="center" vertical="center"/>
      <protection/>
    </xf>
    <xf numFmtId="171" fontId="2" fillId="2" borderId="37" xfId="47" applyNumberFormat="1" applyFont="1" applyFill="1" applyBorder="1" applyAlignment="1">
      <alignment horizontal="right" vertical="center"/>
      <protection/>
    </xf>
    <xf numFmtId="171" fontId="2" fillId="2" borderId="38" xfId="47" applyNumberFormat="1" applyFont="1" applyFill="1" applyBorder="1" applyAlignment="1">
      <alignment horizontal="right" vertical="center"/>
      <protection/>
    </xf>
    <xf numFmtId="171" fontId="2" fillId="0" borderId="43" xfId="47" applyNumberFormat="1" applyFont="1" applyBorder="1" applyAlignment="1">
      <alignment horizontal="right" vertical="center"/>
      <protection/>
    </xf>
    <xf numFmtId="0" fontId="4" fillId="0" borderId="0" xfId="47" applyFont="1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0" applyFont="1" applyAlignment="1" quotePrefix="1">
      <alignment horizontal="left" vertical="center"/>
    </xf>
    <xf numFmtId="39" fontId="4" fillId="0" borderId="0" xfId="47" applyNumberFormat="1" applyFont="1" applyAlignment="1">
      <alignment horizontal="center" vertical="center"/>
      <protection/>
    </xf>
    <xf numFmtId="0" fontId="4" fillId="0" borderId="0" xfId="0" applyFont="1" applyAlignment="1" quotePrefix="1">
      <alignment horizontal="right" vertical="center"/>
    </xf>
    <xf numFmtId="2" fontId="4" fillId="0" borderId="0" xfId="47" applyNumberFormat="1" applyFont="1" applyAlignment="1">
      <alignment horizontal="left" vertical="center"/>
      <protection/>
    </xf>
    <xf numFmtId="3" fontId="4" fillId="0" borderId="0" xfId="47" applyNumberFormat="1" applyFont="1" applyAlignment="1">
      <alignment horizontal="center" vertical="center"/>
      <protection/>
    </xf>
    <xf numFmtId="2" fontId="4" fillId="0" borderId="0" xfId="47" applyNumberFormat="1" applyFont="1" applyAlignment="1">
      <alignment horizontal="right" vertical="center"/>
      <protection/>
    </xf>
    <xf numFmtId="40" fontId="2" fillId="0" borderId="37" xfId="47" applyNumberFormat="1" applyFont="1" applyBorder="1" applyAlignment="1">
      <alignment horizontal="right" vertical="center"/>
      <protection/>
    </xf>
    <xf numFmtId="0" fontId="43" fillId="0" borderId="0" xfId="0" applyFont="1" applyAlignment="1" quotePrefix="1">
      <alignment horizontal="left" vertical="center"/>
    </xf>
    <xf numFmtId="2" fontId="43" fillId="0" borderId="0" xfId="47" applyNumberFormat="1" applyFont="1" applyAlignment="1">
      <alignment horizontal="center" vertical="center"/>
      <protection/>
    </xf>
    <xf numFmtId="39" fontId="43" fillId="0" borderId="0" xfId="47" applyNumberFormat="1" applyFont="1" applyAlignment="1">
      <alignment horizontal="center" vertical="center"/>
      <protection/>
    </xf>
    <xf numFmtId="0" fontId="43" fillId="0" borderId="0" xfId="47" applyFont="1" applyAlignment="1">
      <alignment horizontal="left" vertical="center"/>
      <protection/>
    </xf>
    <xf numFmtId="0" fontId="59" fillId="0" borderId="0" xfId="47" applyFont="1" applyAlignment="1">
      <alignment vertical="center" wrapText="1"/>
      <protection/>
    </xf>
    <xf numFmtId="40" fontId="2" fillId="0" borderId="38" xfId="47" applyNumberFormat="1" applyFont="1" applyBorder="1" applyAlignment="1">
      <alignment horizontal="right" vertical="center"/>
      <protection/>
    </xf>
    <xf numFmtId="0" fontId="8" fillId="33" borderId="0" xfId="47" applyFont="1" applyFill="1" applyBorder="1" applyAlignment="1">
      <alignment vertical="center"/>
      <protection/>
    </xf>
    <xf numFmtId="3" fontId="33" fillId="37" borderId="19" xfId="47" applyNumberFormat="1" applyFont="1" applyFill="1" applyBorder="1" applyAlignment="1">
      <alignment horizontal="centerContinuous" vertical="center"/>
      <protection/>
    </xf>
    <xf numFmtId="4" fontId="33" fillId="37" borderId="19" xfId="47" applyNumberFormat="1" applyFont="1" applyFill="1" applyBorder="1" applyAlignment="1">
      <alignment horizontal="centerContinuous" vertical="center"/>
      <protection/>
    </xf>
    <xf numFmtId="3" fontId="33" fillId="37" borderId="20" xfId="47" applyNumberFormat="1" applyFont="1" applyFill="1" applyBorder="1" applyAlignment="1">
      <alignment horizontal="centerContinuous" vertical="center"/>
      <protection/>
    </xf>
    <xf numFmtId="0" fontId="60" fillId="0" borderId="0" xfId="47" applyFont="1" applyFill="1" applyBorder="1" applyAlignment="1">
      <alignment horizontal="center" vertical="center" wrapText="1"/>
      <protection/>
    </xf>
    <xf numFmtId="0" fontId="61" fillId="36" borderId="0" xfId="0" applyFont="1" applyFill="1" applyAlignment="1">
      <alignment horizontal="center" vertical="center"/>
    </xf>
    <xf numFmtId="0" fontId="9" fillId="34" borderId="39" xfId="47" applyFont="1" applyFill="1" applyBorder="1" applyAlignment="1">
      <alignment horizontal="left" vertical="center"/>
      <protection/>
    </xf>
    <xf numFmtId="0" fontId="9" fillId="34" borderId="19" xfId="47" applyFont="1" applyFill="1" applyBorder="1" applyAlignment="1">
      <alignment horizontal="left" vertical="center"/>
      <protection/>
    </xf>
    <xf numFmtId="0" fontId="9" fillId="35" borderId="39" xfId="47" applyFont="1" applyFill="1" applyBorder="1" applyAlignment="1">
      <alignment horizontal="left" vertical="center"/>
      <protection/>
    </xf>
    <xf numFmtId="0" fontId="9" fillId="35" borderId="19" xfId="47" applyFont="1" applyFill="1" applyBorder="1" applyAlignment="1">
      <alignment horizontal="left" vertical="center"/>
      <protection/>
    </xf>
    <xf numFmtId="0" fontId="9" fillId="36" borderId="34" xfId="47" applyFont="1" applyFill="1" applyBorder="1" applyAlignment="1">
      <alignment horizontal="left" vertical="center"/>
      <protection/>
    </xf>
    <xf numFmtId="0" fontId="2" fillId="0" borderId="32" xfId="47" applyFont="1" applyBorder="1" applyAlignment="1">
      <alignment horizontal="left" vertical="center"/>
      <protection/>
    </xf>
    <xf numFmtId="0" fontId="2" fillId="0" borderId="34" xfId="47" applyFont="1" applyBorder="1" applyAlignment="1">
      <alignment horizontal="left" vertical="center"/>
      <protection/>
    </xf>
    <xf numFmtId="0" fontId="2" fillId="0" borderId="36" xfId="47" applyFont="1" applyBorder="1" applyAlignment="1">
      <alignment horizontal="left" vertical="center"/>
      <protection/>
    </xf>
    <xf numFmtId="0" fontId="2" fillId="0" borderId="37" xfId="47" applyFont="1" applyBorder="1" applyAlignment="1">
      <alignment horizontal="left" vertical="center"/>
      <protection/>
    </xf>
    <xf numFmtId="0" fontId="15" fillId="0" borderId="28" xfId="47" applyFont="1" applyBorder="1" applyAlignment="1">
      <alignment horizontal="left" vertical="center"/>
      <protection/>
    </xf>
    <xf numFmtId="0" fontId="15" fillId="0" borderId="30" xfId="47" applyFont="1" applyBorder="1" applyAlignment="1">
      <alignment horizontal="left" vertical="center"/>
      <protection/>
    </xf>
    <xf numFmtId="0" fontId="15" fillId="0" borderId="36" xfId="47" applyFont="1" applyBorder="1" applyAlignment="1">
      <alignment horizontal="left" vertical="center"/>
      <protection/>
    </xf>
    <xf numFmtId="0" fontId="15" fillId="0" borderId="37" xfId="47" applyFont="1" applyBorder="1" applyAlignment="1">
      <alignment horizontal="left" vertical="center"/>
      <protection/>
    </xf>
    <xf numFmtId="0" fontId="9" fillId="36" borderId="27" xfId="47" applyFont="1" applyFill="1" applyBorder="1" applyAlignment="1">
      <alignment horizontal="left" vertical="center"/>
      <protection/>
    </xf>
    <xf numFmtId="0" fontId="9" fillId="36" borderId="26" xfId="47" applyFont="1" applyFill="1" applyBorder="1" applyAlignment="1">
      <alignment horizontal="left" vertical="center"/>
      <protection/>
    </xf>
    <xf numFmtId="0" fontId="9" fillId="36" borderId="28" xfId="47" applyFont="1" applyFill="1" applyBorder="1" applyAlignment="1">
      <alignment horizontal="left" vertical="center"/>
      <protection/>
    </xf>
    <xf numFmtId="0" fontId="9" fillId="36" borderId="30" xfId="47" applyFont="1" applyFill="1" applyBorder="1" applyAlignment="1">
      <alignment horizontal="left" vertical="center"/>
      <protection/>
    </xf>
    <xf numFmtId="2" fontId="36" fillId="0" borderId="34" xfId="47" applyNumberFormat="1" applyFont="1" applyBorder="1" applyAlignment="1">
      <alignment horizontal="center" vertical="center"/>
      <protection/>
    </xf>
    <xf numFmtId="0" fontId="33" fillId="37" borderId="44" xfId="47" applyFont="1" applyFill="1" applyBorder="1" applyAlignment="1">
      <alignment horizontal="center" vertical="center"/>
      <protection/>
    </xf>
    <xf numFmtId="0" fontId="33" fillId="37" borderId="45" xfId="47" applyFont="1" applyFill="1" applyBorder="1" applyAlignment="1">
      <alignment horizontal="center" vertical="center"/>
      <protection/>
    </xf>
    <xf numFmtId="0" fontId="2" fillId="0" borderId="46" xfId="47" applyFont="1" applyBorder="1" applyAlignment="1">
      <alignment horizontal="left" vertical="center"/>
      <protection/>
    </xf>
    <xf numFmtId="0" fontId="2" fillId="0" borderId="47" xfId="47" applyFont="1" applyBorder="1" applyAlignment="1">
      <alignment horizontal="left" vertical="center"/>
      <protection/>
    </xf>
    <xf numFmtId="2" fontId="36" fillId="0" borderId="47" xfId="47" applyNumberFormat="1" applyFont="1" applyBorder="1" applyAlignment="1">
      <alignment horizontal="center" vertical="center"/>
      <protection/>
    </xf>
    <xf numFmtId="0" fontId="2" fillId="0" borderId="32" xfId="47" applyFont="1" applyBorder="1" applyAlignment="1">
      <alignment horizontal="left" vertical="center"/>
      <protection/>
    </xf>
    <xf numFmtId="0" fontId="2" fillId="0" borderId="34" xfId="47" applyFont="1" applyBorder="1" applyAlignment="1">
      <alignment horizontal="left" vertical="center"/>
      <protection/>
    </xf>
    <xf numFmtId="2" fontId="36" fillId="0" borderId="48" xfId="47" applyNumberFormat="1" applyFont="1" applyBorder="1" applyAlignment="1">
      <alignment horizontal="center" vertical="center"/>
      <protection/>
    </xf>
    <xf numFmtId="2" fontId="36" fillId="0" borderId="35" xfId="47" applyNumberFormat="1" applyFont="1" applyBorder="1" applyAlignment="1">
      <alignment horizontal="center" vertical="center"/>
      <protection/>
    </xf>
    <xf numFmtId="0" fontId="2" fillId="0" borderId="49" xfId="47" applyFont="1" applyBorder="1" applyAlignment="1">
      <alignment horizontal="left" vertical="center"/>
      <protection/>
    </xf>
    <xf numFmtId="0" fontId="2" fillId="0" borderId="50" xfId="47" applyFont="1" applyBorder="1" applyAlignment="1">
      <alignment horizontal="left" vertical="center"/>
      <protection/>
    </xf>
    <xf numFmtId="2" fontId="34" fillId="36" borderId="37" xfId="47" applyNumberFormat="1" applyFont="1" applyFill="1" applyBorder="1" applyAlignment="1">
      <alignment horizontal="center" vertical="center"/>
      <protection/>
    </xf>
    <xf numFmtId="0" fontId="34" fillId="36" borderId="37" xfId="47" applyFont="1" applyFill="1" applyBorder="1" applyAlignment="1">
      <alignment horizontal="center" vertical="center"/>
      <protection/>
    </xf>
    <xf numFmtId="0" fontId="2" fillId="0" borderId="32" xfId="47" applyFont="1" applyBorder="1" applyAlignment="1">
      <alignment horizontal="left" vertical="center" wrapText="1"/>
      <protection/>
    </xf>
    <xf numFmtId="0" fontId="2" fillId="0" borderId="34" xfId="47" applyFont="1" applyBorder="1" applyAlignment="1">
      <alignment horizontal="left" vertical="center" wrapText="1"/>
      <protection/>
    </xf>
    <xf numFmtId="0" fontId="37" fillId="36" borderId="51" xfId="47" applyFont="1" applyFill="1" applyBorder="1" applyAlignment="1">
      <alignment horizontal="left" vertical="center"/>
      <protection/>
    </xf>
    <xf numFmtId="0" fontId="37" fillId="36" borderId="52" xfId="47" applyFont="1" applyFill="1" applyBorder="1" applyAlignment="1">
      <alignment horizontal="left" vertical="center"/>
      <protection/>
    </xf>
    <xf numFmtId="171" fontId="36" fillId="0" borderId="53" xfId="0" applyNumberFormat="1" applyFont="1" applyBorder="1" applyAlignment="1">
      <alignment horizontal="center"/>
    </xf>
    <xf numFmtId="171" fontId="36" fillId="0" borderId="50" xfId="0" applyNumberFormat="1" applyFont="1" applyBorder="1" applyAlignment="1">
      <alignment horizontal="center"/>
    </xf>
    <xf numFmtId="171" fontId="36" fillId="0" borderId="54" xfId="0" applyNumberFormat="1" applyFont="1" applyBorder="1" applyAlignment="1">
      <alignment horizontal="center"/>
    </xf>
    <xf numFmtId="0" fontId="62" fillId="0" borderId="0" xfId="47" applyFont="1" applyAlignment="1">
      <alignment horizontal="center" vertical="center" wrapText="1"/>
      <protection/>
    </xf>
    <xf numFmtId="0" fontId="34" fillId="36" borderId="38" xfId="47" applyFont="1" applyFill="1" applyBorder="1" applyAlignment="1">
      <alignment horizontal="center" vertical="center"/>
      <protection/>
    </xf>
    <xf numFmtId="0" fontId="36" fillId="0" borderId="34" xfId="47" applyFont="1" applyBorder="1" applyAlignment="1">
      <alignment horizontal="center" vertical="center"/>
      <protection/>
    </xf>
    <xf numFmtId="0" fontId="36" fillId="0" borderId="35" xfId="47" applyFont="1" applyBorder="1" applyAlignment="1">
      <alignment horizontal="center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_Pesosfu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0</xdr:rowOff>
    </xdr:from>
    <xdr:to>
      <xdr:col>1</xdr:col>
      <xdr:colOff>200025</xdr:colOff>
      <xdr:row>2</xdr:row>
      <xdr:rowOff>85725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933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86</xdr:row>
      <xdr:rowOff>38100</xdr:rowOff>
    </xdr:from>
    <xdr:to>
      <xdr:col>0</xdr:col>
      <xdr:colOff>1981200</xdr:colOff>
      <xdr:row>88</xdr:row>
      <xdr:rowOff>190500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2145625"/>
          <a:ext cx="1933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INCTNOVO\INCTF08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INCTNOVO\INCTF032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INCTNOVO\INCTF042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INCTNOVO\INCTF05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idades"/>
      <sheetName val="Fracionada"/>
      <sheetName val="RESUMOa"/>
      <sheetName val="VARIAÇÃOr"/>
      <sheetName val="RESUMOr"/>
      <sheetName val="VARIAÇÃOce"/>
      <sheetName val="RESUMOce"/>
      <sheetName val="PLANCUSr"/>
      <sheetName val="PLANCUSce"/>
      <sheetName val="DAT"/>
      <sheetName val="PESOSa"/>
      <sheetName val="PESOSr"/>
      <sheetName val="PESOSdat"/>
      <sheetName val="PESOSou"/>
      <sheetName val="VEÍCULO"/>
      <sheetName val="CARROCERIA"/>
      <sheetName val="LAVAGEM"/>
      <sheetName val="PNEU"/>
      <sheetName val="RECAPAGEM"/>
      <sheetName val="RODOAR"/>
      <sheetName val="ÓLEOS"/>
      <sheetName val="media_mês"/>
      <sheetName val="media_ano"/>
      <sheetName val="media_12"/>
      <sheetName val="media_jun94"/>
      <sheetName val="OUTROS"/>
      <sheetName val="DATA"/>
      <sheetName val="RESUMOr_FARMA"/>
      <sheetName val="Generalidades_FARMA"/>
      <sheetName val="Fracionada_FARMA"/>
    </sheetNames>
    <sheetDataSet>
      <sheetData sheetId="8">
        <row r="96">
          <cell r="H96">
            <v>17.45722650228489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idades"/>
      <sheetName val="Fracionada"/>
      <sheetName val="RESUMOa"/>
      <sheetName val="VARIAÇÃOr"/>
      <sheetName val="RESUMOr"/>
      <sheetName val="VARIAÇÃOce"/>
      <sheetName val="RESUMOce"/>
      <sheetName val="PLANCUSr"/>
      <sheetName val="PLANCUSce"/>
      <sheetName val="DAT"/>
      <sheetName val="PESOSa"/>
      <sheetName val="PESOSr"/>
      <sheetName val="PESOSdat"/>
      <sheetName val="PESOSou"/>
      <sheetName val="VEÍCULO"/>
      <sheetName val="CARROCERIA"/>
      <sheetName val="LAVAGEM"/>
      <sheetName val="PNEU"/>
      <sheetName val="RECAPAGEM"/>
      <sheetName val="RODOAR"/>
      <sheetName val="ÓLEOS"/>
      <sheetName val="media_mês"/>
      <sheetName val="media_ano"/>
      <sheetName val="media_12"/>
      <sheetName val="media_jun94"/>
      <sheetName val="OUTROS"/>
      <sheetName val="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eralidades"/>
      <sheetName val="Fracionada"/>
      <sheetName val="RESUMOa"/>
      <sheetName val="VARIAÇÃOr"/>
      <sheetName val="RESUMOr"/>
      <sheetName val="VARIAÇÃOce"/>
      <sheetName val="RESUMOce"/>
      <sheetName val="PLANCUSr"/>
      <sheetName val="PLANCUSce"/>
      <sheetName val="DAT"/>
      <sheetName val="PESOSa"/>
      <sheetName val="PESOSr"/>
      <sheetName val="PESOSdat"/>
      <sheetName val="PESOSou"/>
      <sheetName val="VEÍCULO"/>
      <sheetName val="CARROCERIA"/>
      <sheetName val="LAVAGEM"/>
      <sheetName val="PNEU"/>
      <sheetName val="RECAPAGEM"/>
      <sheetName val="RODOAR"/>
      <sheetName val="ÓLEOS"/>
      <sheetName val="media_mês"/>
      <sheetName val="media_ano"/>
      <sheetName val="media_12"/>
      <sheetName val="media_jun94"/>
      <sheetName val="OUTROS"/>
      <sheetName val="DAT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eneralidades"/>
      <sheetName val="Fracionada"/>
      <sheetName val="RESUMOa"/>
      <sheetName val="VARIAÇÃOr"/>
      <sheetName val="RESUMOr"/>
      <sheetName val="VARIAÇÃOce"/>
      <sheetName val="RESUMOce"/>
      <sheetName val="PLANCUSr"/>
      <sheetName val="PLANCUSce"/>
      <sheetName val="DAT"/>
      <sheetName val="PESOSa"/>
      <sheetName val="PESOSr"/>
      <sheetName val="PESOSdat"/>
      <sheetName val="PESOSou"/>
      <sheetName val="VEÍCULO"/>
      <sheetName val="CARROCERIA"/>
      <sheetName val="LAVAGEM"/>
      <sheetName val="PNEU"/>
      <sheetName val="RECAPAGEM"/>
      <sheetName val="RODOAR"/>
      <sheetName val="ÓLEOS"/>
      <sheetName val="media_mês"/>
      <sheetName val="media_ano"/>
      <sheetName val="media_12"/>
      <sheetName val="media_jun94"/>
      <sheetName val="OUTROS"/>
      <sheetName val="DATA"/>
    </sheetNames>
    <sheetDataSet>
      <sheetData sheetId="4">
        <row r="14">
          <cell r="D14">
            <v>50</v>
          </cell>
          <cell r="E14">
            <v>0.8</v>
          </cell>
          <cell r="F14">
            <v>631.7235390898518</v>
          </cell>
          <cell r="G14">
            <v>0.3</v>
          </cell>
          <cell r="I14">
            <v>0.3</v>
          </cell>
        </row>
        <row r="15">
          <cell r="D15">
            <v>100</v>
          </cell>
          <cell r="E15">
            <v>0.8</v>
          </cell>
          <cell r="F15">
            <v>654.1910659741066</v>
          </cell>
          <cell r="G15">
            <v>0.3</v>
          </cell>
        </row>
        <row r="16">
          <cell r="D16">
            <v>150</v>
          </cell>
          <cell r="E16">
            <v>0.8</v>
          </cell>
          <cell r="F16">
            <v>676.6585928583613</v>
          </cell>
          <cell r="G16">
            <v>0.3</v>
          </cell>
        </row>
        <row r="17">
          <cell r="D17">
            <v>200</v>
          </cell>
          <cell r="E17">
            <v>0.8</v>
          </cell>
          <cell r="F17">
            <v>699.1261197426161</v>
          </cell>
          <cell r="G17">
            <v>0.3</v>
          </cell>
        </row>
        <row r="18">
          <cell r="D18">
            <v>250</v>
          </cell>
          <cell r="E18">
            <v>0.8</v>
          </cell>
          <cell r="F18">
            <v>721.5936466268709</v>
          </cell>
          <cell r="G18">
            <v>0.3</v>
          </cell>
        </row>
        <row r="19">
          <cell r="D19">
            <v>300</v>
          </cell>
          <cell r="E19">
            <v>0.8</v>
          </cell>
          <cell r="F19">
            <v>744.0611735111256</v>
          </cell>
          <cell r="G19">
            <v>0.4</v>
          </cell>
        </row>
        <row r="20">
          <cell r="D20">
            <v>350</v>
          </cell>
          <cell r="E20">
            <v>0.8</v>
          </cell>
          <cell r="F20">
            <v>766.5287003953804</v>
          </cell>
          <cell r="G20">
            <v>0.4</v>
          </cell>
        </row>
        <row r="21">
          <cell r="D21">
            <v>400</v>
          </cell>
          <cell r="E21">
            <v>0.8</v>
          </cell>
          <cell r="F21">
            <v>788.9962272796351</v>
          </cell>
          <cell r="G21">
            <v>0.4</v>
          </cell>
        </row>
        <row r="22">
          <cell r="D22">
            <v>450</v>
          </cell>
          <cell r="E22">
            <v>0.8</v>
          </cell>
          <cell r="F22">
            <v>811.4637541638898</v>
          </cell>
          <cell r="G22">
            <v>0.4</v>
          </cell>
        </row>
        <row r="23">
          <cell r="D23">
            <v>500</v>
          </cell>
          <cell r="E23">
            <v>0.8</v>
          </cell>
          <cell r="F23">
            <v>833.9312810481446</v>
          </cell>
          <cell r="G23">
            <v>0.4</v>
          </cell>
        </row>
        <row r="24">
          <cell r="D24">
            <v>550</v>
          </cell>
          <cell r="E24">
            <v>1</v>
          </cell>
          <cell r="F24">
            <v>980.0096346559861</v>
          </cell>
          <cell r="G24">
            <v>0.6</v>
          </cell>
        </row>
        <row r="25">
          <cell r="D25">
            <v>600</v>
          </cell>
          <cell r="E25">
            <v>1</v>
          </cell>
          <cell r="F25">
            <v>1002.4771615402408</v>
          </cell>
          <cell r="G25">
            <v>0.6</v>
          </cell>
        </row>
        <row r="26">
          <cell r="D26">
            <v>650</v>
          </cell>
          <cell r="E26">
            <v>1</v>
          </cell>
          <cell r="F26">
            <v>1024.9446884244956</v>
          </cell>
          <cell r="G26">
            <v>0.6</v>
          </cell>
        </row>
        <row r="27">
          <cell r="D27">
            <v>700</v>
          </cell>
          <cell r="E27">
            <v>1</v>
          </cell>
          <cell r="F27">
            <v>1047.4122153087503</v>
          </cell>
          <cell r="G27">
            <v>0.6</v>
          </cell>
        </row>
        <row r="28">
          <cell r="D28">
            <v>750</v>
          </cell>
          <cell r="E28">
            <v>1</v>
          </cell>
          <cell r="F28">
            <v>1069.879742193005</v>
          </cell>
          <cell r="G28">
            <v>0.6</v>
          </cell>
        </row>
        <row r="29">
          <cell r="D29">
            <v>800</v>
          </cell>
          <cell r="E29">
            <v>1</v>
          </cell>
          <cell r="F29">
            <v>1092.3472690772599</v>
          </cell>
          <cell r="G29">
            <v>0.6</v>
          </cell>
        </row>
        <row r="30">
          <cell r="D30">
            <v>850</v>
          </cell>
          <cell r="E30">
            <v>1</v>
          </cell>
          <cell r="F30">
            <v>1114.8147959615146</v>
          </cell>
          <cell r="G30">
            <v>0.6</v>
          </cell>
        </row>
        <row r="31">
          <cell r="D31">
            <v>900</v>
          </cell>
          <cell r="E31">
            <v>1</v>
          </cell>
          <cell r="F31">
            <v>1137.2823228457694</v>
          </cell>
          <cell r="G31">
            <v>0.6</v>
          </cell>
        </row>
        <row r="32">
          <cell r="D32">
            <v>950</v>
          </cell>
          <cell r="E32">
            <v>1</v>
          </cell>
          <cell r="F32">
            <v>1159.7498497300242</v>
          </cell>
          <cell r="G32">
            <v>0.6</v>
          </cell>
        </row>
        <row r="33">
          <cell r="D33">
            <v>1000</v>
          </cell>
          <cell r="E33">
            <v>1</v>
          </cell>
          <cell r="F33">
            <v>1182.217376614279</v>
          </cell>
          <cell r="G33">
            <v>0.6</v>
          </cell>
        </row>
        <row r="34">
          <cell r="D34">
            <v>1100</v>
          </cell>
          <cell r="E34">
            <v>1.2</v>
          </cell>
          <cell r="F34">
            <v>1350.7632571063752</v>
          </cell>
          <cell r="G34">
            <v>0.7</v>
          </cell>
        </row>
        <row r="35">
          <cell r="D35">
            <v>1200</v>
          </cell>
          <cell r="E35">
            <v>1.2</v>
          </cell>
          <cell r="F35">
            <v>1395.6983108748846</v>
          </cell>
          <cell r="G35">
            <v>0.7</v>
          </cell>
        </row>
        <row r="36">
          <cell r="D36">
            <v>1300</v>
          </cell>
          <cell r="E36">
            <v>1.2</v>
          </cell>
          <cell r="F36">
            <v>1440.633364643394</v>
          </cell>
          <cell r="G36">
            <v>0.7</v>
          </cell>
        </row>
        <row r="37">
          <cell r="D37">
            <v>1400</v>
          </cell>
          <cell r="E37">
            <v>1.2</v>
          </cell>
          <cell r="F37">
            <v>1485.5684184119036</v>
          </cell>
          <cell r="G37">
            <v>0.7</v>
          </cell>
        </row>
        <row r="38">
          <cell r="D38">
            <v>1500</v>
          </cell>
          <cell r="E38">
            <v>1.2</v>
          </cell>
          <cell r="F38">
            <v>1530.5034721804132</v>
          </cell>
          <cell r="G38">
            <v>0.7</v>
          </cell>
        </row>
        <row r="39">
          <cell r="D39">
            <v>1600</v>
          </cell>
          <cell r="E39">
            <v>1.4</v>
          </cell>
          <cell r="F39">
            <v>1699.0493526725095</v>
          </cell>
          <cell r="G39">
            <v>0.8</v>
          </cell>
        </row>
        <row r="40">
          <cell r="D40">
            <v>1700</v>
          </cell>
          <cell r="E40">
            <v>1.4</v>
          </cell>
          <cell r="F40">
            <v>1743.984406441019</v>
          </cell>
          <cell r="G40">
            <v>0.8</v>
          </cell>
        </row>
        <row r="41">
          <cell r="D41">
            <v>1800</v>
          </cell>
          <cell r="E41">
            <v>1.4</v>
          </cell>
          <cell r="F41">
            <v>1788.9194602095286</v>
          </cell>
          <cell r="G41">
            <v>0.8</v>
          </cell>
        </row>
        <row r="42">
          <cell r="D42">
            <v>1900</v>
          </cell>
          <cell r="E42">
            <v>1.4</v>
          </cell>
          <cell r="F42">
            <v>1833.854513978038</v>
          </cell>
          <cell r="G42">
            <v>0.8</v>
          </cell>
        </row>
        <row r="43">
          <cell r="D43">
            <v>2000</v>
          </cell>
          <cell r="E43">
            <v>1.4</v>
          </cell>
          <cell r="F43">
            <v>1878.7895677465476</v>
          </cell>
          <cell r="G43">
            <v>0.8</v>
          </cell>
        </row>
        <row r="44">
          <cell r="D44">
            <v>2200</v>
          </cell>
          <cell r="E44">
            <v>1.6</v>
          </cell>
          <cell r="F44">
            <v>2092.2705020071535</v>
          </cell>
          <cell r="G44">
            <v>0.9</v>
          </cell>
        </row>
        <row r="45">
          <cell r="D45">
            <v>2400</v>
          </cell>
          <cell r="E45">
            <v>1.6</v>
          </cell>
          <cell r="F45">
            <v>2182.1406095441725</v>
          </cell>
          <cell r="G45">
            <v>0.9</v>
          </cell>
        </row>
        <row r="46">
          <cell r="D46">
            <v>2600</v>
          </cell>
          <cell r="E46">
            <v>1.6</v>
          </cell>
          <cell r="F46">
            <v>2272.0107170811916</v>
          </cell>
          <cell r="G46">
            <v>0.9</v>
          </cell>
        </row>
        <row r="47">
          <cell r="D47">
            <v>2800</v>
          </cell>
          <cell r="E47">
            <v>1.8</v>
          </cell>
          <cell r="F47">
            <v>2485.4916513417975</v>
          </cell>
          <cell r="G47">
            <v>1</v>
          </cell>
        </row>
        <row r="48">
          <cell r="D48">
            <v>3000</v>
          </cell>
          <cell r="E48">
            <v>1.8</v>
          </cell>
          <cell r="F48">
            <v>2575.3617588788165</v>
          </cell>
          <cell r="G48">
            <v>1</v>
          </cell>
        </row>
        <row r="49">
          <cell r="D49">
            <v>3200</v>
          </cell>
          <cell r="E49">
            <v>2</v>
          </cell>
          <cell r="F49">
            <v>2788.8426931394224</v>
          </cell>
          <cell r="G49">
            <v>1.1</v>
          </cell>
        </row>
        <row r="50">
          <cell r="D50">
            <v>3400</v>
          </cell>
          <cell r="E50">
            <v>2</v>
          </cell>
          <cell r="F50">
            <v>2878.712800676441</v>
          </cell>
          <cell r="G50">
            <v>1.1</v>
          </cell>
        </row>
        <row r="51">
          <cell r="D51">
            <v>3600</v>
          </cell>
          <cell r="E51">
            <v>2</v>
          </cell>
          <cell r="F51">
            <v>2968.58290821346</v>
          </cell>
          <cell r="G51">
            <v>1.2</v>
          </cell>
        </row>
        <row r="52">
          <cell r="D52">
            <v>3800</v>
          </cell>
          <cell r="E52">
            <v>2</v>
          </cell>
          <cell r="F52">
            <v>3058.453015750479</v>
          </cell>
          <cell r="G52">
            <v>1.2</v>
          </cell>
        </row>
        <row r="53">
          <cell r="D53">
            <v>4000</v>
          </cell>
          <cell r="E53">
            <v>2</v>
          </cell>
          <cell r="F53">
            <v>3148.323123287498</v>
          </cell>
          <cell r="G53">
            <v>1.2</v>
          </cell>
        </row>
        <row r="54">
          <cell r="D54">
            <v>4200</v>
          </cell>
          <cell r="E54">
            <v>2</v>
          </cell>
          <cell r="F54">
            <v>3238.193230824517</v>
          </cell>
          <cell r="G54">
            <v>1.2</v>
          </cell>
        </row>
        <row r="55">
          <cell r="D55">
            <v>4400</v>
          </cell>
          <cell r="E55">
            <v>2</v>
          </cell>
          <cell r="F55">
            <v>3328.0633383615364</v>
          </cell>
          <cell r="G55">
            <v>1.2</v>
          </cell>
        </row>
        <row r="56">
          <cell r="D56">
            <v>4600</v>
          </cell>
          <cell r="E56">
            <v>2</v>
          </cell>
          <cell r="F56">
            <v>3417.9334458985554</v>
          </cell>
          <cell r="G56">
            <v>1.2</v>
          </cell>
        </row>
        <row r="57">
          <cell r="D57">
            <v>4800</v>
          </cell>
          <cell r="E57">
            <v>2</v>
          </cell>
          <cell r="F57">
            <v>3507.803553435574</v>
          </cell>
          <cell r="G57">
            <v>1.2</v>
          </cell>
        </row>
        <row r="58">
          <cell r="D58">
            <v>5000</v>
          </cell>
          <cell r="E58">
            <v>2</v>
          </cell>
          <cell r="F58">
            <v>3597.673660972593</v>
          </cell>
          <cell r="G58">
            <v>1.2</v>
          </cell>
        </row>
        <row r="59">
          <cell r="D59">
            <v>5200</v>
          </cell>
          <cell r="E59">
            <v>2</v>
          </cell>
          <cell r="F59">
            <v>3687.543768509612</v>
          </cell>
          <cell r="G59">
            <v>1.2</v>
          </cell>
        </row>
        <row r="60">
          <cell r="D60">
            <v>5400</v>
          </cell>
          <cell r="E60">
            <v>2</v>
          </cell>
          <cell r="F60">
            <v>3777.4138760466312</v>
          </cell>
          <cell r="G60">
            <v>1.2</v>
          </cell>
        </row>
        <row r="61">
          <cell r="D61">
            <v>5600</v>
          </cell>
          <cell r="E61">
            <v>2</v>
          </cell>
          <cell r="F61">
            <v>3867.2839835836503</v>
          </cell>
          <cell r="G61">
            <v>1.2</v>
          </cell>
        </row>
        <row r="62">
          <cell r="D62">
            <v>5800</v>
          </cell>
          <cell r="E62">
            <v>2</v>
          </cell>
          <cell r="F62">
            <v>3957.1540911206694</v>
          </cell>
          <cell r="G62">
            <v>1.2</v>
          </cell>
        </row>
        <row r="63">
          <cell r="D63">
            <v>6000</v>
          </cell>
          <cell r="E63">
            <v>2</v>
          </cell>
          <cell r="F63">
            <v>4047.0241986576884</v>
          </cell>
          <cell r="G63">
            <v>1.2</v>
          </cell>
        </row>
      </sheetData>
      <sheetData sheetId="6">
        <row r="14">
          <cell r="D14">
            <v>10</v>
          </cell>
          <cell r="E14">
            <v>109.0589525107319</v>
          </cell>
          <cell r="F14">
            <v>0.15</v>
          </cell>
          <cell r="H14">
            <v>0.3</v>
          </cell>
        </row>
        <row r="15">
          <cell r="D15">
            <v>20</v>
          </cell>
          <cell r="E15">
            <v>133.90182706327693</v>
          </cell>
          <cell r="F15">
            <v>0.15</v>
          </cell>
        </row>
        <row r="16">
          <cell r="D16">
            <v>30</v>
          </cell>
          <cell r="E16">
            <v>158.74470161582195</v>
          </cell>
          <cell r="F16">
            <v>0.15</v>
          </cell>
        </row>
        <row r="17">
          <cell r="D17">
            <v>40</v>
          </cell>
          <cell r="E17">
            <v>183.58757616836698</v>
          </cell>
          <cell r="F17">
            <v>0.15</v>
          </cell>
        </row>
        <row r="18">
          <cell r="D18">
            <v>50</v>
          </cell>
          <cell r="E18">
            <v>208.43045072091198</v>
          </cell>
          <cell r="F18">
            <v>0.15</v>
          </cell>
        </row>
        <row r="19">
          <cell r="D19">
            <v>60</v>
          </cell>
          <cell r="E19">
            <v>233.273325273457</v>
          </cell>
          <cell r="F19">
            <v>0.15</v>
          </cell>
        </row>
        <row r="20">
          <cell r="D20">
            <v>70</v>
          </cell>
          <cell r="E20">
            <v>258.116199826002</v>
          </cell>
          <cell r="F20">
            <v>0.15</v>
          </cell>
        </row>
        <row r="21">
          <cell r="D21">
            <v>80</v>
          </cell>
          <cell r="E21">
            <v>282.95907437854703</v>
          </cell>
          <cell r="F21">
            <v>0.15</v>
          </cell>
        </row>
        <row r="22">
          <cell r="D22">
            <v>90</v>
          </cell>
          <cell r="E22">
            <v>307.80194893109206</v>
          </cell>
          <cell r="F22">
            <v>0.15</v>
          </cell>
        </row>
      </sheetData>
      <sheetData sheetId="7">
        <row r="92">
          <cell r="H92">
            <v>0.0165</v>
          </cell>
        </row>
        <row r="93">
          <cell r="H93">
            <v>0.076</v>
          </cell>
        </row>
        <row r="97">
          <cell r="H97">
            <v>252.33</v>
          </cell>
        </row>
        <row r="98">
          <cell r="H98">
            <v>11.12</v>
          </cell>
        </row>
        <row r="99">
          <cell r="H99">
            <v>7.14</v>
          </cell>
        </row>
        <row r="100">
          <cell r="H100">
            <v>15307</v>
          </cell>
        </row>
        <row r="101">
          <cell r="H101">
            <v>54.28</v>
          </cell>
        </row>
        <row r="107">
          <cell r="H107">
            <v>4339.932942401266</v>
          </cell>
        </row>
        <row r="108">
          <cell r="H108">
            <v>7355.397781814759</v>
          </cell>
        </row>
        <row r="109">
          <cell r="H109">
            <v>2762.117096750269</v>
          </cell>
        </row>
        <row r="110">
          <cell r="H110">
            <v>221.62513235686103</v>
          </cell>
        </row>
        <row r="111">
          <cell r="H111">
            <v>475.6399999998453</v>
          </cell>
        </row>
        <row r="112">
          <cell r="H112">
            <v>3722.967205448544</v>
          </cell>
        </row>
        <row r="113">
          <cell r="H113">
            <v>-275.9961561924095</v>
          </cell>
        </row>
        <row r="117">
          <cell r="H117">
            <v>0.32264319544471354</v>
          </cell>
        </row>
        <row r="118">
          <cell r="H118">
            <v>1.2486263736263739</v>
          </cell>
        </row>
        <row r="119">
          <cell r="H119">
            <v>0.022545329670329673</v>
          </cell>
        </row>
        <row r="120">
          <cell r="H120">
            <v>0.04121797528160183</v>
          </cell>
        </row>
        <row r="121">
          <cell r="H121">
            <v>0.10300971145743235</v>
          </cell>
        </row>
        <row r="122">
          <cell r="H122">
            <v>0.17350346484149723</v>
          </cell>
        </row>
        <row r="123">
          <cell r="H123">
            <v>-0.06132007009434065</v>
          </cell>
        </row>
      </sheetData>
      <sheetData sheetId="8">
        <row r="94">
          <cell r="H94">
            <v>0.0165</v>
          </cell>
        </row>
        <row r="95">
          <cell r="H95">
            <v>0.076</v>
          </cell>
        </row>
        <row r="99">
          <cell r="I99">
            <v>248.6</v>
          </cell>
        </row>
        <row r="100">
          <cell r="I100">
            <v>2.4</v>
          </cell>
        </row>
        <row r="101">
          <cell r="I101">
            <v>2.25</v>
          </cell>
        </row>
        <row r="110">
          <cell r="I110">
            <v>2596.374935949679</v>
          </cell>
        </row>
        <row r="111">
          <cell r="I111">
            <v>7485.846273784061</v>
          </cell>
        </row>
        <row r="112">
          <cell r="I112">
            <v>5508.351812802361</v>
          </cell>
        </row>
        <row r="113">
          <cell r="I113">
            <v>1776.0425551805247</v>
          </cell>
        </row>
        <row r="114">
          <cell r="I114">
            <v>123.3001003686529</v>
          </cell>
        </row>
        <row r="115">
          <cell r="I115">
            <v>292.9837499998453</v>
          </cell>
        </row>
        <row r="116">
          <cell r="I116">
            <v>1359.7542541039402</v>
          </cell>
        </row>
        <row r="117">
          <cell r="I117">
            <v>-175.68919563829894</v>
          </cell>
        </row>
        <row r="121">
          <cell r="I121">
            <v>0.2724888426507735</v>
          </cell>
        </row>
        <row r="122">
          <cell r="I122">
            <v>0.8087188612099645</v>
          </cell>
        </row>
        <row r="123">
          <cell r="I123">
            <v>0.011357354685646503</v>
          </cell>
        </row>
        <row r="124">
          <cell r="I124">
            <v>0.04372633012854382</v>
          </cell>
        </row>
        <row r="125">
          <cell r="I125">
            <v>0.08406956297929366</v>
          </cell>
        </row>
        <row r="126">
          <cell r="I126">
            <v>0.10429678339757291</v>
          </cell>
        </row>
        <row r="127">
          <cell r="I127">
            <v>-0.12148028518386872</v>
          </cell>
        </row>
      </sheetData>
      <sheetData sheetId="9">
        <row r="9">
          <cell r="I9">
            <v>5963443.942396323</v>
          </cell>
        </row>
        <row r="16">
          <cell r="I16">
            <v>1710521.6284486067</v>
          </cell>
        </row>
        <row r="21">
          <cell r="I21">
            <v>492758.755755021</v>
          </cell>
        </row>
        <row r="28">
          <cell r="I28">
            <v>499204.86829858605</v>
          </cell>
        </row>
        <row r="37">
          <cell r="I37">
            <v>16431.921663042594</v>
          </cell>
        </row>
        <row r="39">
          <cell r="I39">
            <v>222942.4143232954</v>
          </cell>
        </row>
        <row r="48">
          <cell r="I48">
            <v>41782.07106239944</v>
          </cell>
        </row>
        <row r="53">
          <cell r="I53">
            <v>845524.79203545</v>
          </cell>
        </row>
        <row r="67">
          <cell r="I67">
            <v>-332055.7706930059</v>
          </cell>
        </row>
      </sheetData>
      <sheetData sheetId="25">
        <row r="12">
          <cell r="B12">
            <v>38015.42338281235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4"/>
  <sheetViews>
    <sheetView showGridLines="0" tabSelected="1" zoomScalePageLayoutView="0" workbookViewId="0" topLeftCell="A1">
      <selection activeCell="B20" sqref="B20"/>
    </sheetView>
  </sheetViews>
  <sheetFormatPr defaultColWidth="30.57421875" defaultRowHeight="18.75" customHeight="1"/>
  <cols>
    <col min="1" max="1" width="30.8515625" style="2" bestFit="1" customWidth="1"/>
    <col min="2" max="2" width="13.00390625" style="2" bestFit="1" customWidth="1"/>
    <col min="3" max="3" width="9.8515625" style="2" bestFit="1" customWidth="1"/>
    <col min="4" max="4" width="11.57421875" style="55" customWidth="1"/>
    <col min="5" max="5" width="8.00390625" style="2" bestFit="1" customWidth="1"/>
    <col min="6" max="6" width="7.140625" style="2" bestFit="1" customWidth="1"/>
    <col min="7" max="7" width="8.00390625" style="2" bestFit="1" customWidth="1"/>
    <col min="8" max="8" width="7.140625" style="2" bestFit="1" customWidth="1"/>
    <col min="9" max="9" width="8.00390625" style="2" bestFit="1" customWidth="1"/>
    <col min="10" max="10" width="7.140625" style="2" bestFit="1" customWidth="1"/>
    <col min="11" max="11" width="8.00390625" style="2" bestFit="1" customWidth="1"/>
    <col min="12" max="12" width="7.140625" style="2" bestFit="1" customWidth="1"/>
    <col min="13" max="13" width="8.7109375" style="2" bestFit="1" customWidth="1"/>
    <col min="14" max="14" width="7.140625" style="2" bestFit="1" customWidth="1"/>
    <col min="15" max="15" width="8.7109375" style="2" bestFit="1" customWidth="1"/>
    <col min="16" max="16" width="7.140625" style="2" bestFit="1" customWidth="1"/>
    <col min="17" max="17" width="8.7109375" style="2" bestFit="1" customWidth="1"/>
    <col min="18" max="18" width="7.140625" style="2" bestFit="1" customWidth="1"/>
    <col min="19" max="19" width="8.7109375" style="2" bestFit="1" customWidth="1"/>
    <col min="20" max="20" width="7.140625" style="2" bestFit="1" customWidth="1"/>
    <col min="21" max="21" width="8.7109375" style="2" bestFit="1" customWidth="1"/>
    <col min="22" max="22" width="7.140625" style="2" bestFit="1" customWidth="1"/>
    <col min="23" max="23" width="8.7109375" style="2" bestFit="1" customWidth="1"/>
    <col min="24" max="24" width="7.140625" style="2" bestFit="1" customWidth="1"/>
    <col min="25" max="25" width="8.7109375" style="2" bestFit="1" customWidth="1"/>
    <col min="26" max="26" width="7.140625" style="2" bestFit="1" customWidth="1"/>
    <col min="27" max="27" width="8.7109375" style="2" bestFit="1" customWidth="1"/>
    <col min="28" max="28" width="7.140625" style="2" bestFit="1" customWidth="1"/>
    <col min="29" max="29" width="10.140625" style="2" customWidth="1"/>
    <col min="30" max="30" width="7.140625" style="2" bestFit="1" customWidth="1"/>
    <col min="31" max="31" width="9.8515625" style="2" bestFit="1" customWidth="1"/>
    <col min="32" max="32" width="7.140625" style="2" bestFit="1" customWidth="1"/>
    <col min="33" max="16384" width="30.57421875" style="38" customWidth="1"/>
  </cols>
  <sheetData>
    <row r="1" spans="1:39" s="2" customFormat="1" ht="23.25" customHeight="1">
      <c r="A1" s="158" t="s">
        <v>22</v>
      </c>
      <c r="B1" s="159">
        <f>'[4]PLANCUSr'!H97</f>
        <v>252.33</v>
      </c>
      <c r="C1" s="160">
        <f>+'[4]PLANCUSce'!$I$99</f>
        <v>248.6</v>
      </c>
      <c r="D1" s="208" t="s">
        <v>37</v>
      </c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1"/>
      <c r="AH1" s="1"/>
      <c r="AI1" s="1"/>
      <c r="AJ1" s="1"/>
      <c r="AK1" s="1"/>
      <c r="AL1" s="1"/>
      <c r="AM1" s="1"/>
    </row>
    <row r="2" spans="1:39" s="2" customFormat="1" ht="19.5" customHeight="1">
      <c r="A2" s="161" t="s">
        <v>21</v>
      </c>
      <c r="B2" s="159">
        <f>'[4]PLANCUSr'!H98</f>
        <v>11.12</v>
      </c>
      <c r="C2" s="160">
        <f>+'[4]PLANCUSce'!$I$100</f>
        <v>2.4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1"/>
      <c r="AH2" s="1"/>
      <c r="AI2" s="1"/>
      <c r="AJ2" s="1"/>
      <c r="AK2" s="1"/>
      <c r="AL2" s="1"/>
      <c r="AM2" s="1"/>
    </row>
    <row r="3" spans="1:39" s="2" customFormat="1" ht="19.5" customHeight="1">
      <c r="A3" s="158" t="s">
        <v>7</v>
      </c>
      <c r="B3" s="160">
        <f>'[4]PLANCUSr'!H99</f>
        <v>7.14</v>
      </c>
      <c r="C3" s="160">
        <f>+'[4]PLANCUSce'!$I$101</f>
        <v>2.25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1"/>
      <c r="AH3" s="1"/>
      <c r="AI3" s="1"/>
      <c r="AJ3" s="1"/>
      <c r="AK3" s="1"/>
      <c r="AL3" s="1"/>
      <c r="AM3" s="1"/>
    </row>
    <row r="4" spans="1:39" s="2" customFormat="1" ht="19.5" customHeight="1" hidden="1">
      <c r="A4" s="151" t="s">
        <v>20</v>
      </c>
      <c r="B4" s="152">
        <f>'[4]PLANCUSr'!H101</f>
        <v>54.28</v>
      </c>
      <c r="C4" s="152">
        <f>'[1]PLANCUSce'!H96</f>
        <v>17.45722650228489</v>
      </c>
      <c r="E4" s="153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4"/>
      <c r="Z4" s="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5" s="2" customFormat="1" ht="19.5" customHeight="1" hidden="1">
      <c r="A5" s="154" t="s">
        <v>31</v>
      </c>
      <c r="B5" s="155">
        <f>'[4]PLANCUSr'!H100</f>
        <v>15307</v>
      </c>
      <c r="C5" s="150"/>
      <c r="D5" s="149"/>
      <c r="E5" s="156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5"/>
      <c r="Z5" s="5"/>
      <c r="AA5" s="1"/>
      <c r="AB5" s="1"/>
      <c r="AC5" s="1"/>
      <c r="AD5" s="1"/>
      <c r="AE5" s="1"/>
      <c r="AF5" s="1"/>
      <c r="AG5" s="1"/>
      <c r="AH5" s="1"/>
      <c r="AI5" s="1"/>
    </row>
    <row r="6" spans="1:35" s="2" customFormat="1" ht="15" hidden="1">
      <c r="A6" s="6"/>
      <c r="B6" s="7"/>
      <c r="C6" s="3"/>
      <c r="D6" s="8"/>
      <c r="E6" s="9"/>
      <c r="F6" s="10"/>
      <c r="G6" s="10"/>
      <c r="H6" s="10"/>
      <c r="I6" s="1"/>
      <c r="J6" s="1"/>
      <c r="K6" s="11"/>
      <c r="L6" s="11"/>
      <c r="M6" s="11"/>
      <c r="N6" s="11"/>
      <c r="O6" s="1"/>
      <c r="P6" s="12"/>
      <c r="Q6" s="12"/>
      <c r="R6" s="12"/>
      <c r="S6" s="12"/>
      <c r="T6" s="12"/>
      <c r="U6" s="1"/>
      <c r="V6" s="5"/>
      <c r="W6" s="5"/>
      <c r="X6" s="5"/>
      <c r="Y6" s="5"/>
      <c r="Z6" s="5"/>
      <c r="AA6" s="1"/>
      <c r="AB6" s="1"/>
      <c r="AC6" s="1"/>
      <c r="AD6" s="1"/>
      <c r="AE6" s="1"/>
      <c r="AF6" s="1"/>
      <c r="AG6" s="1"/>
      <c r="AH6" s="1"/>
      <c r="AI6" s="1"/>
    </row>
    <row r="7" spans="1:35" s="14" customFormat="1" ht="24" customHeight="1">
      <c r="A7" s="169" t="s">
        <v>32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3"/>
      <c r="AH7" s="13"/>
      <c r="AI7" s="13"/>
    </row>
    <row r="8" spans="1:35" s="20" customFormat="1" ht="21" customHeight="1">
      <c r="A8" s="15" t="s">
        <v>41</v>
      </c>
      <c r="B8" s="16"/>
      <c r="C8" s="16"/>
      <c r="D8" s="17">
        <f>F8</f>
        <v>50</v>
      </c>
      <c r="E8" s="16"/>
      <c r="F8" s="17">
        <v>50</v>
      </c>
      <c r="G8" s="16"/>
      <c r="H8" s="17">
        <f>F8</f>
        <v>50</v>
      </c>
      <c r="I8" s="16"/>
      <c r="J8" s="17">
        <f>L8</f>
        <v>400</v>
      </c>
      <c r="K8" s="16"/>
      <c r="L8" s="17">
        <v>400</v>
      </c>
      <c r="M8" s="16"/>
      <c r="N8" s="17">
        <f>L8</f>
        <v>400</v>
      </c>
      <c r="O8" s="16"/>
      <c r="P8" s="18">
        <v>800</v>
      </c>
      <c r="Q8" s="16"/>
      <c r="R8" s="17">
        <f>P8</f>
        <v>800</v>
      </c>
      <c r="S8" s="16"/>
      <c r="T8" s="17">
        <f>P8</f>
        <v>800</v>
      </c>
      <c r="U8" s="16"/>
      <c r="V8" s="18">
        <v>2400</v>
      </c>
      <c r="W8" s="16"/>
      <c r="X8" s="17">
        <f>V8</f>
        <v>2400</v>
      </c>
      <c r="Y8" s="16"/>
      <c r="Z8" s="17">
        <f>V8</f>
        <v>2400</v>
      </c>
      <c r="AA8" s="16"/>
      <c r="AB8" s="18">
        <v>6000</v>
      </c>
      <c r="AC8" s="18"/>
      <c r="AD8" s="18">
        <f>AB8</f>
        <v>6000</v>
      </c>
      <c r="AE8" s="18"/>
      <c r="AF8" s="18">
        <f>AB8</f>
        <v>6000</v>
      </c>
      <c r="AG8" s="19"/>
      <c r="AH8" s="19"/>
      <c r="AI8" s="19"/>
    </row>
    <row r="9" spans="1:35" s="22" customFormat="1" ht="21" customHeight="1">
      <c r="A9" s="15" t="s">
        <v>42</v>
      </c>
      <c r="B9" s="16"/>
      <c r="C9" s="16"/>
      <c r="D9" s="18">
        <v>10</v>
      </c>
      <c r="E9" s="16"/>
      <c r="F9" s="18">
        <v>40</v>
      </c>
      <c r="G9" s="16"/>
      <c r="H9" s="18">
        <v>90</v>
      </c>
      <c r="I9" s="16"/>
      <c r="J9" s="18">
        <f>$D9</f>
        <v>10</v>
      </c>
      <c r="K9" s="16"/>
      <c r="L9" s="18">
        <f>$F9</f>
        <v>40</v>
      </c>
      <c r="M9" s="16"/>
      <c r="N9" s="18">
        <f>$H9</f>
        <v>90</v>
      </c>
      <c r="O9" s="18"/>
      <c r="P9" s="18">
        <f>$D9</f>
        <v>10</v>
      </c>
      <c r="Q9" s="16"/>
      <c r="R9" s="18">
        <f>$F9</f>
        <v>40</v>
      </c>
      <c r="S9" s="16"/>
      <c r="T9" s="18">
        <f>$H9</f>
        <v>90</v>
      </c>
      <c r="U9" s="16"/>
      <c r="V9" s="18">
        <f>$D9</f>
        <v>10</v>
      </c>
      <c r="W9" s="16"/>
      <c r="X9" s="18">
        <f>$F9</f>
        <v>40</v>
      </c>
      <c r="Y9" s="16"/>
      <c r="Z9" s="18">
        <f>$H9</f>
        <v>90</v>
      </c>
      <c r="AA9" s="18"/>
      <c r="AB9" s="18">
        <f>$D9</f>
        <v>10</v>
      </c>
      <c r="AC9" s="18"/>
      <c r="AD9" s="18">
        <f>$F9</f>
        <v>40</v>
      </c>
      <c r="AE9" s="18"/>
      <c r="AF9" s="18">
        <f>$H9</f>
        <v>90</v>
      </c>
      <c r="AG9" s="21"/>
      <c r="AH9" s="21"/>
      <c r="AI9" s="21"/>
    </row>
    <row r="10" spans="1:32" s="30" customFormat="1" ht="25.5" customHeight="1" thickBot="1">
      <c r="A10" s="23"/>
      <c r="B10" s="24" t="s">
        <v>40</v>
      </c>
      <c r="C10" s="25" t="s">
        <v>6</v>
      </c>
      <c r="D10" s="26" t="s">
        <v>4</v>
      </c>
      <c r="E10" s="25" t="s">
        <v>6</v>
      </c>
      <c r="F10" s="26" t="s">
        <v>4</v>
      </c>
      <c r="G10" s="25" t="s">
        <v>6</v>
      </c>
      <c r="H10" s="27" t="s">
        <v>4</v>
      </c>
      <c r="I10" s="28" t="s">
        <v>6</v>
      </c>
      <c r="J10" s="29" t="s">
        <v>4</v>
      </c>
      <c r="K10" s="25" t="s">
        <v>6</v>
      </c>
      <c r="L10" s="26" t="s">
        <v>4</v>
      </c>
      <c r="M10" s="25" t="s">
        <v>6</v>
      </c>
      <c r="N10" s="27" t="s">
        <v>4</v>
      </c>
      <c r="O10" s="28" t="s">
        <v>6</v>
      </c>
      <c r="P10" s="29" t="s">
        <v>4</v>
      </c>
      <c r="Q10" s="25" t="s">
        <v>6</v>
      </c>
      <c r="R10" s="26" t="s">
        <v>4</v>
      </c>
      <c r="S10" s="25" t="s">
        <v>6</v>
      </c>
      <c r="T10" s="27" t="s">
        <v>4</v>
      </c>
      <c r="U10" s="28" t="s">
        <v>6</v>
      </c>
      <c r="V10" s="29" t="s">
        <v>4</v>
      </c>
      <c r="W10" s="25" t="s">
        <v>6</v>
      </c>
      <c r="X10" s="26" t="s">
        <v>4</v>
      </c>
      <c r="Y10" s="25" t="s">
        <v>6</v>
      </c>
      <c r="Z10" s="27" t="s">
        <v>4</v>
      </c>
      <c r="AA10" s="28" t="s">
        <v>6</v>
      </c>
      <c r="AB10" s="29" t="s">
        <v>4</v>
      </c>
      <c r="AC10" s="25" t="s">
        <v>6</v>
      </c>
      <c r="AD10" s="26" t="s">
        <v>4</v>
      </c>
      <c r="AE10" s="25" t="s">
        <v>6</v>
      </c>
      <c r="AF10" s="26" t="s">
        <v>4</v>
      </c>
    </row>
    <row r="11" spans="1:35" ht="10.5" customHeight="1" thickBot="1">
      <c r="A11" s="31"/>
      <c r="B11" s="32"/>
      <c r="C11" s="33"/>
      <c r="D11" s="33"/>
      <c r="E11" s="33"/>
      <c r="F11" s="33"/>
      <c r="G11" s="33"/>
      <c r="H11" s="34"/>
      <c r="I11" s="35"/>
      <c r="J11" s="36"/>
      <c r="K11" s="33"/>
      <c r="L11" s="33"/>
      <c r="M11" s="33"/>
      <c r="N11" s="34"/>
      <c r="O11" s="35"/>
      <c r="P11" s="36"/>
      <c r="Q11" s="33"/>
      <c r="R11" s="33"/>
      <c r="S11" s="33"/>
      <c r="T11" s="34"/>
      <c r="U11" s="35"/>
      <c r="V11" s="36"/>
      <c r="W11" s="33"/>
      <c r="X11" s="33"/>
      <c r="Y11" s="33"/>
      <c r="Z11" s="34"/>
      <c r="AA11" s="35"/>
      <c r="AB11" s="36"/>
      <c r="AC11" s="33"/>
      <c r="AD11" s="33"/>
      <c r="AE11" s="33"/>
      <c r="AF11" s="33"/>
      <c r="AG11" s="37"/>
      <c r="AH11" s="37"/>
      <c r="AI11" s="37"/>
    </row>
    <row r="12" spans="1:32" s="41" customFormat="1" ht="32.25" customHeight="1" thickBot="1">
      <c r="A12" s="170" t="s">
        <v>36</v>
      </c>
      <c r="B12" s="171"/>
      <c r="C12" s="39">
        <f>C14+C53</f>
        <v>1212.2809692563387</v>
      </c>
      <c r="D12" s="39">
        <f>D14+D53</f>
        <v>100</v>
      </c>
      <c r="E12" s="39">
        <f aca="true" t="shared" si="0" ref="E12:AF12">E14+E53</f>
        <v>1294.0032515223138</v>
      </c>
      <c r="F12" s="39">
        <f t="shared" si="0"/>
        <v>100</v>
      </c>
      <c r="G12" s="39">
        <f t="shared" si="0"/>
        <v>1430.207055298939</v>
      </c>
      <c r="H12" s="39">
        <f t="shared" si="0"/>
        <v>99.99999999999999</v>
      </c>
      <c r="I12" s="39">
        <f t="shared" si="0"/>
        <v>1424.2131102838994</v>
      </c>
      <c r="J12" s="39">
        <f t="shared" si="0"/>
        <v>100</v>
      </c>
      <c r="K12" s="39">
        <f t="shared" si="0"/>
        <v>1505.9353925498745</v>
      </c>
      <c r="L12" s="39">
        <f t="shared" si="0"/>
        <v>100</v>
      </c>
      <c r="M12" s="39">
        <f t="shared" si="0"/>
        <v>1642.1391963264996</v>
      </c>
      <c r="N12" s="39">
        <f t="shared" si="0"/>
        <v>100</v>
      </c>
      <c r="O12" s="39">
        <f t="shared" si="0"/>
        <v>1835.2161974534565</v>
      </c>
      <c r="P12" s="39">
        <f t="shared" si="0"/>
        <v>100.00000000000001</v>
      </c>
      <c r="Q12" s="39">
        <f t="shared" si="0"/>
        <v>1916.9384797194316</v>
      </c>
      <c r="R12" s="39">
        <f t="shared" si="0"/>
        <v>99.99999999999999</v>
      </c>
      <c r="S12" s="39">
        <f t="shared" si="0"/>
        <v>2053.1422834960567</v>
      </c>
      <c r="T12" s="39">
        <f t="shared" si="0"/>
        <v>99.99999999999997</v>
      </c>
      <c r="U12" s="39">
        <f t="shared" si="0"/>
        <v>3152.94115183626</v>
      </c>
      <c r="V12" s="39">
        <f t="shared" si="0"/>
        <v>100</v>
      </c>
      <c r="W12" s="39">
        <f t="shared" si="0"/>
        <v>3234.663434102235</v>
      </c>
      <c r="X12" s="39">
        <f t="shared" si="0"/>
        <v>100</v>
      </c>
      <c r="Y12" s="39">
        <f t="shared" si="0"/>
        <v>3370.8672378788597</v>
      </c>
      <c r="Z12" s="39">
        <f t="shared" si="0"/>
        <v>100.00000000000003</v>
      </c>
      <c r="AA12" s="39">
        <f t="shared" si="0"/>
        <v>5328.265643950547</v>
      </c>
      <c r="AB12" s="39">
        <f t="shared" si="0"/>
        <v>100</v>
      </c>
      <c r="AC12" s="39">
        <f t="shared" si="0"/>
        <v>5409.987926216521</v>
      </c>
      <c r="AD12" s="39">
        <f t="shared" si="0"/>
        <v>100.00000000000003</v>
      </c>
      <c r="AE12" s="39">
        <f t="shared" si="0"/>
        <v>5546.1917299931465</v>
      </c>
      <c r="AF12" s="40">
        <f t="shared" si="0"/>
        <v>100.00000000000001</v>
      </c>
    </row>
    <row r="13" spans="3:32" ht="7.5" customHeight="1" thickBot="1">
      <c r="C13" s="42"/>
      <c r="D13" s="42"/>
      <c r="E13" s="42"/>
      <c r="F13" s="42"/>
      <c r="G13" s="42"/>
      <c r="H13" s="43"/>
      <c r="I13" s="44"/>
      <c r="J13" s="45"/>
      <c r="K13" s="42"/>
      <c r="L13" s="42"/>
      <c r="M13" s="42"/>
      <c r="N13" s="43"/>
      <c r="O13" s="44"/>
      <c r="P13" s="45"/>
      <c r="Q13" s="42"/>
      <c r="R13" s="46"/>
      <c r="S13" s="42"/>
      <c r="T13" s="43"/>
      <c r="U13" s="44"/>
      <c r="V13" s="45"/>
      <c r="W13" s="42"/>
      <c r="X13" s="42"/>
      <c r="Y13" s="42"/>
      <c r="Z13" s="43"/>
      <c r="AA13" s="44"/>
      <c r="AB13" s="45"/>
      <c r="AC13" s="42"/>
      <c r="AD13" s="42"/>
      <c r="AE13" s="42"/>
      <c r="AF13" s="42"/>
    </row>
    <row r="14" spans="1:32" s="49" customFormat="1" ht="30" customHeight="1" thickBot="1">
      <c r="A14" s="172" t="s">
        <v>0</v>
      </c>
      <c r="B14" s="173"/>
      <c r="C14" s="47">
        <f>C16+C48</f>
        <v>924.2066329578679</v>
      </c>
      <c r="D14" s="47">
        <f>D16+D48</f>
        <v>76.23699921024189</v>
      </c>
      <c r="E14" s="47">
        <f>E16+E48</f>
        <v>924.2066329578679</v>
      </c>
      <c r="F14" s="47">
        <f aca="true" t="shared" si="1" ref="F14:AF14">F16+F48</f>
        <v>71.42228057546197</v>
      </c>
      <c r="G14" s="47">
        <f t="shared" si="1"/>
        <v>924.2066329578679</v>
      </c>
      <c r="H14" s="47">
        <f t="shared" si="1"/>
        <v>64.62047782058326</v>
      </c>
      <c r="I14" s="47">
        <f t="shared" si="1"/>
        <v>1135.5252940153725</v>
      </c>
      <c r="J14" s="47">
        <f t="shared" si="1"/>
        <v>79.73001272183342</v>
      </c>
      <c r="K14" s="47">
        <f t="shared" si="1"/>
        <v>1135.5252940153725</v>
      </c>
      <c r="L14" s="47">
        <f t="shared" si="1"/>
        <v>75.40332072896452</v>
      </c>
      <c r="M14" s="47">
        <f t="shared" si="1"/>
        <v>1135.5252940153725</v>
      </c>
      <c r="N14" s="47">
        <f t="shared" si="1"/>
        <v>69.14914987447878</v>
      </c>
      <c r="O14" s="47">
        <f t="shared" si="1"/>
        <v>1545.8272612191513</v>
      </c>
      <c r="P14" s="47">
        <f t="shared" si="1"/>
        <v>84.23134360758908</v>
      </c>
      <c r="Q14" s="47">
        <f t="shared" si="1"/>
        <v>1545.8272612191513</v>
      </c>
      <c r="R14" s="47">
        <f t="shared" si="1"/>
        <v>80.6404210449885</v>
      </c>
      <c r="S14" s="47">
        <f t="shared" si="1"/>
        <v>1545.8272612191513</v>
      </c>
      <c r="T14" s="47">
        <f t="shared" si="1"/>
        <v>75.29080052781057</v>
      </c>
      <c r="U14" s="47">
        <f t="shared" si="1"/>
        <v>2860.7477357388416</v>
      </c>
      <c r="V14" s="47">
        <f t="shared" si="1"/>
        <v>90.73267143196612</v>
      </c>
      <c r="W14" s="47">
        <f t="shared" si="1"/>
        <v>2860.7477357388416</v>
      </c>
      <c r="X14" s="47">
        <f t="shared" si="1"/>
        <v>88.44035226597936</v>
      </c>
      <c r="Y14" s="47">
        <f t="shared" si="1"/>
        <v>2860.7477357388416</v>
      </c>
      <c r="Z14" s="47">
        <f t="shared" si="1"/>
        <v>84.86681716776798</v>
      </c>
      <c r="AA14" s="47">
        <f t="shared" si="1"/>
        <v>5029.762148161124</v>
      </c>
      <c r="AB14" s="47">
        <f t="shared" si="1"/>
        <v>94.39773622907992</v>
      </c>
      <c r="AC14" s="47">
        <f t="shared" si="1"/>
        <v>5029.762148161124</v>
      </c>
      <c r="AD14" s="47">
        <f t="shared" si="1"/>
        <v>92.97178139321085</v>
      </c>
      <c r="AE14" s="47">
        <f t="shared" si="1"/>
        <v>5029.762148161124</v>
      </c>
      <c r="AF14" s="48">
        <f t="shared" si="1"/>
        <v>90.68857322333031</v>
      </c>
    </row>
    <row r="15" spans="1:32" ht="7.5" customHeight="1" thickBot="1">
      <c r="A15" s="50"/>
      <c r="C15" s="42"/>
      <c r="D15" s="42"/>
      <c r="E15" s="42"/>
      <c r="F15" s="42"/>
      <c r="G15" s="42"/>
      <c r="H15" s="43"/>
      <c r="I15" s="44"/>
      <c r="J15" s="45"/>
      <c r="K15" s="42"/>
      <c r="L15" s="42"/>
      <c r="M15" s="42"/>
      <c r="N15" s="43"/>
      <c r="O15" s="44"/>
      <c r="P15" s="45"/>
      <c r="Q15" s="42"/>
      <c r="R15" s="46"/>
      <c r="S15" s="42"/>
      <c r="T15" s="43"/>
      <c r="U15" s="44"/>
      <c r="V15" s="45"/>
      <c r="W15" s="42"/>
      <c r="X15" s="42"/>
      <c r="Y15" s="42"/>
      <c r="Z15" s="43"/>
      <c r="AA15" s="44"/>
      <c r="AB15" s="45"/>
      <c r="AC15" s="42"/>
      <c r="AD15" s="42"/>
      <c r="AE15" s="42"/>
      <c r="AF15" s="42"/>
    </row>
    <row r="16" spans="1:32" ht="33.75" customHeight="1" thickBot="1">
      <c r="A16" s="183" t="s">
        <v>2</v>
      </c>
      <c r="B16" s="184"/>
      <c r="C16" s="51">
        <f>C18+C28+C37</f>
        <v>631.723539089852</v>
      </c>
      <c r="D16" s="52">
        <f>D18+D28+D37</f>
        <v>52.110323853172105</v>
      </c>
      <c r="E16" s="53">
        <f aca="true" t="shared" si="2" ref="E16:AF16">E18+E28+E37</f>
        <v>631.723539089852</v>
      </c>
      <c r="F16" s="53">
        <f t="shared" si="2"/>
        <v>48.81931620702411</v>
      </c>
      <c r="G16" s="53">
        <f t="shared" si="2"/>
        <v>631.723539089852</v>
      </c>
      <c r="H16" s="53">
        <f t="shared" si="2"/>
        <v>44.17007570682207</v>
      </c>
      <c r="I16" s="53">
        <f t="shared" si="2"/>
        <v>788.9962272796351</v>
      </c>
      <c r="J16" s="53">
        <f t="shared" si="2"/>
        <v>55.398747672134434</v>
      </c>
      <c r="K16" s="53">
        <f t="shared" si="2"/>
        <v>788.9962272796351</v>
      </c>
      <c r="L16" s="53">
        <f t="shared" si="2"/>
        <v>52.392435371592796</v>
      </c>
      <c r="M16" s="53">
        <f t="shared" si="2"/>
        <v>788.9962272796351</v>
      </c>
      <c r="N16" s="53">
        <f t="shared" si="2"/>
        <v>48.04685431324192</v>
      </c>
      <c r="O16" s="53">
        <f t="shared" si="2"/>
        <v>1092.3472690772599</v>
      </c>
      <c r="P16" s="53">
        <f t="shared" si="2"/>
        <v>59.52144878587055</v>
      </c>
      <c r="Q16" s="53">
        <f t="shared" si="2"/>
        <v>1092.3472690772599</v>
      </c>
      <c r="R16" s="53">
        <f t="shared" si="2"/>
        <v>56.98395022239518</v>
      </c>
      <c r="S16" s="53">
        <f t="shared" si="2"/>
        <v>1092.3472690772599</v>
      </c>
      <c r="T16" s="53">
        <f t="shared" si="2"/>
        <v>53.20368090696711</v>
      </c>
      <c r="U16" s="53">
        <f t="shared" si="2"/>
        <v>2182.1406095441725</v>
      </c>
      <c r="V16" s="53">
        <f t="shared" si="2"/>
        <v>69.2096840524062</v>
      </c>
      <c r="W16" s="53">
        <f t="shared" si="2"/>
        <v>2182.1406095441725</v>
      </c>
      <c r="X16" s="53">
        <f t="shared" si="2"/>
        <v>67.46113325233216</v>
      </c>
      <c r="Y16" s="53">
        <f t="shared" si="2"/>
        <v>2182.1406095441725</v>
      </c>
      <c r="Z16" s="53">
        <f t="shared" si="2"/>
        <v>64.73528785183777</v>
      </c>
      <c r="AA16" s="53">
        <f t="shared" si="2"/>
        <v>4047.0241986576875</v>
      </c>
      <c r="AB16" s="53">
        <f t="shared" si="2"/>
        <v>75.95387447043827</v>
      </c>
      <c r="AC16" s="53">
        <f t="shared" si="2"/>
        <v>4047.0241986576875</v>
      </c>
      <c r="AD16" s="53">
        <f t="shared" si="2"/>
        <v>74.8065292169326</v>
      </c>
      <c r="AE16" s="53">
        <f t="shared" si="2"/>
        <v>4047.0241986576875</v>
      </c>
      <c r="AF16" s="54">
        <f t="shared" si="2"/>
        <v>72.96942470942469</v>
      </c>
    </row>
    <row r="17" spans="2:32" ht="7.5" customHeight="1" thickBot="1">
      <c r="B17" s="55"/>
      <c r="C17" s="56"/>
      <c r="D17" s="42"/>
      <c r="E17" s="56"/>
      <c r="F17" s="56"/>
      <c r="G17" s="56"/>
      <c r="H17" s="57"/>
      <c r="I17" s="58"/>
      <c r="J17" s="59"/>
      <c r="K17" s="56"/>
      <c r="L17" s="56"/>
      <c r="M17" s="56"/>
      <c r="N17" s="57"/>
      <c r="O17" s="58"/>
      <c r="P17" s="59"/>
      <c r="Q17" s="56"/>
      <c r="R17" s="60"/>
      <c r="S17" s="56"/>
      <c r="T17" s="57"/>
      <c r="U17" s="58"/>
      <c r="V17" s="59"/>
      <c r="W17" s="56"/>
      <c r="X17" s="56"/>
      <c r="Y17" s="56"/>
      <c r="Z17" s="57"/>
      <c r="AA17" s="58"/>
      <c r="AB17" s="59"/>
      <c r="AC17" s="56"/>
      <c r="AD17" s="56"/>
      <c r="AE17" s="56"/>
      <c r="AF17" s="56"/>
    </row>
    <row r="18" spans="1:32" ht="30" customHeight="1" thickBot="1">
      <c r="A18" s="61" t="s">
        <v>43</v>
      </c>
      <c r="B18" s="62" t="s">
        <v>44</v>
      </c>
      <c r="C18" s="63">
        <f aca="true" t="shared" si="3" ref="C18:AF18">SUM(C20:C26)</f>
        <v>124.32346762808434</v>
      </c>
      <c r="D18" s="64">
        <f t="shared" si="3"/>
        <v>10.255334429967112</v>
      </c>
      <c r="E18" s="63">
        <f t="shared" si="3"/>
        <v>124.32346762808434</v>
      </c>
      <c r="F18" s="63">
        <f t="shared" si="3"/>
        <v>9.60766269186925</v>
      </c>
      <c r="G18" s="63">
        <f t="shared" si="3"/>
        <v>124.32346762808434</v>
      </c>
      <c r="H18" s="63">
        <f t="shared" si="3"/>
        <v>8.692690136541</v>
      </c>
      <c r="I18" s="63">
        <f t="shared" si="3"/>
        <v>190.898803845926</v>
      </c>
      <c r="J18" s="63">
        <f t="shared" si="3"/>
        <v>13.403808915076809</v>
      </c>
      <c r="K18" s="63">
        <f t="shared" si="3"/>
        <v>190.898803845926</v>
      </c>
      <c r="L18" s="63">
        <f t="shared" si="3"/>
        <v>12.676427208652893</v>
      </c>
      <c r="M18" s="63">
        <f t="shared" si="3"/>
        <v>190.898803845926</v>
      </c>
      <c r="N18" s="63">
        <f t="shared" si="3"/>
        <v>11.625007445956513</v>
      </c>
      <c r="O18" s="63">
        <f t="shared" si="3"/>
        <v>266.9849023806022</v>
      </c>
      <c r="P18" s="63">
        <f t="shared" si="3"/>
        <v>14.547871948333395</v>
      </c>
      <c r="Q18" s="63">
        <f t="shared" si="3"/>
        <v>266.9849023806022</v>
      </c>
      <c r="R18" s="63">
        <f t="shared" si="3"/>
        <v>13.927671920889127</v>
      </c>
      <c r="S18" s="63">
        <f t="shared" si="3"/>
        <v>266.9849023806022</v>
      </c>
      <c r="T18" s="63">
        <f t="shared" si="3"/>
        <v>13.003721394602266</v>
      </c>
      <c r="U18" s="63">
        <f t="shared" si="3"/>
        <v>571.329296519307</v>
      </c>
      <c r="V18" s="63">
        <f t="shared" si="3"/>
        <v>18.120518874466374</v>
      </c>
      <c r="W18" s="63">
        <f t="shared" si="3"/>
        <v>571.329296519307</v>
      </c>
      <c r="X18" s="63">
        <f t="shared" si="3"/>
        <v>17.66271230867259</v>
      </c>
      <c r="Y18" s="63">
        <f t="shared" si="3"/>
        <v>571.329296519307</v>
      </c>
      <c r="Z18" s="63">
        <f t="shared" si="3"/>
        <v>16.949029914296467</v>
      </c>
      <c r="AA18" s="63">
        <f t="shared" si="3"/>
        <v>1256.1041833313927</v>
      </c>
      <c r="AB18" s="63">
        <f t="shared" si="3"/>
        <v>23.574353593978785</v>
      </c>
      <c r="AC18" s="63">
        <f t="shared" si="3"/>
        <v>1256.1041833313927</v>
      </c>
      <c r="AD18" s="63">
        <f t="shared" si="3"/>
        <v>23.218243745875604</v>
      </c>
      <c r="AE18" s="63">
        <f t="shared" si="3"/>
        <v>1256.1041833313927</v>
      </c>
      <c r="AF18" s="65">
        <f t="shared" si="3"/>
        <v>22.64804832726086</v>
      </c>
    </row>
    <row r="19" spans="2:32" ht="7.5" customHeight="1" thickBot="1">
      <c r="B19" s="56"/>
      <c r="C19" s="56"/>
      <c r="D19" s="42"/>
      <c r="E19" s="56"/>
      <c r="F19" s="56"/>
      <c r="G19" s="56"/>
      <c r="H19" s="57"/>
      <c r="I19" s="58"/>
      <c r="J19" s="59"/>
      <c r="K19" s="56"/>
      <c r="L19" s="56"/>
      <c r="M19" s="56"/>
      <c r="N19" s="57"/>
      <c r="O19" s="58"/>
      <c r="P19" s="59"/>
      <c r="Q19" s="56"/>
      <c r="R19" s="60"/>
      <c r="S19" s="56"/>
      <c r="T19" s="57"/>
      <c r="U19" s="58"/>
      <c r="V19" s="59"/>
      <c r="W19" s="56"/>
      <c r="X19" s="56"/>
      <c r="Y19" s="56"/>
      <c r="Z19" s="57"/>
      <c r="AA19" s="58"/>
      <c r="AB19" s="59"/>
      <c r="AC19" s="56"/>
      <c r="AD19" s="56"/>
      <c r="AE19" s="56"/>
      <c r="AF19" s="56"/>
    </row>
    <row r="20" spans="1:32" ht="24.75" customHeight="1" thickBot="1">
      <c r="A20" s="66" t="s">
        <v>13</v>
      </c>
      <c r="B20" s="67">
        <f>'[4]PLANCUSr'!H107</f>
        <v>4339.932942401266</v>
      </c>
      <c r="C20" s="68">
        <f aca="true" t="shared" si="4" ref="C20:C26">$B20/$B$1*$B$2/$B$3+$B20/$B$1/$B$4/$B$3*D$8</f>
        <v>29.00573478174723</v>
      </c>
      <c r="D20" s="69">
        <f aca="true" t="shared" si="5" ref="D20:D26">C20/C$12*100</f>
        <v>2.3926577680700953</v>
      </c>
      <c r="E20" s="68">
        <f aca="true" t="shared" si="6" ref="E20:E26">$B20/$B$1*$B$2/$B$3+$B20/$B$1/$B$4/$B$3*F$8</f>
        <v>29.00573478174723</v>
      </c>
      <c r="F20" s="70">
        <f aca="true" t="shared" si="7" ref="F20:F26">E20/E$12*100</f>
        <v>2.2415503784572253</v>
      </c>
      <c r="G20" s="68">
        <f aca="true" t="shared" si="8" ref="G20:G26">$B20/$B$1*$B$2/$B$3+$B20/$B$1/$B$4/$B$3*H$8</f>
        <v>29.00573478174723</v>
      </c>
      <c r="H20" s="70">
        <f aca="true" t="shared" si="9" ref="H20:H26">G20/G$12*100</f>
        <v>2.028079408102522</v>
      </c>
      <c r="I20" s="68">
        <f aca="true" t="shared" si="10" ref="I20:I26">$B20/$B$1*$B$2/$B$3+$B20/$B$1/$B$4/$B$3*J$8</f>
        <v>44.538333591789936</v>
      </c>
      <c r="J20" s="70">
        <f aca="true" t="shared" si="11" ref="J20:J26">I20/I$12*100</f>
        <v>3.127223957579759</v>
      </c>
      <c r="K20" s="68">
        <f aca="true" t="shared" si="12" ref="K20:K26">$B20/$B$1*$B$2/$B$3+$B20/$B$1/$B$4/$B$3*L$8</f>
        <v>44.538333591789936</v>
      </c>
      <c r="L20" s="70">
        <f aca="true" t="shared" si="13" ref="L20:L26">K20/K$12*100</f>
        <v>2.957519546464533</v>
      </c>
      <c r="M20" s="68">
        <f aca="true" t="shared" si="14" ref="M20:M26">$B20/$B$1*$B$2/$B$3+$B20/$B$1/$B$4/$B$3*N$8</f>
        <v>44.538333591789936</v>
      </c>
      <c r="N20" s="70">
        <f aca="true" t="shared" si="15" ref="N20:N26">M20/M$12*100</f>
        <v>2.712214268523834</v>
      </c>
      <c r="O20" s="68">
        <f aca="true" t="shared" si="16" ref="O20:O26">$B20/$B$1*$B$2/$B$3+$B20/$B$1/$B$4/$B$3*P$8</f>
        <v>62.2898750889816</v>
      </c>
      <c r="P20" s="70">
        <f aca="true" t="shared" si="17" ref="P20:P26">O20/O$12*100</f>
        <v>3.3941437077230985</v>
      </c>
      <c r="Q20" s="68">
        <f aca="true" t="shared" si="18" ref="Q20:Q26">$B20/$B$1*$B$2/$B$3+$B20/$B$1/$B$4/$B$3*R$8</f>
        <v>62.2898750889816</v>
      </c>
      <c r="R20" s="70">
        <f aca="true" t="shared" si="19" ref="R20:R26">Q20/Q$12*100</f>
        <v>3.249445704595513</v>
      </c>
      <c r="S20" s="68">
        <f aca="true" t="shared" si="20" ref="S20:S26">$B20/$B$1*$B$2/$B$3+$B20/$B$1/$B$4/$B$3*T$8</f>
        <v>62.2898750889816</v>
      </c>
      <c r="T20" s="70">
        <f aca="true" t="shared" si="21" ref="T20:T26">S20/S$12*100</f>
        <v>3.0338800963621204</v>
      </c>
      <c r="U20" s="68">
        <f aca="true" t="shared" si="22" ref="U20:U26">$B20/$B$1*$B$2/$B$3+$B20/$B$1/$B$4/$B$3*V$8</f>
        <v>133.29604107774827</v>
      </c>
      <c r="V20" s="70">
        <f aca="true" t="shared" si="23" ref="V20:V26">U20/U$12*100</f>
        <v>4.2276729776614195</v>
      </c>
      <c r="W20" s="68">
        <f aca="true" t="shared" si="24" ref="W20:W26">$B20/$B$1*$B$2/$B$3+$B20/$B$1/$B$4/$B$3*X$8</f>
        <v>133.29604107774827</v>
      </c>
      <c r="X20" s="70">
        <f aca="true" t="shared" si="25" ref="X20:X26">W20/W$12*100</f>
        <v>4.120862766507389</v>
      </c>
      <c r="Y20" s="68">
        <f aca="true" t="shared" si="26" ref="Y20:Y26">$B20/$B$1*$B$2/$B$3+$B20/$B$1/$B$4/$B$3*Z$8</f>
        <v>133.29604107774827</v>
      </c>
      <c r="Z20" s="70">
        <f aca="true" t="shared" si="27" ref="Z20:Z26">Y20/Y$12*100</f>
        <v>3.9543545227733645</v>
      </c>
      <c r="AA20" s="68">
        <f aca="true" t="shared" si="28" ref="AA20:AA26">$B20/$B$1*$B$2/$B$3+$B20/$B$1/$B$4/$B$3*AB$8</f>
        <v>293.0599145524733</v>
      </c>
      <c r="AB20" s="70">
        <f aca="true" t="shared" si="29" ref="AB20:AB26">AA20/AA$12*100</f>
        <v>5.500099547123729</v>
      </c>
      <c r="AC20" s="68">
        <f aca="true" t="shared" si="30" ref="AC20:AC26">$B20/$B$1*$B$2/$B$3+$B20/$B$1/$B$4/$B$3*AD$8</f>
        <v>293.0599145524733</v>
      </c>
      <c r="AD20" s="70">
        <f aca="true" t="shared" si="31" ref="AD20:AD26">AC20/AC$12*100</f>
        <v>5.417016055291364</v>
      </c>
      <c r="AE20" s="68">
        <f aca="true" t="shared" si="32" ref="AE20:AE26">$B20/$B$1*$B$2/$B$3+$B20/$B$1/$B$4/$B$3*AF$8</f>
        <v>293.0599145524733</v>
      </c>
      <c r="AF20" s="71">
        <f aca="true" t="shared" si="33" ref="AF20:AF26">AE20/AE$12*100</f>
        <v>5.283984557685593</v>
      </c>
    </row>
    <row r="21" spans="1:32" ht="24.75" customHeight="1" thickBot="1">
      <c r="A21" s="72" t="s">
        <v>14</v>
      </c>
      <c r="B21" s="73">
        <f>'[4]PLANCUSr'!H108</f>
        <v>7355.397781814759</v>
      </c>
      <c r="C21" s="74">
        <f t="shared" si="4"/>
        <v>49.15945018162558</v>
      </c>
      <c r="D21" s="75">
        <f t="shared" si="5"/>
        <v>4.055120176618952</v>
      </c>
      <c r="E21" s="74">
        <f t="shared" si="6"/>
        <v>49.15945018162558</v>
      </c>
      <c r="F21" s="76">
        <f t="shared" si="7"/>
        <v>3.7990206070805903</v>
      </c>
      <c r="G21" s="74">
        <f t="shared" si="8"/>
        <v>49.15945018162558</v>
      </c>
      <c r="H21" s="76">
        <f t="shared" si="9"/>
        <v>3.4372260995000037</v>
      </c>
      <c r="I21" s="74">
        <f t="shared" si="10"/>
        <v>75.48438292816556</v>
      </c>
      <c r="J21" s="76">
        <f t="shared" si="11"/>
        <v>5.300076398897822</v>
      </c>
      <c r="K21" s="74">
        <f t="shared" si="12"/>
        <v>75.48438292816556</v>
      </c>
      <c r="L21" s="76">
        <f t="shared" si="13"/>
        <v>5.0124582569478076</v>
      </c>
      <c r="M21" s="74">
        <f t="shared" si="14"/>
        <v>75.48438292816556</v>
      </c>
      <c r="N21" s="76">
        <f t="shared" si="15"/>
        <v>4.596710382227386</v>
      </c>
      <c r="O21" s="74">
        <f t="shared" si="16"/>
        <v>105.57002035278268</v>
      </c>
      <c r="P21" s="76">
        <f t="shared" si="17"/>
        <v>5.752456876703219</v>
      </c>
      <c r="Q21" s="74">
        <f t="shared" si="18"/>
        <v>105.57002035278268</v>
      </c>
      <c r="R21" s="76">
        <f t="shared" si="19"/>
        <v>5.507220052687043</v>
      </c>
      <c r="S21" s="74">
        <f t="shared" si="20"/>
        <v>105.57002035278268</v>
      </c>
      <c r="T21" s="76">
        <f t="shared" si="21"/>
        <v>5.1418755144928285</v>
      </c>
      <c r="U21" s="74">
        <f t="shared" si="22"/>
        <v>225.91257005125118</v>
      </c>
      <c r="V21" s="76">
        <f t="shared" si="23"/>
        <v>7.165137538950914</v>
      </c>
      <c r="W21" s="74">
        <f t="shared" si="24"/>
        <v>225.91257005125118</v>
      </c>
      <c r="X21" s="76">
        <f t="shared" si="25"/>
        <v>6.984113638207683</v>
      </c>
      <c r="Y21" s="74">
        <f t="shared" si="26"/>
        <v>225.91257005125118</v>
      </c>
      <c r="Z21" s="76">
        <f t="shared" si="27"/>
        <v>6.701912419232747</v>
      </c>
      <c r="AA21" s="74">
        <f t="shared" si="28"/>
        <v>496.68330687280525</v>
      </c>
      <c r="AB21" s="76">
        <f t="shared" si="29"/>
        <v>9.32166937729006</v>
      </c>
      <c r="AC21" s="74">
        <f t="shared" si="30"/>
        <v>496.68330687280525</v>
      </c>
      <c r="AD21" s="76">
        <f t="shared" si="31"/>
        <v>9.180857954708248</v>
      </c>
      <c r="AE21" s="74">
        <f t="shared" si="32"/>
        <v>496.68330687280525</v>
      </c>
      <c r="AF21" s="77">
        <f t="shared" si="33"/>
        <v>8.955393737775074</v>
      </c>
    </row>
    <row r="22" spans="1:32" ht="24.75" customHeight="1" thickBot="1">
      <c r="A22" s="72" t="s">
        <v>16</v>
      </c>
      <c r="B22" s="73">
        <f>'[4]PLANCUSr'!H109</f>
        <v>2762.117096750269</v>
      </c>
      <c r="C22" s="74">
        <f t="shared" si="4"/>
        <v>18.46047784787648</v>
      </c>
      <c r="D22" s="75">
        <f t="shared" si="5"/>
        <v>1.522788719450151</v>
      </c>
      <c r="E22" s="74">
        <f t="shared" si="6"/>
        <v>18.46047784787648</v>
      </c>
      <c r="F22" s="76">
        <f t="shared" si="7"/>
        <v>1.4266175781365993</v>
      </c>
      <c r="G22" s="74">
        <f t="shared" si="8"/>
        <v>18.46047784787648</v>
      </c>
      <c r="H22" s="76">
        <f t="shared" si="9"/>
        <v>1.2907556132855118</v>
      </c>
      <c r="I22" s="74">
        <f t="shared" si="10"/>
        <v>28.346081450415994</v>
      </c>
      <c r="J22" s="76">
        <f t="shared" si="11"/>
        <v>1.9902977472778318</v>
      </c>
      <c r="K22" s="74">
        <f t="shared" si="12"/>
        <v>28.346081450415994</v>
      </c>
      <c r="L22" s="76">
        <f t="shared" si="13"/>
        <v>1.8822906739989653</v>
      </c>
      <c r="M22" s="74">
        <f t="shared" si="14"/>
        <v>28.346081450415994</v>
      </c>
      <c r="N22" s="76">
        <f t="shared" si="15"/>
        <v>1.7261680077929313</v>
      </c>
      <c r="O22" s="74">
        <f t="shared" si="16"/>
        <v>39.643914139032574</v>
      </c>
      <c r="P22" s="76">
        <f t="shared" si="17"/>
        <v>2.1601767788472235</v>
      </c>
      <c r="Q22" s="74">
        <f t="shared" si="18"/>
        <v>39.643914139032574</v>
      </c>
      <c r="R22" s="76">
        <f t="shared" si="19"/>
        <v>2.0680848424950478</v>
      </c>
      <c r="S22" s="74">
        <f t="shared" si="20"/>
        <v>39.643914139032574</v>
      </c>
      <c r="T22" s="76">
        <f t="shared" si="21"/>
        <v>1.93088976140161</v>
      </c>
      <c r="U22" s="74">
        <f t="shared" si="22"/>
        <v>84.83524489349892</v>
      </c>
      <c r="V22" s="76">
        <f t="shared" si="23"/>
        <v>2.690670101599937</v>
      </c>
      <c r="W22" s="74">
        <f t="shared" si="24"/>
        <v>84.83524489349892</v>
      </c>
      <c r="X22" s="76">
        <f t="shared" si="25"/>
        <v>2.6226915603986023</v>
      </c>
      <c r="Y22" s="74">
        <f t="shared" si="26"/>
        <v>84.83524489349892</v>
      </c>
      <c r="Z22" s="76">
        <f t="shared" si="27"/>
        <v>2.5167186633811798</v>
      </c>
      <c r="AA22" s="74">
        <f t="shared" si="28"/>
        <v>186.5157390910482</v>
      </c>
      <c r="AB22" s="76">
        <f t="shared" si="29"/>
        <v>3.500496250647883</v>
      </c>
      <c r="AC22" s="74">
        <f t="shared" si="30"/>
        <v>186.5157390910482</v>
      </c>
      <c r="AD22" s="76">
        <f t="shared" si="31"/>
        <v>3.4476183983184616</v>
      </c>
      <c r="AE22" s="74">
        <f t="shared" si="32"/>
        <v>186.5157390910482</v>
      </c>
      <c r="AF22" s="77">
        <f t="shared" si="33"/>
        <v>3.3629515200924853</v>
      </c>
    </row>
    <row r="23" spans="1:32" ht="24.75" customHeight="1" thickBot="1">
      <c r="A23" s="72" t="s">
        <v>17</v>
      </c>
      <c r="B23" s="73">
        <f>'[4]PLANCUSr'!H110</f>
        <v>221.62513235686103</v>
      </c>
      <c r="C23" s="74">
        <f t="shared" si="4"/>
        <v>1.481220999363168</v>
      </c>
      <c r="D23" s="75">
        <f t="shared" si="5"/>
        <v>0.12218462855783406</v>
      </c>
      <c r="E23" s="74">
        <f t="shared" si="6"/>
        <v>1.481220999363168</v>
      </c>
      <c r="F23" s="76">
        <f t="shared" si="7"/>
        <v>0.11446810490009234</v>
      </c>
      <c r="G23" s="74">
        <f t="shared" si="8"/>
        <v>1.481220999363168</v>
      </c>
      <c r="H23" s="76">
        <f t="shared" si="9"/>
        <v>0.10356689221153129</v>
      </c>
      <c r="I23" s="74">
        <f t="shared" si="10"/>
        <v>2.2744162659280622</v>
      </c>
      <c r="J23" s="76">
        <f t="shared" si="11"/>
        <v>0.15969634386209838</v>
      </c>
      <c r="K23" s="74">
        <f t="shared" si="12"/>
        <v>2.2744162659280622</v>
      </c>
      <c r="L23" s="76">
        <f t="shared" si="13"/>
        <v>0.15103013563397188</v>
      </c>
      <c r="M23" s="74">
        <f t="shared" si="14"/>
        <v>2.2744162659280622</v>
      </c>
      <c r="N23" s="76">
        <f t="shared" si="15"/>
        <v>0.13850325666764304</v>
      </c>
      <c r="O23" s="74">
        <f t="shared" si="16"/>
        <v>3.180925142002227</v>
      </c>
      <c r="P23" s="76">
        <f t="shared" si="17"/>
        <v>0.17332699800797718</v>
      </c>
      <c r="Q23" s="74">
        <f t="shared" si="18"/>
        <v>3.180925142002227</v>
      </c>
      <c r="R23" s="76">
        <f t="shared" si="19"/>
        <v>0.16593777920655003</v>
      </c>
      <c r="S23" s="74">
        <f t="shared" si="20"/>
        <v>3.180925142002227</v>
      </c>
      <c r="T23" s="76">
        <f t="shared" si="21"/>
        <v>0.15492960071845582</v>
      </c>
      <c r="U23" s="74">
        <f t="shared" si="22"/>
        <v>6.806960646298886</v>
      </c>
      <c r="V23" s="76">
        <f t="shared" si="23"/>
        <v>0.21589241024478176</v>
      </c>
      <c r="W23" s="74">
        <f t="shared" si="24"/>
        <v>6.806960646298886</v>
      </c>
      <c r="X23" s="76">
        <f t="shared" si="25"/>
        <v>0.21043798790732998</v>
      </c>
      <c r="Y23" s="74">
        <f t="shared" si="26"/>
        <v>6.806960646298886</v>
      </c>
      <c r="Z23" s="76">
        <f t="shared" si="27"/>
        <v>0.20193499672156207</v>
      </c>
      <c r="AA23" s="74">
        <f t="shared" si="28"/>
        <v>14.965540530966368</v>
      </c>
      <c r="AB23" s="76">
        <f t="shared" si="29"/>
        <v>0.28087076604293393</v>
      </c>
      <c r="AC23" s="74">
        <f t="shared" si="30"/>
        <v>14.965540530966368</v>
      </c>
      <c r="AD23" s="76">
        <f t="shared" si="31"/>
        <v>0.27662798392662086</v>
      </c>
      <c r="AE23" s="74">
        <f t="shared" si="32"/>
        <v>14.965540530966368</v>
      </c>
      <c r="AF23" s="77">
        <f t="shared" si="33"/>
        <v>0.26983453258628803</v>
      </c>
    </row>
    <row r="24" spans="1:32" ht="24.75" customHeight="1" thickBot="1">
      <c r="A24" s="72" t="s">
        <v>8</v>
      </c>
      <c r="B24" s="73">
        <f>'[4]PLANCUSr'!H111</f>
        <v>475.6399999998453</v>
      </c>
      <c r="C24" s="74">
        <f t="shared" si="4"/>
        <v>3.178917249341724</v>
      </c>
      <c r="D24" s="75">
        <f t="shared" si="5"/>
        <v>0.26222611176448624</v>
      </c>
      <c r="E24" s="74">
        <f t="shared" si="6"/>
        <v>3.178917249341724</v>
      </c>
      <c r="F24" s="76">
        <f t="shared" si="7"/>
        <v>0.24566532159806606</v>
      </c>
      <c r="G24" s="78">
        <f t="shared" si="8"/>
        <v>3.178917249341724</v>
      </c>
      <c r="H24" s="76">
        <f t="shared" si="9"/>
        <v>0.22226972224502647</v>
      </c>
      <c r="I24" s="74">
        <f t="shared" si="10"/>
        <v>4.881230486909539</v>
      </c>
      <c r="J24" s="76">
        <f t="shared" si="11"/>
        <v>0.34273174791492583</v>
      </c>
      <c r="K24" s="74">
        <f t="shared" si="12"/>
        <v>4.881230486909539</v>
      </c>
      <c r="L24" s="76">
        <f t="shared" si="13"/>
        <v>0.3241327955407542</v>
      </c>
      <c r="M24" s="74">
        <f t="shared" si="14"/>
        <v>4.881230486909539</v>
      </c>
      <c r="N24" s="76">
        <f t="shared" si="15"/>
        <v>0.2972482782110649</v>
      </c>
      <c r="O24" s="74">
        <f t="shared" si="16"/>
        <v>6.8267313298441845</v>
      </c>
      <c r="P24" s="76">
        <f t="shared" si="17"/>
        <v>0.3719851284724354</v>
      </c>
      <c r="Q24" s="74">
        <f t="shared" si="18"/>
        <v>6.8267313298441845</v>
      </c>
      <c r="R24" s="76">
        <f t="shared" si="19"/>
        <v>0.35612678247469703</v>
      </c>
      <c r="S24" s="74">
        <f t="shared" si="20"/>
        <v>6.8267313298441845</v>
      </c>
      <c r="T24" s="76">
        <f t="shared" si="21"/>
        <v>0.3325016188463928</v>
      </c>
      <c r="U24" s="74">
        <f t="shared" si="22"/>
        <v>14.608734701582767</v>
      </c>
      <c r="V24" s="76">
        <f t="shared" si="23"/>
        <v>0.463336738558368</v>
      </c>
      <c r="W24" s="74">
        <f t="shared" si="24"/>
        <v>14.608734701582767</v>
      </c>
      <c r="X24" s="76">
        <f t="shared" si="25"/>
        <v>0.45163074920149615</v>
      </c>
      <c r="Y24" s="74">
        <f t="shared" si="26"/>
        <v>14.608734701582767</v>
      </c>
      <c r="Z24" s="76">
        <f t="shared" si="27"/>
        <v>0.4333820845099616</v>
      </c>
      <c r="AA24" s="74">
        <f t="shared" si="28"/>
        <v>32.118242287994576</v>
      </c>
      <c r="AB24" s="76">
        <f t="shared" si="29"/>
        <v>0.6027898088088018</v>
      </c>
      <c r="AC24" s="74">
        <f t="shared" si="30"/>
        <v>32.118242287994576</v>
      </c>
      <c r="AD24" s="76">
        <f t="shared" si="31"/>
        <v>0.5936841768601966</v>
      </c>
      <c r="AE24" s="74">
        <f t="shared" si="32"/>
        <v>32.118242287994576</v>
      </c>
      <c r="AF24" s="77">
        <f t="shared" si="33"/>
        <v>0.5791044351082011</v>
      </c>
    </row>
    <row r="25" spans="1:32" ht="24.75" customHeight="1" thickBot="1">
      <c r="A25" s="72" t="s">
        <v>9</v>
      </c>
      <c r="B25" s="73">
        <f>'[4]PLANCUSr'!H112</f>
        <v>3722.967205448544</v>
      </c>
      <c r="C25" s="74">
        <f t="shared" si="4"/>
        <v>24.88227371149983</v>
      </c>
      <c r="D25" s="75">
        <f t="shared" si="5"/>
        <v>2.052517060196334</v>
      </c>
      <c r="E25" s="74">
        <f t="shared" si="6"/>
        <v>24.88227371149983</v>
      </c>
      <c r="F25" s="76">
        <f t="shared" si="7"/>
        <v>1.9228911273775697</v>
      </c>
      <c r="G25" s="74">
        <f t="shared" si="8"/>
        <v>24.88227371149983</v>
      </c>
      <c r="H25" s="76">
        <f t="shared" si="9"/>
        <v>1.7397672329548808</v>
      </c>
      <c r="I25" s="74">
        <f t="shared" si="10"/>
        <v>38.206755161478746</v>
      </c>
      <c r="J25" s="76">
        <f t="shared" si="11"/>
        <v>2.6826571729748157</v>
      </c>
      <c r="K25" s="74">
        <f t="shared" si="12"/>
        <v>38.206755161478746</v>
      </c>
      <c r="L25" s="76">
        <f t="shared" si="13"/>
        <v>2.537077974957906</v>
      </c>
      <c r="M25" s="74">
        <f t="shared" si="14"/>
        <v>38.206755161478746</v>
      </c>
      <c r="N25" s="76">
        <f t="shared" si="15"/>
        <v>2.3266453444962565</v>
      </c>
      <c r="O25" s="74">
        <f t="shared" si="16"/>
        <v>53.434733961454654</v>
      </c>
      <c r="P25" s="76">
        <f t="shared" si="17"/>
        <v>2.911631557938548</v>
      </c>
      <c r="Q25" s="74">
        <f t="shared" si="18"/>
        <v>53.434733961454654</v>
      </c>
      <c r="R25" s="76">
        <f t="shared" si="19"/>
        <v>2.7875038519376742</v>
      </c>
      <c r="S25" s="74">
        <f t="shared" si="20"/>
        <v>53.434733961454654</v>
      </c>
      <c r="T25" s="76">
        <f t="shared" si="21"/>
        <v>2.6025830937769627</v>
      </c>
      <c r="U25" s="74">
        <f t="shared" si="22"/>
        <v>114.34664916135827</v>
      </c>
      <c r="V25" s="76">
        <f t="shared" si="23"/>
        <v>3.6266661397965914</v>
      </c>
      <c r="W25" s="74">
        <f t="shared" si="24"/>
        <v>114.34664916135827</v>
      </c>
      <c r="X25" s="76">
        <f t="shared" si="25"/>
        <v>3.5350400896683896</v>
      </c>
      <c r="Y25" s="74">
        <f t="shared" si="26"/>
        <v>114.34664916135827</v>
      </c>
      <c r="Z25" s="76">
        <f t="shared" si="27"/>
        <v>3.392202691237156</v>
      </c>
      <c r="AA25" s="74">
        <f t="shared" si="28"/>
        <v>251.39845836114142</v>
      </c>
      <c r="AB25" s="76">
        <f t="shared" si="29"/>
        <v>4.718204293109278</v>
      </c>
      <c r="AC25" s="74">
        <f t="shared" si="30"/>
        <v>251.39845836114142</v>
      </c>
      <c r="AD25" s="76">
        <f t="shared" si="31"/>
        <v>4.646931967128383</v>
      </c>
      <c r="AE25" s="74">
        <f t="shared" si="32"/>
        <v>251.39845836114142</v>
      </c>
      <c r="AF25" s="77">
        <f t="shared" si="33"/>
        <v>4.532812253886003</v>
      </c>
    </row>
    <row r="26" spans="1:32" ht="24.75" customHeight="1" thickBot="1">
      <c r="A26" s="79" t="s">
        <v>18</v>
      </c>
      <c r="B26" s="148">
        <f>'[4]PLANCUSr'!H113</f>
        <v>-275.9961561924095</v>
      </c>
      <c r="C26" s="144">
        <f t="shared" si="4"/>
        <v>-1.8446071433696671</v>
      </c>
      <c r="D26" s="145">
        <f t="shared" si="5"/>
        <v>-0.1521600346907386</v>
      </c>
      <c r="E26" s="144">
        <f t="shared" si="6"/>
        <v>-1.8446071433696671</v>
      </c>
      <c r="F26" s="146">
        <f t="shared" si="7"/>
        <v>-0.14255042568089396</v>
      </c>
      <c r="G26" s="144">
        <f t="shared" si="8"/>
        <v>-1.8446071433696671</v>
      </c>
      <c r="H26" s="146">
        <f t="shared" si="9"/>
        <v>-0.1289748317584765</v>
      </c>
      <c r="I26" s="144">
        <f t="shared" si="10"/>
        <v>-2.832396038761824</v>
      </c>
      <c r="J26" s="146">
        <f t="shared" si="11"/>
        <v>-0.19887445343044347</v>
      </c>
      <c r="K26" s="144">
        <f t="shared" si="12"/>
        <v>-2.832396038761824</v>
      </c>
      <c r="L26" s="146">
        <f t="shared" si="13"/>
        <v>-0.18808217489104662</v>
      </c>
      <c r="M26" s="144">
        <f t="shared" si="14"/>
        <v>-2.832396038761824</v>
      </c>
      <c r="N26" s="146">
        <f t="shared" si="15"/>
        <v>-0.17248209196260306</v>
      </c>
      <c r="O26" s="144">
        <f t="shared" si="16"/>
        <v>-3.961297633495718</v>
      </c>
      <c r="P26" s="146">
        <f t="shared" si="17"/>
        <v>-0.215849099359106</v>
      </c>
      <c r="Q26" s="144">
        <f t="shared" si="18"/>
        <v>-3.961297633495718</v>
      </c>
      <c r="R26" s="146">
        <f t="shared" si="19"/>
        <v>-0.2066470925073978</v>
      </c>
      <c r="S26" s="144">
        <f t="shared" si="20"/>
        <v>-3.961297633495718</v>
      </c>
      <c r="T26" s="146">
        <f t="shared" si="21"/>
        <v>-0.19293829099610604</v>
      </c>
      <c r="U26" s="144">
        <f t="shared" si="22"/>
        <v>-8.476904012431294</v>
      </c>
      <c r="V26" s="146">
        <f t="shared" si="23"/>
        <v>-0.2688570323456364</v>
      </c>
      <c r="W26" s="144">
        <f t="shared" si="24"/>
        <v>-8.476904012431294</v>
      </c>
      <c r="X26" s="146">
        <f t="shared" si="25"/>
        <v>-0.26206448321829867</v>
      </c>
      <c r="Y26" s="144">
        <f t="shared" si="26"/>
        <v>-8.476904012431294</v>
      </c>
      <c r="Z26" s="146">
        <f t="shared" si="27"/>
        <v>-0.2514754635595035</v>
      </c>
      <c r="AA26" s="144">
        <f t="shared" si="28"/>
        <v>-18.637018365036344</v>
      </c>
      <c r="AB26" s="146">
        <f t="shared" si="29"/>
        <v>-0.34977644904390054</v>
      </c>
      <c r="AC26" s="144">
        <f t="shared" si="30"/>
        <v>-18.637018365036344</v>
      </c>
      <c r="AD26" s="146">
        <f t="shared" si="31"/>
        <v>-0.3444927903576701</v>
      </c>
      <c r="AE26" s="144">
        <f t="shared" si="32"/>
        <v>-18.637018365036344</v>
      </c>
      <c r="AF26" s="147">
        <f t="shared" si="33"/>
        <v>-0.33603270987278644</v>
      </c>
    </row>
    <row r="27" spans="1:32" ht="7.5" customHeight="1" thickBot="1">
      <c r="A27" s="84"/>
      <c r="B27" s="56"/>
      <c r="C27" s="56"/>
      <c r="D27" s="42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</row>
    <row r="28" spans="1:32" s="49" customFormat="1" ht="30" customHeight="1" thickBot="1">
      <c r="A28" s="85" t="s">
        <v>45</v>
      </c>
      <c r="B28" s="86" t="s">
        <v>46</v>
      </c>
      <c r="C28" s="87">
        <f aca="true" t="shared" si="34" ref="C28:AF28">SUM(C29:C35)</f>
        <v>12.956764567420223</v>
      </c>
      <c r="D28" s="88">
        <f t="shared" si="34"/>
        <v>1.0687922103873675</v>
      </c>
      <c r="E28" s="87">
        <f t="shared" si="34"/>
        <v>12.956764567420223</v>
      </c>
      <c r="F28" s="87">
        <f t="shared" si="34"/>
        <v>1.0012930456069102</v>
      </c>
      <c r="G28" s="87">
        <f t="shared" si="34"/>
        <v>12.956764567420223</v>
      </c>
      <c r="H28" s="87">
        <f t="shared" si="34"/>
        <v>0.9059362782063768</v>
      </c>
      <c r="I28" s="87">
        <f t="shared" si="34"/>
        <v>103.65411653936178</v>
      </c>
      <c r="J28" s="87">
        <f t="shared" si="34"/>
        <v>7.277992021762783</v>
      </c>
      <c r="K28" s="87">
        <f t="shared" si="34"/>
        <v>103.65411653936178</v>
      </c>
      <c r="L28" s="87">
        <f t="shared" si="34"/>
        <v>6.883038744700259</v>
      </c>
      <c r="M28" s="87">
        <f t="shared" si="34"/>
        <v>103.65411653936178</v>
      </c>
      <c r="N28" s="87">
        <f t="shared" si="34"/>
        <v>6.312139480699216</v>
      </c>
      <c r="O28" s="87">
        <f t="shared" si="34"/>
        <v>207.30823307872356</v>
      </c>
      <c r="P28" s="87">
        <f t="shared" si="34"/>
        <v>11.296120498848268</v>
      </c>
      <c r="Q28" s="87">
        <f t="shared" si="34"/>
        <v>207.30823307872356</v>
      </c>
      <c r="R28" s="87">
        <f t="shared" si="34"/>
        <v>10.8145480552441</v>
      </c>
      <c r="S28" s="87">
        <f t="shared" si="34"/>
        <v>207.30823307872356</v>
      </c>
      <c r="T28" s="87">
        <f t="shared" si="34"/>
        <v>10.097119656301782</v>
      </c>
      <c r="U28" s="87">
        <f t="shared" si="34"/>
        <v>621.9246992361707</v>
      </c>
      <c r="V28" s="87">
        <f t="shared" si="34"/>
        <v>19.725223823919595</v>
      </c>
      <c r="W28" s="87">
        <f t="shared" si="34"/>
        <v>621.9246992361707</v>
      </c>
      <c r="X28" s="87">
        <f t="shared" si="34"/>
        <v>19.226875126462204</v>
      </c>
      <c r="Y28" s="87">
        <f t="shared" si="34"/>
        <v>621.9246992361707</v>
      </c>
      <c r="Z28" s="87">
        <f t="shared" si="34"/>
        <v>18.449990917693956</v>
      </c>
      <c r="AA28" s="87">
        <f t="shared" si="34"/>
        <v>1554.8117480904268</v>
      </c>
      <c r="AB28" s="87">
        <f t="shared" si="34"/>
        <v>29.18044729724923</v>
      </c>
      <c r="AC28" s="87">
        <f t="shared" si="34"/>
        <v>1554.8117480904268</v>
      </c>
      <c r="AD28" s="87">
        <f t="shared" si="34"/>
        <v>28.739652829092083</v>
      </c>
      <c r="AE28" s="87">
        <f t="shared" si="34"/>
        <v>1554.8117480904268</v>
      </c>
      <c r="AF28" s="89">
        <f t="shared" si="34"/>
        <v>28.03386222084948</v>
      </c>
    </row>
    <row r="29" spans="1:32" ht="24.75" customHeight="1" thickBot="1">
      <c r="A29" s="72" t="s">
        <v>5</v>
      </c>
      <c r="B29" s="90">
        <f>'[4]PLANCUSr'!H117</f>
        <v>0.32264319544471354</v>
      </c>
      <c r="C29" s="74">
        <f aca="true" t="shared" si="35" ref="C29:C35">$B29/$B$3*D$8</f>
        <v>2.259406130565221</v>
      </c>
      <c r="D29" s="75">
        <f aca="true" t="shared" si="36" ref="D29:D35">C29/C$12*100</f>
        <v>0.18637644142440266</v>
      </c>
      <c r="E29" s="74">
        <f aca="true" t="shared" si="37" ref="E29:E35">$B29/$B$3*F$8</f>
        <v>2.259406130565221</v>
      </c>
      <c r="F29" s="76">
        <f aca="true" t="shared" si="38" ref="F29:F35">E29/E$12*100</f>
        <v>0.1746059082855604</v>
      </c>
      <c r="G29" s="74">
        <f aca="true" t="shared" si="39" ref="G29:G35">$B29/$B$3*H$8</f>
        <v>2.259406130565221</v>
      </c>
      <c r="H29" s="76">
        <f aca="true" t="shared" si="40" ref="H29:H35">G29/G$12*100</f>
        <v>0.15797755452219922</v>
      </c>
      <c r="I29" s="74">
        <f aca="true" t="shared" si="41" ref="I29:I35">$B29/$B$3*J$8</f>
        <v>18.07524904452177</v>
      </c>
      <c r="J29" s="76">
        <f aca="true" t="shared" si="42" ref="J29:J35">I29/I$12*100</f>
        <v>1.2691393523907872</v>
      </c>
      <c r="K29" s="74">
        <f aca="true" t="shared" si="43" ref="K29:K35">$B29/$B$3*L$8</f>
        <v>18.07524904452177</v>
      </c>
      <c r="L29" s="76">
        <f aca="true" t="shared" si="44" ref="L29:L35">K29/K$12*100</f>
        <v>1.2002672315122669</v>
      </c>
      <c r="M29" s="74">
        <f aca="true" t="shared" si="45" ref="M29:M35">$B29/$B$3*N$8</f>
        <v>18.07524904452177</v>
      </c>
      <c r="N29" s="76">
        <f aca="true" t="shared" si="46" ref="N29:N35">M29/M$12*100</f>
        <v>1.1007135744007868</v>
      </c>
      <c r="O29" s="74">
        <f aca="true" t="shared" si="47" ref="O29:O35">$B29/$B$3*P$8</f>
        <v>36.15049808904354</v>
      </c>
      <c r="P29" s="76">
        <f aca="true" t="shared" si="48" ref="P29:P35">O29/O$12*100</f>
        <v>1.9698223097205616</v>
      </c>
      <c r="Q29" s="74">
        <f aca="true" t="shared" si="49" ref="Q29:Q35">$B29/$B$3*R$8</f>
        <v>36.15049808904354</v>
      </c>
      <c r="R29" s="76">
        <f>Q29/Q$12*100</f>
        <v>1.8858455016425266</v>
      </c>
      <c r="S29" s="74">
        <f aca="true" t="shared" si="50" ref="S29:S35">$B29/$B$3*T$8</f>
        <v>36.15049808904354</v>
      </c>
      <c r="T29" s="76">
        <f aca="true" t="shared" si="51" ref="T29:T35">S29/S$12*100</f>
        <v>1.760740031493924</v>
      </c>
      <c r="U29" s="74">
        <f aca="true" t="shared" si="52" ref="U29:U35">$B29/$B$3*V$8</f>
        <v>108.45149426713061</v>
      </c>
      <c r="V29" s="76">
        <f aca="true" t="shared" si="53" ref="V29:V35">U29/U$12*100</f>
        <v>3.4396929420636004</v>
      </c>
      <c r="W29" s="74">
        <f aca="true" t="shared" si="54" ref="W29:W35">$B29/$B$3*X$8</f>
        <v>108.45149426713061</v>
      </c>
      <c r="X29" s="76">
        <f aca="true" t="shared" si="55" ref="X29:X35">W29/W$12*100</f>
        <v>3.352790683684555</v>
      </c>
      <c r="Y29" s="74">
        <f aca="true" t="shared" si="56" ref="Y29:Y35">$B29/$B$3*Z$8</f>
        <v>108.45149426713061</v>
      </c>
      <c r="Z29" s="76">
        <f aca="true" t="shared" si="57" ref="Z29:Z35">Y29/Y$12*100</f>
        <v>3.217317284064098</v>
      </c>
      <c r="AA29" s="74">
        <f aca="true" t="shared" si="58" ref="AA29:AA35">$B29/$B$3*AB$8</f>
        <v>271.1287356678265</v>
      </c>
      <c r="AB29" s="76">
        <f aca="true" t="shared" si="59" ref="AB29:AB35">AA29/AA$12*100</f>
        <v>5.088498843439851</v>
      </c>
      <c r="AC29" s="74">
        <f aca="true" t="shared" si="60" ref="AC29:AC35">$B29/$B$3*AD$8</f>
        <v>271.1287356678265</v>
      </c>
      <c r="AD29" s="76">
        <f aca="true" t="shared" si="61" ref="AD29:AD35">AC29/AC$12*100</f>
        <v>5.011632916109677</v>
      </c>
      <c r="AE29" s="74">
        <f aca="true" t="shared" si="62" ref="AE29:AE35">$B29/$B$3*AF$8</f>
        <v>271.1287356678265</v>
      </c>
      <c r="AF29" s="77">
        <f aca="true" t="shared" si="63" ref="AF29:AF35">AE29/AE$12*100</f>
        <v>4.8885568488661235</v>
      </c>
    </row>
    <row r="30" spans="1:32" ht="24.75" customHeight="1" thickBot="1">
      <c r="A30" s="72" t="s">
        <v>10</v>
      </c>
      <c r="B30" s="90">
        <f>'[4]PLANCUSr'!H118</f>
        <v>1.2486263736263739</v>
      </c>
      <c r="C30" s="74">
        <f t="shared" si="35"/>
        <v>8.743882168251918</v>
      </c>
      <c r="D30" s="75">
        <f t="shared" si="36"/>
        <v>0.7212752150696355</v>
      </c>
      <c r="E30" s="74">
        <f t="shared" si="37"/>
        <v>8.743882168251918</v>
      </c>
      <c r="F30" s="76">
        <f t="shared" si="38"/>
        <v>0.6757233537060504</v>
      </c>
      <c r="G30" s="74">
        <f t="shared" si="39"/>
        <v>8.743882168251918</v>
      </c>
      <c r="H30" s="76">
        <f t="shared" si="40"/>
        <v>0.6113717685740468</v>
      </c>
      <c r="I30" s="74">
        <f t="shared" si="41"/>
        <v>69.95105734601535</v>
      </c>
      <c r="J30" s="76">
        <f t="shared" si="42"/>
        <v>4.911558308297798</v>
      </c>
      <c r="K30" s="74">
        <f t="shared" si="43"/>
        <v>69.95105734601535</v>
      </c>
      <c r="L30" s="76">
        <f t="shared" si="44"/>
        <v>4.645023796643299</v>
      </c>
      <c r="M30" s="74">
        <f t="shared" si="45"/>
        <v>69.95105734601535</v>
      </c>
      <c r="N30" s="76">
        <f t="shared" si="46"/>
        <v>4.259752005341408</v>
      </c>
      <c r="O30" s="74">
        <f t="shared" si="47"/>
        <v>139.9021146920307</v>
      </c>
      <c r="P30" s="76">
        <f t="shared" si="48"/>
        <v>7.623195288171425</v>
      </c>
      <c r="Q30" s="74">
        <f t="shared" si="49"/>
        <v>139.9021146920307</v>
      </c>
      <c r="R30" s="76">
        <f aca="true" t="shared" si="64" ref="R30:R35">Q30/Q$12*100</f>
        <v>7.298205767798409</v>
      </c>
      <c r="S30" s="74">
        <f t="shared" si="50"/>
        <v>139.9021146920307</v>
      </c>
      <c r="T30" s="76">
        <f t="shared" si="51"/>
        <v>6.814048681215006</v>
      </c>
      <c r="U30" s="74">
        <f t="shared" si="52"/>
        <v>419.7063440760921</v>
      </c>
      <c r="V30" s="76">
        <f t="shared" si="53"/>
        <v>13.31158191238859</v>
      </c>
      <c r="W30" s="74">
        <f t="shared" si="54"/>
        <v>419.7063440760921</v>
      </c>
      <c r="X30" s="76">
        <f t="shared" si="55"/>
        <v>12.975270924672863</v>
      </c>
      <c r="Y30" s="74">
        <f t="shared" si="56"/>
        <v>419.7063440760921</v>
      </c>
      <c r="Z30" s="76">
        <f t="shared" si="57"/>
        <v>12.450990040776421</v>
      </c>
      <c r="AA30" s="74">
        <f t="shared" si="58"/>
        <v>1049.2658601902301</v>
      </c>
      <c r="AB30" s="76">
        <f t="shared" si="59"/>
        <v>19.692446478931007</v>
      </c>
      <c r="AC30" s="74">
        <f t="shared" si="60"/>
        <v>1049.2658601902301</v>
      </c>
      <c r="AD30" s="76">
        <f t="shared" si="61"/>
        <v>19.39497600550164</v>
      </c>
      <c r="AE30" s="74">
        <f t="shared" si="62"/>
        <v>1049.2658601902301</v>
      </c>
      <c r="AF30" s="77">
        <f t="shared" si="63"/>
        <v>18.918672690594608</v>
      </c>
    </row>
    <row r="31" spans="1:32" ht="24.75" customHeight="1" thickBot="1">
      <c r="A31" s="72" t="s">
        <v>48</v>
      </c>
      <c r="B31" s="90">
        <f>'[4]PLANCUSr'!H119</f>
        <v>0.022545329670329673</v>
      </c>
      <c r="C31" s="74">
        <f t="shared" si="35"/>
        <v>0.15788045987625823</v>
      </c>
      <c r="D31" s="75">
        <f>C31/C$12*100</f>
        <v>0.013023421457577478</v>
      </c>
      <c r="E31" s="74">
        <f t="shared" si="37"/>
        <v>0.15788045987625823</v>
      </c>
      <c r="F31" s="76">
        <f>E31/E$12*100</f>
        <v>0.01220093223803895</v>
      </c>
      <c r="G31" s="74">
        <f t="shared" si="39"/>
        <v>0.15788045987625823</v>
      </c>
      <c r="H31" s="76">
        <f>G31/G$12*100</f>
        <v>0.011038993220688482</v>
      </c>
      <c r="I31" s="74">
        <f t="shared" si="41"/>
        <v>1.2630436790100659</v>
      </c>
      <c r="J31" s="76">
        <f>I31/I$12*100</f>
        <v>0.08868361552705364</v>
      </c>
      <c r="K31" s="74">
        <f t="shared" si="43"/>
        <v>1.2630436790100659</v>
      </c>
      <c r="L31" s="76">
        <f>K31/K$12*100</f>
        <v>0.08387104023576068</v>
      </c>
      <c r="M31" s="74">
        <f t="shared" si="45"/>
        <v>1.2630436790100659</v>
      </c>
      <c r="N31" s="76">
        <f>M31/M$12*100</f>
        <v>0.07691453208324371</v>
      </c>
      <c r="O31" s="74">
        <f t="shared" si="47"/>
        <v>2.5260873580201317</v>
      </c>
      <c r="P31" s="76">
        <f>O31/O$12*100</f>
        <v>0.13764521921315467</v>
      </c>
      <c r="Q31" s="74">
        <f t="shared" si="49"/>
        <v>2.5260873580201317</v>
      </c>
      <c r="R31" s="76">
        <f>Q31/Q$12*100</f>
        <v>0.1317771741109739</v>
      </c>
      <c r="S31" s="74">
        <f t="shared" si="50"/>
        <v>2.5260873580201317</v>
      </c>
      <c r="T31" s="76">
        <f>S31/S$12*100</f>
        <v>0.12303518262352241</v>
      </c>
      <c r="U31" s="74">
        <f t="shared" si="52"/>
        <v>7.578262074060395</v>
      </c>
      <c r="V31" s="76">
        <f>U31/U$12*100</f>
        <v>0.24035532885372268</v>
      </c>
      <c r="W31" s="74">
        <f t="shared" si="54"/>
        <v>7.578262074060395</v>
      </c>
      <c r="X31" s="76">
        <f>W31/W$12*100</f>
        <v>0.23428286214153543</v>
      </c>
      <c r="Y31" s="74">
        <f t="shared" si="56"/>
        <v>7.578262074060395</v>
      </c>
      <c r="Z31" s="76">
        <f>Y31/Y$12*100</f>
        <v>0.22481639113230298</v>
      </c>
      <c r="AA31" s="74">
        <f t="shared" si="58"/>
        <v>18.945655185150986</v>
      </c>
      <c r="AB31" s="76">
        <f>AA31/AA$12*100</f>
        <v>0.35556889335389946</v>
      </c>
      <c r="AC31" s="74">
        <f t="shared" si="60"/>
        <v>18.945655185150986</v>
      </c>
      <c r="AD31" s="76">
        <f>AC31/AC$12*100</f>
        <v>0.35019773506963525</v>
      </c>
      <c r="AE31" s="74">
        <f t="shared" si="62"/>
        <v>18.945655185150986</v>
      </c>
      <c r="AF31" s="77">
        <f>AE31/AE$12*100</f>
        <v>0.34159755211301357</v>
      </c>
    </row>
    <row r="32" spans="1:32" ht="24.75" customHeight="1" thickBot="1">
      <c r="A32" s="72" t="s">
        <v>11</v>
      </c>
      <c r="B32" s="90">
        <f>'[4]PLANCUSr'!H120</f>
        <v>0.04121797528160183</v>
      </c>
      <c r="C32" s="74">
        <f t="shared" si="35"/>
        <v>0.28864128348460666</v>
      </c>
      <c r="D32" s="75">
        <f t="shared" si="36"/>
        <v>0.02380976776874347</v>
      </c>
      <c r="E32" s="74">
        <f t="shared" si="37"/>
        <v>0.28864128348460666</v>
      </c>
      <c r="F32" s="76">
        <f t="shared" si="38"/>
        <v>0.02230607095809367</v>
      </c>
      <c r="G32" s="74">
        <f t="shared" si="39"/>
        <v>0.28864128348460666</v>
      </c>
      <c r="H32" s="76">
        <f t="shared" si="40"/>
        <v>0.020181782939413303</v>
      </c>
      <c r="I32" s="74">
        <f t="shared" si="41"/>
        <v>2.3091302678768533</v>
      </c>
      <c r="J32" s="76">
        <f t="shared" si="42"/>
        <v>0.16213376012362057</v>
      </c>
      <c r="K32" s="74">
        <f t="shared" si="43"/>
        <v>2.3091302678768533</v>
      </c>
      <c r="L32" s="76">
        <f t="shared" si="44"/>
        <v>0.15333528113493608</v>
      </c>
      <c r="M32" s="74">
        <f t="shared" si="45"/>
        <v>2.3091302678768533</v>
      </c>
      <c r="N32" s="76">
        <f t="shared" si="46"/>
        <v>0.14061720669249153</v>
      </c>
      <c r="O32" s="74">
        <f t="shared" si="47"/>
        <v>4.6182605357537065</v>
      </c>
      <c r="P32" s="76">
        <f t="shared" si="48"/>
        <v>0.25164667477117947</v>
      </c>
      <c r="Q32" s="74">
        <f t="shared" si="49"/>
        <v>4.6182605357537065</v>
      </c>
      <c r="R32" s="76">
        <f t="shared" si="64"/>
        <v>0.2409185576174384</v>
      </c>
      <c r="S32" s="74">
        <f t="shared" si="50"/>
        <v>4.6182605357537065</v>
      </c>
      <c r="T32" s="76">
        <f t="shared" si="51"/>
        <v>0.22493621474152337</v>
      </c>
      <c r="U32" s="74">
        <f t="shared" si="52"/>
        <v>13.854781607261119</v>
      </c>
      <c r="V32" s="76">
        <f t="shared" si="53"/>
        <v>0.4394240469471545</v>
      </c>
      <c r="W32" s="74">
        <f t="shared" si="54"/>
        <v>13.854781607261119</v>
      </c>
      <c r="X32" s="76">
        <f t="shared" si="55"/>
        <v>0.4283222007332718</v>
      </c>
      <c r="Y32" s="74">
        <f t="shared" si="56"/>
        <v>13.854781607261119</v>
      </c>
      <c r="Z32" s="76">
        <f t="shared" si="57"/>
        <v>0.41101534500004017</v>
      </c>
      <c r="AA32" s="74">
        <f t="shared" si="58"/>
        <v>34.6369540181528</v>
      </c>
      <c r="AB32" s="76">
        <f t="shared" si="59"/>
        <v>0.6500605700370421</v>
      </c>
      <c r="AC32" s="74">
        <f t="shared" si="60"/>
        <v>34.6369540181528</v>
      </c>
      <c r="AD32" s="76">
        <f t="shared" si="61"/>
        <v>0.6402408746663539</v>
      </c>
      <c r="AE32" s="74">
        <f t="shared" si="62"/>
        <v>34.6369540181528</v>
      </c>
      <c r="AF32" s="77">
        <f t="shared" si="63"/>
        <v>0.6245177899429669</v>
      </c>
    </row>
    <row r="33" spans="1:32" ht="24.75" customHeight="1" thickBot="1">
      <c r="A33" s="72" t="s">
        <v>19</v>
      </c>
      <c r="B33" s="90">
        <f>'[4]PLANCUSr'!H121</f>
        <v>0.10300971145743235</v>
      </c>
      <c r="C33" s="74">
        <f t="shared" si="35"/>
        <v>0.7213565228111509</v>
      </c>
      <c r="D33" s="75">
        <f t="shared" si="36"/>
        <v>0.05950407051705676</v>
      </c>
      <c r="E33" s="74">
        <f t="shared" si="37"/>
        <v>0.7213565228111509</v>
      </c>
      <c r="F33" s="76">
        <f t="shared" si="38"/>
        <v>0.055746113617761016</v>
      </c>
      <c r="G33" s="74">
        <f t="shared" si="39"/>
        <v>0.7213565228111509</v>
      </c>
      <c r="H33" s="76">
        <f t="shared" si="40"/>
        <v>0.05043720908371372</v>
      </c>
      <c r="I33" s="74">
        <f t="shared" si="41"/>
        <v>5.770852182489207</v>
      </c>
      <c r="J33" s="76">
        <f t="shared" si="42"/>
        <v>0.40519583346195</v>
      </c>
      <c r="K33" s="74">
        <f t="shared" si="43"/>
        <v>5.770852182489207</v>
      </c>
      <c r="L33" s="76">
        <f t="shared" si="44"/>
        <v>0.3832071555684674</v>
      </c>
      <c r="M33" s="74">
        <f t="shared" si="45"/>
        <v>5.770852182489207</v>
      </c>
      <c r="N33" s="76">
        <f t="shared" si="46"/>
        <v>0.3514228389042005</v>
      </c>
      <c r="O33" s="74">
        <f t="shared" si="47"/>
        <v>11.541704364978415</v>
      </c>
      <c r="P33" s="76">
        <f t="shared" si="48"/>
        <v>0.6289016182940009</v>
      </c>
      <c r="Q33" s="74">
        <f t="shared" si="49"/>
        <v>11.541704364978415</v>
      </c>
      <c r="R33" s="76">
        <f t="shared" si="64"/>
        <v>0.6020904941439587</v>
      </c>
      <c r="S33" s="74">
        <f t="shared" si="50"/>
        <v>11.541704364978415</v>
      </c>
      <c r="T33" s="76">
        <f t="shared" si="51"/>
        <v>0.5621482961875097</v>
      </c>
      <c r="U33" s="74">
        <f t="shared" si="52"/>
        <v>34.625113094935244</v>
      </c>
      <c r="V33" s="76">
        <f t="shared" si="53"/>
        <v>1.0981845656957385</v>
      </c>
      <c r="W33" s="74">
        <f t="shared" si="54"/>
        <v>34.625113094935244</v>
      </c>
      <c r="X33" s="76">
        <f t="shared" si="55"/>
        <v>1.0704394383011064</v>
      </c>
      <c r="Y33" s="74">
        <f t="shared" si="56"/>
        <v>34.625113094935244</v>
      </c>
      <c r="Z33" s="76">
        <f t="shared" si="57"/>
        <v>1.0271870901899811</v>
      </c>
      <c r="AA33" s="74">
        <f t="shared" si="58"/>
        <v>86.56278273733811</v>
      </c>
      <c r="AB33" s="76">
        <f t="shared" si="59"/>
        <v>1.6245958539176302</v>
      </c>
      <c r="AC33" s="74">
        <f t="shared" si="60"/>
        <v>86.56278273733811</v>
      </c>
      <c r="AD33" s="76">
        <f t="shared" si="61"/>
        <v>1.6000550078468634</v>
      </c>
      <c r="AE33" s="74">
        <f t="shared" si="62"/>
        <v>86.56278273733811</v>
      </c>
      <c r="AF33" s="77">
        <f t="shared" si="63"/>
        <v>1.560760733697987</v>
      </c>
    </row>
    <row r="34" spans="1:32" ht="24.75" customHeight="1" thickBot="1">
      <c r="A34" s="72" t="s">
        <v>12</v>
      </c>
      <c r="B34" s="90">
        <f>'[4]PLANCUSr'!H122</f>
        <v>0.17350346484149723</v>
      </c>
      <c r="C34" s="74">
        <f t="shared" si="35"/>
        <v>1.2150102579936781</v>
      </c>
      <c r="D34" s="75">
        <f t="shared" si="36"/>
        <v>0.10022513664790214</v>
      </c>
      <c r="E34" s="74">
        <f t="shared" si="37"/>
        <v>1.2150102579936781</v>
      </c>
      <c r="F34" s="76">
        <f t="shared" si="38"/>
        <v>0.09389545633400029</v>
      </c>
      <c r="G34" s="74">
        <f t="shared" si="39"/>
        <v>1.2150102579936781</v>
      </c>
      <c r="H34" s="76">
        <f t="shared" si="40"/>
        <v>0.0849534515643764</v>
      </c>
      <c r="I34" s="74">
        <f t="shared" si="41"/>
        <v>9.720082063949425</v>
      </c>
      <c r="J34" s="76">
        <f t="shared" si="42"/>
        <v>0.6824878941053875</v>
      </c>
      <c r="K34" s="74">
        <f t="shared" si="43"/>
        <v>9.720082063949425</v>
      </c>
      <c r="L34" s="76">
        <f t="shared" si="44"/>
        <v>0.6454514657160174</v>
      </c>
      <c r="M34" s="74">
        <f t="shared" si="45"/>
        <v>9.720082063949425</v>
      </c>
      <c r="N34" s="76">
        <f t="shared" si="46"/>
        <v>0.5919158428039143</v>
      </c>
      <c r="O34" s="74">
        <f t="shared" si="47"/>
        <v>19.44016412789885</v>
      </c>
      <c r="P34" s="76">
        <f t="shared" si="48"/>
        <v>1.0592846856339866</v>
      </c>
      <c r="Q34" s="74">
        <f t="shared" si="49"/>
        <v>19.44016412789885</v>
      </c>
      <c r="R34" s="76">
        <f t="shared" si="64"/>
        <v>1.0141256140230523</v>
      </c>
      <c r="S34" s="74">
        <f t="shared" si="50"/>
        <v>19.44016412789885</v>
      </c>
      <c r="T34" s="76">
        <f t="shared" si="51"/>
        <v>0.9468493384100228</v>
      </c>
      <c r="U34" s="74">
        <f t="shared" si="52"/>
        <v>58.32049238369655</v>
      </c>
      <c r="V34" s="76">
        <f t="shared" si="53"/>
        <v>1.8497171236364796</v>
      </c>
      <c r="W34" s="74">
        <f t="shared" si="54"/>
        <v>58.32049238369655</v>
      </c>
      <c r="X34" s="76">
        <f t="shared" si="55"/>
        <v>1.8029848722076742</v>
      </c>
      <c r="Y34" s="74">
        <f t="shared" si="56"/>
        <v>58.32049238369655</v>
      </c>
      <c r="Z34" s="76">
        <f t="shared" si="57"/>
        <v>1.7301331754731197</v>
      </c>
      <c r="AA34" s="74">
        <f t="shared" si="58"/>
        <v>145.8012309592414</v>
      </c>
      <c r="AB34" s="76">
        <f t="shared" si="59"/>
        <v>2.736373159712429</v>
      </c>
      <c r="AC34" s="74">
        <f t="shared" si="60"/>
        <v>145.8012309592414</v>
      </c>
      <c r="AD34" s="76">
        <f t="shared" si="61"/>
        <v>2.6950380102087874</v>
      </c>
      <c r="AE34" s="74">
        <f t="shared" si="62"/>
        <v>145.8012309592414</v>
      </c>
      <c r="AF34" s="77">
        <f t="shared" si="63"/>
        <v>2.62885305913183</v>
      </c>
    </row>
    <row r="35" spans="1:32" ht="24.75" customHeight="1" thickBot="1">
      <c r="A35" s="79" t="s">
        <v>18</v>
      </c>
      <c r="B35" s="143">
        <f>'[4]PLANCUSr'!H123</f>
        <v>-0.06132007009434065</v>
      </c>
      <c r="C35" s="144">
        <f t="shared" si="35"/>
        <v>-0.42941225556260965</v>
      </c>
      <c r="D35" s="145">
        <f t="shared" si="36"/>
        <v>-0.035421842497950634</v>
      </c>
      <c r="E35" s="144">
        <f t="shared" si="37"/>
        <v>-0.42941225556260965</v>
      </c>
      <c r="F35" s="146">
        <f t="shared" si="38"/>
        <v>-0.03318478953259453</v>
      </c>
      <c r="G35" s="144">
        <f t="shared" si="39"/>
        <v>-0.42941225556260965</v>
      </c>
      <c r="H35" s="146">
        <f t="shared" si="40"/>
        <v>-0.030024481698061177</v>
      </c>
      <c r="I35" s="144">
        <f t="shared" si="41"/>
        <v>-3.435298044500877</v>
      </c>
      <c r="J35" s="146">
        <f t="shared" si="42"/>
        <v>-0.2412067421438139</v>
      </c>
      <c r="K35" s="144">
        <f t="shared" si="43"/>
        <v>-3.435298044500877</v>
      </c>
      <c r="L35" s="146">
        <f t="shared" si="44"/>
        <v>-0.228117226110489</v>
      </c>
      <c r="M35" s="144">
        <f t="shared" si="45"/>
        <v>-3.435298044500877</v>
      </c>
      <c r="N35" s="146">
        <f t="shared" si="46"/>
        <v>-0.20919651952682894</v>
      </c>
      <c r="O35" s="144">
        <f t="shared" si="47"/>
        <v>-6.870596089001754</v>
      </c>
      <c r="P35" s="146">
        <f t="shared" si="48"/>
        <v>-0.3743752969560417</v>
      </c>
      <c r="Q35" s="144">
        <f t="shared" si="49"/>
        <v>-6.870596089001754</v>
      </c>
      <c r="R35" s="146">
        <f t="shared" si="64"/>
        <v>-0.3584150540922604</v>
      </c>
      <c r="S35" s="144">
        <f t="shared" si="50"/>
        <v>-6.870596089001754</v>
      </c>
      <c r="T35" s="146">
        <f t="shared" si="51"/>
        <v>-0.33463808836972647</v>
      </c>
      <c r="U35" s="144">
        <f t="shared" si="52"/>
        <v>-20.611788267005263</v>
      </c>
      <c r="V35" s="146">
        <f t="shared" si="53"/>
        <v>-0.6537320956656943</v>
      </c>
      <c r="W35" s="144">
        <f t="shared" si="54"/>
        <v>-20.611788267005263</v>
      </c>
      <c r="X35" s="146">
        <f t="shared" si="55"/>
        <v>-0.6372158552788032</v>
      </c>
      <c r="Y35" s="144">
        <f t="shared" si="56"/>
        <v>-20.611788267005263</v>
      </c>
      <c r="Z35" s="146">
        <f t="shared" si="57"/>
        <v>-0.6114684089420076</v>
      </c>
      <c r="AA35" s="144">
        <f t="shared" si="58"/>
        <v>-51.52947066751316</v>
      </c>
      <c r="AB35" s="146">
        <f t="shared" si="59"/>
        <v>-0.9670965021426288</v>
      </c>
      <c r="AC35" s="144">
        <f t="shared" si="60"/>
        <v>-51.52947066751316</v>
      </c>
      <c r="AD35" s="146">
        <f t="shared" si="61"/>
        <v>-0.9524877203108718</v>
      </c>
      <c r="AE35" s="144">
        <f t="shared" si="62"/>
        <v>-51.52947066751316</v>
      </c>
      <c r="AF35" s="147">
        <f t="shared" si="63"/>
        <v>-0.9290964534970527</v>
      </c>
    </row>
    <row r="36" spans="1:32" ht="10.5" customHeight="1" thickBot="1">
      <c r="A36" s="84"/>
      <c r="B36" s="91"/>
      <c r="C36" s="56"/>
      <c r="D36" s="42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</row>
    <row r="37" spans="1:32" s="49" customFormat="1" ht="30.75" customHeight="1" thickBot="1">
      <c r="A37" s="92" t="s">
        <v>47</v>
      </c>
      <c r="B37" s="93" t="s">
        <v>44</v>
      </c>
      <c r="C37" s="93">
        <f aca="true" t="shared" si="65" ref="C37:AF37">SUM(C38:C46)</f>
        <v>494.4433068943474</v>
      </c>
      <c r="D37" s="94">
        <f t="shared" si="65"/>
        <v>40.786197212817626</v>
      </c>
      <c r="E37" s="93">
        <f t="shared" si="65"/>
        <v>494.4433068943474</v>
      </c>
      <c r="F37" s="93">
        <f t="shared" si="65"/>
        <v>38.21036046954795</v>
      </c>
      <c r="G37" s="93">
        <f t="shared" si="65"/>
        <v>494.4433068943474</v>
      </c>
      <c r="H37" s="93">
        <f t="shared" si="65"/>
        <v>34.57144929207469</v>
      </c>
      <c r="I37" s="93">
        <f t="shared" si="65"/>
        <v>494.4433068943474</v>
      </c>
      <c r="J37" s="93">
        <f t="shared" si="65"/>
        <v>34.71694673529484</v>
      </c>
      <c r="K37" s="93">
        <f t="shared" si="65"/>
        <v>494.4433068943474</v>
      </c>
      <c r="L37" s="93">
        <f t="shared" si="65"/>
        <v>32.83296941823964</v>
      </c>
      <c r="M37" s="93">
        <f t="shared" si="65"/>
        <v>494.4433068943474</v>
      </c>
      <c r="N37" s="93">
        <f t="shared" si="65"/>
        <v>30.109707386586198</v>
      </c>
      <c r="O37" s="93">
        <f t="shared" si="65"/>
        <v>618.0541336179341</v>
      </c>
      <c r="P37" s="93">
        <f t="shared" si="65"/>
        <v>33.677456338688884</v>
      </c>
      <c r="Q37" s="93">
        <f t="shared" si="65"/>
        <v>618.0541336179341</v>
      </c>
      <c r="R37" s="93">
        <f t="shared" si="65"/>
        <v>32.24173024626195</v>
      </c>
      <c r="S37" s="93">
        <f t="shared" si="65"/>
        <v>618.0541336179341</v>
      </c>
      <c r="T37" s="93">
        <f t="shared" si="65"/>
        <v>30.102839856063056</v>
      </c>
      <c r="U37" s="93">
        <f t="shared" si="65"/>
        <v>988.8866137886948</v>
      </c>
      <c r="V37" s="93">
        <f t="shared" si="65"/>
        <v>31.363941354020238</v>
      </c>
      <c r="W37" s="93">
        <f t="shared" si="65"/>
        <v>988.8866137886948</v>
      </c>
      <c r="X37" s="93">
        <f t="shared" si="65"/>
        <v>30.571545817197375</v>
      </c>
      <c r="Y37" s="93">
        <f t="shared" si="65"/>
        <v>988.8866137886948</v>
      </c>
      <c r="Z37" s="93">
        <f t="shared" si="65"/>
        <v>29.336267019847334</v>
      </c>
      <c r="AA37" s="93">
        <f t="shared" si="65"/>
        <v>1236.1082672358682</v>
      </c>
      <c r="AB37" s="93">
        <f t="shared" si="65"/>
        <v>23.19907357921025</v>
      </c>
      <c r="AC37" s="93">
        <f t="shared" si="65"/>
        <v>1236.1082672358682</v>
      </c>
      <c r="AD37" s="93">
        <f t="shared" si="65"/>
        <v>22.848632641964908</v>
      </c>
      <c r="AE37" s="93">
        <f t="shared" si="65"/>
        <v>1236.1082672358682</v>
      </c>
      <c r="AF37" s="95">
        <f t="shared" si="65"/>
        <v>22.287514161314355</v>
      </c>
    </row>
    <row r="38" spans="1:32" ht="24.75" customHeight="1" thickBot="1">
      <c r="A38" s="72" t="s">
        <v>23</v>
      </c>
      <c r="B38" s="96">
        <f>'[4]DAT'!I9</f>
        <v>5963443.942396323</v>
      </c>
      <c r="C38" s="74">
        <f>VLOOKUP(D$8,'[4]RESUMOr'!$D$14:$E$63,2,FALSE)*$B38/$B$5</f>
        <v>311.6714675584411</v>
      </c>
      <c r="D38" s="75">
        <f aca="true" t="shared" si="66" ref="D38:D46">C38/C$12*100</f>
        <v>25.70950756981962</v>
      </c>
      <c r="E38" s="74">
        <f>VLOOKUP(F$8,'[4]RESUMOr'!$D$14:$E$63,2,FALSE)*$B38/$B$5</f>
        <v>311.6714675584411</v>
      </c>
      <c r="F38" s="76">
        <f aca="true" t="shared" si="67" ref="F38:F46">E38/E$12*100</f>
        <v>24.085833415934555</v>
      </c>
      <c r="G38" s="74">
        <f>VLOOKUP(H$8,'[4]RESUMOr'!$D$14:$E$63,2,FALSE)*$B38/$B$5</f>
        <v>311.6714675584411</v>
      </c>
      <c r="H38" s="76">
        <f aca="true" t="shared" si="68" ref="H38:H46">G38/G$12*100</f>
        <v>21.792052165013</v>
      </c>
      <c r="I38" s="74">
        <f>VLOOKUP(J$8,'[4]RESUMOr'!$D$14:$E$63,2,FALSE)*$B38/$B$5</f>
        <v>311.6714675584411</v>
      </c>
      <c r="J38" s="76">
        <f aca="true" t="shared" si="69" ref="J38:J46">I38/I$12*100</f>
        <v>21.883766222058807</v>
      </c>
      <c r="K38" s="74">
        <f>VLOOKUP(L$8,'[4]RESUMOr'!$D$14:$E$63,2,FALSE)*$B38/$B$5</f>
        <v>311.6714675584411</v>
      </c>
      <c r="L38" s="76">
        <f aca="true" t="shared" si="70" ref="L38:L46">K38/K$12*100</f>
        <v>20.6962044388049</v>
      </c>
      <c r="M38" s="74">
        <f>VLOOKUP(N$8,'[4]RESUMOr'!$D$14:$E$63,2,FALSE)*$B38/$B$5</f>
        <v>311.6714675584411</v>
      </c>
      <c r="N38" s="76">
        <f aca="true" t="shared" si="71" ref="N38:N46">M38/M$12*100</f>
        <v>18.979601014070965</v>
      </c>
      <c r="O38" s="74">
        <f>VLOOKUP(P$8,'[4]RESUMOr'!$D$14:$E$63,2,FALSE)*$B38/$B$5</f>
        <v>389.58933444805143</v>
      </c>
      <c r="P38" s="76">
        <f aca="true" t="shared" si="72" ref="P38:P46">O38/O$12*100</f>
        <v>21.228525281579632</v>
      </c>
      <c r="Q38" s="74">
        <f>VLOOKUP(R$8,'[4]RESUMOr'!$D$14:$E$63,2,FALSE)*$B38/$B$5</f>
        <v>389.58933444805143</v>
      </c>
      <c r="R38" s="76">
        <f aca="true" t="shared" si="73" ref="R38:R46">Q38/Q$12*100</f>
        <v>20.323517868193285</v>
      </c>
      <c r="S38" s="74">
        <f>VLOOKUP(T$8,'[4]RESUMOr'!$D$14:$E$63,2,FALSE)*$B38/$B$5</f>
        <v>389.58933444805143</v>
      </c>
      <c r="T38" s="76">
        <f aca="true" t="shared" si="74" ref="T38:T46">S38/S$12*100</f>
        <v>18.975272078302588</v>
      </c>
      <c r="U38" s="74">
        <f>VLOOKUP(V$8,'[4]RESUMOr'!$D$14:$E$63,2,FALSE)*$B38/$B$5</f>
        <v>623.3429351168822</v>
      </c>
      <c r="V38" s="76">
        <f aca="true" t="shared" si="75" ref="V38:V46">U38/U$12*100</f>
        <v>19.770205186159277</v>
      </c>
      <c r="W38" s="74">
        <f>VLOOKUP(X$8,'[4]RESUMOr'!$D$14:$E$63,2,FALSE)*$B38/$B$5</f>
        <v>623.3429351168822</v>
      </c>
      <c r="X38" s="76">
        <f aca="true" t="shared" si="76" ref="X38:X46">W38/W$12*100</f>
        <v>19.27072005529651</v>
      </c>
      <c r="Y38" s="74">
        <f>VLOOKUP(Z$8,'[4]RESUMOr'!$D$14:$E$63,2,FALSE)*$B38/$B$5</f>
        <v>623.3429351168822</v>
      </c>
      <c r="Z38" s="76">
        <f aca="true" t="shared" si="77" ref="Z38:Z46">Y38/Y$12*100</f>
        <v>18.492064241281863</v>
      </c>
      <c r="AA38" s="74">
        <f>VLOOKUP(AB$8,'[4]RESUMOr'!$D$14:$E$63,2,FALSE)*$B38/$B$5</f>
        <v>779.1786688961029</v>
      </c>
      <c r="AB38" s="76">
        <f aca="true" t="shared" si="78" ref="AB38:AB46">AA38/AA$12*100</f>
        <v>14.6234951664008</v>
      </c>
      <c r="AC38" s="74">
        <f>VLOOKUP(AD$8,'[4]RESUMOr'!$D$14:$E$63,2,FALSE)*$B38/$B$5</f>
        <v>779.1786688961029</v>
      </c>
      <c r="AD38" s="76">
        <f aca="true" t="shared" si="79" ref="AD38:AD46">AC38/AC$12*100</f>
        <v>14.402595338896107</v>
      </c>
      <c r="AE38" s="74">
        <f>VLOOKUP(AF$8,'[4]RESUMOr'!$D$14:$E$63,2,FALSE)*$B38/$B$5</f>
        <v>779.1786688961029</v>
      </c>
      <c r="AF38" s="77">
        <f aca="true" t="shared" si="80" ref="AF38:AF46">AE38/AE$12*100</f>
        <v>14.048895293006138</v>
      </c>
    </row>
    <row r="39" spans="1:32" ht="24.75" customHeight="1" thickBot="1">
      <c r="A39" s="72" t="s">
        <v>24</v>
      </c>
      <c r="B39" s="96">
        <f>'[4]DAT'!I16</f>
        <v>1710521.6284486067</v>
      </c>
      <c r="C39" s="74">
        <f>VLOOKUP(D$8,'[4]RESUMOr'!$D$14:$E$63,2,FALSE)*$B39/$B$5</f>
        <v>89.3981382869854</v>
      </c>
      <c r="D39" s="75">
        <f t="shared" si="66"/>
        <v>7.374374468802045</v>
      </c>
      <c r="E39" s="74">
        <f>VLOOKUP(F$8,'[4]RESUMOr'!$D$14:$E$63,2,FALSE)*$B39/$B$5</f>
        <v>89.3981382869854</v>
      </c>
      <c r="F39" s="76">
        <f t="shared" si="67"/>
        <v>6.908648659252911</v>
      </c>
      <c r="G39" s="74">
        <f>VLOOKUP(H$8,'[4]RESUMOr'!$D$14:$E$63,2,FALSE)*$B39/$B$5</f>
        <v>89.3981382869854</v>
      </c>
      <c r="H39" s="76">
        <f t="shared" si="68"/>
        <v>6.2507129968184625</v>
      </c>
      <c r="I39" s="74">
        <f>VLOOKUP(J$8,'[4]RESUMOr'!$D$14:$E$63,2,FALSE)*$B39/$B$5</f>
        <v>89.3981382869854</v>
      </c>
      <c r="J39" s="76">
        <f t="shared" si="69"/>
        <v>6.277019755081807</v>
      </c>
      <c r="K39" s="74">
        <f>VLOOKUP(L$8,'[4]RESUMOr'!$D$14:$E$63,2,FALSE)*$B39/$B$5</f>
        <v>89.3981382869854</v>
      </c>
      <c r="L39" s="76">
        <f t="shared" si="70"/>
        <v>5.9363860315159345</v>
      </c>
      <c r="M39" s="74">
        <f>VLOOKUP(N$8,'[4]RESUMOr'!$D$14:$E$63,2,FALSE)*$B39/$B$5</f>
        <v>89.3981382869854</v>
      </c>
      <c r="N39" s="76">
        <f t="shared" si="71"/>
        <v>5.444004898425843</v>
      </c>
      <c r="O39" s="74">
        <f>VLOOKUP(P$8,'[4]RESUMOr'!$D$14:$E$63,2,FALSE)*$B39/$B$5</f>
        <v>111.74767285873173</v>
      </c>
      <c r="P39" s="76">
        <f t="shared" si="72"/>
        <v>6.089074029195723</v>
      </c>
      <c r="Q39" s="74">
        <f>VLOOKUP(R$8,'[4]RESUMOr'!$D$14:$E$63,2,FALSE)*$B39/$B$5</f>
        <v>111.74767285873173</v>
      </c>
      <c r="R39" s="76">
        <f t="shared" si="73"/>
        <v>5.829486654944056</v>
      </c>
      <c r="S39" s="74">
        <f>VLOOKUP(T$8,'[4]RESUMOr'!$D$14:$E$63,2,FALSE)*$B39/$B$5</f>
        <v>111.74767285873173</v>
      </c>
      <c r="T39" s="76">
        <f t="shared" si="74"/>
        <v>5.4427632101779935</v>
      </c>
      <c r="U39" s="74">
        <f>VLOOKUP(V$8,'[4]RESUMOr'!$D$14:$E$63,2,FALSE)*$B39/$B$5</f>
        <v>178.7962765739708</v>
      </c>
      <c r="V39" s="76">
        <f t="shared" si="75"/>
        <v>5.670777472958561</v>
      </c>
      <c r="W39" s="74">
        <f>VLOOKUP(X$8,'[4]RESUMOr'!$D$14:$E$63,2,FALSE)*$B39/$B$5</f>
        <v>178.7962765739708</v>
      </c>
      <c r="X39" s="76">
        <f t="shared" si="76"/>
        <v>5.527507891206457</v>
      </c>
      <c r="Y39" s="74">
        <f>VLOOKUP(Z$8,'[4]RESUMOr'!$D$14:$E$63,2,FALSE)*$B39/$B$5</f>
        <v>178.7962765739708</v>
      </c>
      <c r="Z39" s="76">
        <f t="shared" si="77"/>
        <v>5.304162518322126</v>
      </c>
      <c r="AA39" s="74">
        <f>VLOOKUP(AB$8,'[4]RESUMOr'!$D$14:$E$63,2,FALSE)*$B39/$B$5</f>
        <v>223.49534571746347</v>
      </c>
      <c r="AB39" s="76">
        <f t="shared" si="78"/>
        <v>4.194523333708205</v>
      </c>
      <c r="AC39" s="74">
        <f>VLOOKUP(AD$8,'[4]RESUMOr'!$D$14:$E$63,2,FALSE)*$B39/$B$5</f>
        <v>223.49534571746347</v>
      </c>
      <c r="AD39" s="76">
        <f t="shared" si="79"/>
        <v>4.131161635951471</v>
      </c>
      <c r="AE39" s="74">
        <f>VLOOKUP(AF$8,'[4]RESUMOr'!$D$14:$E$63,2,FALSE)*$B39/$B$5</f>
        <v>223.49534571746347</v>
      </c>
      <c r="AF39" s="77">
        <f t="shared" si="80"/>
        <v>4.029708250236412</v>
      </c>
    </row>
    <row r="40" spans="1:32" ht="24.75" customHeight="1" thickBot="1">
      <c r="A40" s="72" t="s">
        <v>25</v>
      </c>
      <c r="B40" s="96">
        <f>'[4]DAT'!I21</f>
        <v>492758.755755021</v>
      </c>
      <c r="C40" s="74">
        <f>VLOOKUP(D$8,'[4]RESUMOr'!$D$14:$E$63,2,FALSE)*$B40/$B$5</f>
        <v>25.753381106945636</v>
      </c>
      <c r="D40" s="75">
        <f t="shared" si="66"/>
        <v>2.12437394960871</v>
      </c>
      <c r="E40" s="74">
        <f>VLOOKUP(F$8,'[4]RESUMOr'!$D$14:$E$63,2,FALSE)*$B40/$B$5</f>
        <v>25.753381106945636</v>
      </c>
      <c r="F40" s="76">
        <f t="shared" si="67"/>
        <v>1.9902099223203955</v>
      </c>
      <c r="G40" s="74">
        <f>VLOOKUP(H$8,'[4]RESUMOr'!$D$14:$E$63,2,FALSE)*$B40/$B$5</f>
        <v>25.753381106945636</v>
      </c>
      <c r="H40" s="76">
        <f t="shared" si="68"/>
        <v>1.8006750149587758</v>
      </c>
      <c r="I40" s="74">
        <f>VLOOKUP(J$8,'[4]RESUMOr'!$D$14:$E$63,2,FALSE)*$B40/$B$5</f>
        <v>25.753381106945636</v>
      </c>
      <c r="J40" s="76">
        <f t="shared" si="69"/>
        <v>1.8082533380002388</v>
      </c>
      <c r="K40" s="74">
        <f>VLOOKUP(L$8,'[4]RESUMOr'!$D$14:$E$63,2,FALSE)*$B40/$B$5</f>
        <v>25.753381106945636</v>
      </c>
      <c r="L40" s="76">
        <f t="shared" si="70"/>
        <v>1.7101252307603707</v>
      </c>
      <c r="M40" s="74">
        <f>VLOOKUP(N$8,'[4]RESUMOr'!$D$14:$E$63,2,FALSE)*$B40/$B$5</f>
        <v>25.753381106945636</v>
      </c>
      <c r="N40" s="76">
        <f t="shared" si="71"/>
        <v>1.5682824674398188</v>
      </c>
      <c r="O40" s="74">
        <f>VLOOKUP(P$8,'[4]RESUMOr'!$D$14:$E$63,2,FALSE)*$B40/$B$5</f>
        <v>32.19172638368204</v>
      </c>
      <c r="P40" s="76">
        <f t="shared" si="72"/>
        <v>1.7541108469046445</v>
      </c>
      <c r="Q40" s="74">
        <f>VLOOKUP(R$8,'[4]RESUMOr'!$D$14:$E$63,2,FALSE)*$B40/$B$5</f>
        <v>32.19172638368204</v>
      </c>
      <c r="R40" s="76">
        <f t="shared" si="73"/>
        <v>1.6793301780030891</v>
      </c>
      <c r="S40" s="74">
        <f>VLOOKUP(T$8,'[4]RESUMOr'!$D$14:$E$63,2,FALSE)*$B40/$B$5</f>
        <v>32.19172638368204</v>
      </c>
      <c r="T40" s="76">
        <f t="shared" si="74"/>
        <v>1.567924767925314</v>
      </c>
      <c r="U40" s="74">
        <f>VLOOKUP(V$8,'[4]RESUMOr'!$D$14:$E$63,2,FALSE)*$B40/$B$5</f>
        <v>51.50676221389127</v>
      </c>
      <c r="V40" s="76">
        <f t="shared" si="75"/>
        <v>1.6336100083534366</v>
      </c>
      <c r="W40" s="74">
        <f>VLOOKUP(X$8,'[4]RESUMOr'!$D$14:$E$63,2,FALSE)*$B40/$B$5</f>
        <v>51.50676221389127</v>
      </c>
      <c r="X40" s="76">
        <f t="shared" si="76"/>
        <v>1.5923376036860142</v>
      </c>
      <c r="Y40" s="74">
        <f>VLOOKUP(Z$8,'[4]RESUMOr'!$D$14:$E$63,2,FALSE)*$B40/$B$5</f>
        <v>51.50676221389127</v>
      </c>
      <c r="Z40" s="76">
        <f t="shared" si="77"/>
        <v>1.5279973543633905</v>
      </c>
      <c r="AA40" s="74">
        <f>VLOOKUP(AB$8,'[4]RESUMOr'!$D$14:$E$63,2,FALSE)*$B40/$B$5</f>
        <v>64.38345276736408</v>
      </c>
      <c r="AB40" s="76">
        <f t="shared" si="78"/>
        <v>1.2083378920955623</v>
      </c>
      <c r="AC40" s="74">
        <f>VLOOKUP(AD$8,'[4]RESUMOr'!$D$14:$E$63,2,FALSE)*$B40/$B$5</f>
        <v>64.38345276736408</v>
      </c>
      <c r="AD40" s="76">
        <f t="shared" si="79"/>
        <v>1.1900849622115641</v>
      </c>
      <c r="AE40" s="74">
        <f>VLOOKUP(AF$8,'[4]RESUMOr'!$D$14:$E$63,2,FALSE)*$B40/$B$5</f>
        <v>64.38345276736408</v>
      </c>
      <c r="AF40" s="77">
        <f t="shared" si="80"/>
        <v>1.160858764026963</v>
      </c>
    </row>
    <row r="41" spans="1:32" ht="24.75" customHeight="1" thickBot="1">
      <c r="A41" s="72" t="s">
        <v>26</v>
      </c>
      <c r="B41" s="96">
        <f>'[4]DAT'!I28</f>
        <v>499204.86829858605</v>
      </c>
      <c r="C41" s="74">
        <f>VLOOKUP(D$8,'[4]RESUMOr'!$D$14:$E$63,2,FALSE)*$B41/$B$5</f>
        <v>26.090278607099293</v>
      </c>
      <c r="D41" s="75">
        <f t="shared" si="66"/>
        <v>2.1521643306092733</v>
      </c>
      <c r="E41" s="74">
        <f>VLOOKUP(F$8,'[4]RESUMOr'!$D$14:$E$63,2,FALSE)*$B41/$B$5</f>
        <v>26.090278607099293</v>
      </c>
      <c r="F41" s="76">
        <f t="shared" si="67"/>
        <v>2.0162452123984784</v>
      </c>
      <c r="G41" s="74">
        <f>VLOOKUP(H$8,'[4]RESUMOr'!$D$14:$E$63,2,FALSE)*$B41/$B$5</f>
        <v>26.090278607099293</v>
      </c>
      <c r="H41" s="76">
        <f t="shared" si="68"/>
        <v>1.8242308699593122</v>
      </c>
      <c r="I41" s="74">
        <f>VLOOKUP(J$8,'[4]RESUMOr'!$D$14:$E$63,2,FALSE)*$B41/$B$5</f>
        <v>26.090278607099293</v>
      </c>
      <c r="J41" s="76">
        <f t="shared" si="69"/>
        <v>1.8319083302005637</v>
      </c>
      <c r="K41" s="74">
        <f>VLOOKUP(L$8,'[4]RESUMOr'!$D$14:$E$63,2,FALSE)*$B41/$B$5</f>
        <v>26.090278607099293</v>
      </c>
      <c r="L41" s="76">
        <f t="shared" si="70"/>
        <v>1.7324965424262195</v>
      </c>
      <c r="M41" s="74">
        <f>VLOOKUP(N$8,'[4]RESUMOr'!$D$14:$E$63,2,FALSE)*$B41/$B$5</f>
        <v>26.090278607099293</v>
      </c>
      <c r="N41" s="76">
        <f t="shared" si="71"/>
        <v>1.588798237412748</v>
      </c>
      <c r="O41" s="74">
        <f>VLOOKUP(P$8,'[4]RESUMOr'!$D$14:$E$63,2,FALSE)*$B41/$B$5</f>
        <v>32.612848258874116</v>
      </c>
      <c r="P41" s="76">
        <f t="shared" si="72"/>
        <v>1.777057564341883</v>
      </c>
      <c r="Q41" s="74">
        <f>VLOOKUP(R$8,'[4]RESUMOr'!$D$14:$E$63,2,FALSE)*$B41/$B$5</f>
        <v>32.612848258874116</v>
      </c>
      <c r="R41" s="76">
        <f t="shared" si="73"/>
        <v>1.7012986386317115</v>
      </c>
      <c r="S41" s="74">
        <f>VLOOKUP(T$8,'[4]RESUMOr'!$D$14:$E$63,2,FALSE)*$B41/$B$5</f>
        <v>32.612848258874116</v>
      </c>
      <c r="T41" s="76">
        <f t="shared" si="74"/>
        <v>1.5884358585875256</v>
      </c>
      <c r="U41" s="74">
        <f>VLOOKUP(V$8,'[4]RESUMOr'!$D$14:$E$63,2,FALSE)*$B41/$B$5</f>
        <v>52.180557214198586</v>
      </c>
      <c r="V41" s="76">
        <f t="shared" si="75"/>
        <v>1.6549803723361234</v>
      </c>
      <c r="W41" s="74">
        <f>VLOOKUP(X$8,'[4]RESUMOr'!$D$14:$E$63,2,FALSE)*$B41/$B$5</f>
        <v>52.180557214198586</v>
      </c>
      <c r="X41" s="76">
        <f t="shared" si="76"/>
        <v>1.613168055262635</v>
      </c>
      <c r="Y41" s="74">
        <f>VLOOKUP(Z$8,'[4]RESUMOr'!$D$14:$E$63,2,FALSE)*$B41/$B$5</f>
        <v>52.180557214198586</v>
      </c>
      <c r="Z41" s="76">
        <f t="shared" si="77"/>
        <v>1.5479861273632818</v>
      </c>
      <c r="AA41" s="74">
        <f>VLOOKUP(AB$8,'[4]RESUMOr'!$D$14:$E$63,2,FALSE)*$B41/$B$5</f>
        <v>65.22569651774823</v>
      </c>
      <c r="AB41" s="76">
        <f t="shared" si="78"/>
        <v>1.2241449821820034</v>
      </c>
      <c r="AC41" s="74">
        <f>VLOOKUP(AD$8,'[4]RESUMOr'!$D$14:$E$63,2,FALSE)*$B41/$B$5</f>
        <v>65.22569651774823</v>
      </c>
      <c r="AD41" s="76">
        <f t="shared" si="79"/>
        <v>1.2056532733034002</v>
      </c>
      <c r="AE41" s="74">
        <f>VLOOKUP(AF$8,'[4]RESUMOr'!$D$14:$E$63,2,FALSE)*$B41/$B$5</f>
        <v>65.22569651774823</v>
      </c>
      <c r="AF41" s="77">
        <f t="shared" si="80"/>
        <v>1.176044747335643</v>
      </c>
    </row>
    <row r="42" spans="1:32" ht="24.75" customHeight="1" thickBot="1">
      <c r="A42" s="72" t="s">
        <v>27</v>
      </c>
      <c r="B42" s="96">
        <f>'[4]DAT'!I37</f>
        <v>16431.921663042594</v>
      </c>
      <c r="C42" s="74">
        <f>VLOOKUP(D$8,'[4]RESUMOr'!$D$14:$E$63,2,FALSE)*$B42/$B$5</f>
        <v>0.8587925348163634</v>
      </c>
      <c r="D42" s="75">
        <f t="shared" si="66"/>
        <v>0.07084104729806827</v>
      </c>
      <c r="E42" s="74">
        <f>VLOOKUP(F$8,'[4]RESUMOr'!$D$14:$E$63,2,FALSE)*$B42/$B$5</f>
        <v>0.8587925348163634</v>
      </c>
      <c r="F42" s="76">
        <f t="shared" si="67"/>
        <v>0.0663671079501576</v>
      </c>
      <c r="G42" s="74">
        <f>VLOOKUP(H$8,'[4]RESUMOr'!$D$14:$E$63,2,FALSE)*$B42/$B$5</f>
        <v>0.8587925348163634</v>
      </c>
      <c r="H42" s="76">
        <f t="shared" si="68"/>
        <v>0.06004672761433556</v>
      </c>
      <c r="I42" s="74">
        <f>VLOOKUP(J$8,'[4]RESUMOr'!$D$14:$E$63,2,FALSE)*$B42/$B$5</f>
        <v>0.8587925348163634</v>
      </c>
      <c r="J42" s="76">
        <f t="shared" si="69"/>
        <v>0.060299440344652754</v>
      </c>
      <c r="K42" s="74">
        <f>VLOOKUP(L$8,'[4]RESUMOr'!$D$14:$E$63,2,FALSE)*$B42/$B$5</f>
        <v>0.8587925348163634</v>
      </c>
      <c r="L42" s="76">
        <f t="shared" si="70"/>
        <v>0.05702718317565018</v>
      </c>
      <c r="M42" s="74">
        <f>VLOOKUP(N$8,'[4]RESUMOr'!$D$14:$E$63,2,FALSE)*$B42/$B$5</f>
        <v>0.8587925348163634</v>
      </c>
      <c r="N42" s="76">
        <f t="shared" si="71"/>
        <v>0.05229718264672694</v>
      </c>
      <c r="O42" s="74">
        <f>VLOOKUP(P$8,'[4]RESUMOr'!$D$14:$E$63,2,FALSE)*$B42/$B$5</f>
        <v>1.0734906685204544</v>
      </c>
      <c r="P42" s="76">
        <f t="shared" si="72"/>
        <v>0.05849396218331271</v>
      </c>
      <c r="Q42" s="74">
        <f>VLOOKUP(R$8,'[4]RESUMOr'!$D$14:$E$63,2,FALSE)*$B42/$B$5</f>
        <v>1.0734906685204544</v>
      </c>
      <c r="R42" s="76">
        <f t="shared" si="73"/>
        <v>0.056000267086170306</v>
      </c>
      <c r="S42" s="74">
        <f>VLOOKUP(T$8,'[4]RESUMOr'!$D$14:$E$63,2,FALSE)*$B42/$B$5</f>
        <v>1.0734906685204544</v>
      </c>
      <c r="T42" s="76">
        <f t="shared" si="74"/>
        <v>0.05228525451692184</v>
      </c>
      <c r="U42" s="74">
        <f>VLOOKUP(V$8,'[4]RESUMOr'!$D$14:$E$63,2,FALSE)*$B42/$B$5</f>
        <v>1.7175850696327268</v>
      </c>
      <c r="V42" s="76">
        <f t="shared" si="75"/>
        <v>0.05447564629084219</v>
      </c>
      <c r="W42" s="74">
        <f>VLOOKUP(X$8,'[4]RESUMOr'!$D$14:$E$63,2,FALSE)*$B42/$B$5</f>
        <v>1.7175850696327268</v>
      </c>
      <c r="X42" s="76">
        <f t="shared" si="76"/>
        <v>0.053099344170545335</v>
      </c>
      <c r="Y42" s="74">
        <f>VLOOKUP(Z$8,'[4]RESUMOr'!$D$14:$E$63,2,FALSE)*$B42/$B$5</f>
        <v>1.7175850696327268</v>
      </c>
      <c r="Z42" s="76">
        <f t="shared" si="77"/>
        <v>0.05095380352960826</v>
      </c>
      <c r="AA42" s="74">
        <f>VLOOKUP(AB$8,'[4]RESUMOr'!$D$14:$E$63,2,FALSE)*$B42/$B$5</f>
        <v>2.1469813370409088</v>
      </c>
      <c r="AB42" s="76">
        <f t="shared" si="78"/>
        <v>0.04029418727421157</v>
      </c>
      <c r="AC42" s="74">
        <f>VLOOKUP(AD$8,'[4]RESUMOr'!$D$14:$E$63,2,FALSE)*$B42/$B$5</f>
        <v>2.1469813370409088</v>
      </c>
      <c r="AD42" s="76">
        <f t="shared" si="79"/>
        <v>0.03968551069470503</v>
      </c>
      <c r="AE42" s="74">
        <f>VLOOKUP(AF$8,'[4]RESUMOr'!$D$14:$E$63,2,FALSE)*$B42/$B$5</f>
        <v>2.1469813370409088</v>
      </c>
      <c r="AF42" s="77">
        <f t="shared" si="80"/>
        <v>0.038710910865743936</v>
      </c>
    </row>
    <row r="43" spans="1:32" ht="24.75" customHeight="1" thickBot="1">
      <c r="A43" s="72" t="s">
        <v>28</v>
      </c>
      <c r="B43" s="96">
        <f>'[4]DAT'!I39</f>
        <v>222942.4143232954</v>
      </c>
      <c r="C43" s="74">
        <f>VLOOKUP(D$8,'[4]RESUMOr'!$D$14:$E$63,2,FALSE)*$B43/$B$5</f>
        <v>11.651788819405262</v>
      </c>
      <c r="D43" s="75">
        <f t="shared" si="66"/>
        <v>0.9611458989208526</v>
      </c>
      <c r="E43" s="74">
        <f>VLOOKUP(F$8,'[4]RESUMOr'!$D$14:$E$63,2,FALSE)*$B43/$B$5</f>
        <v>11.651788819405262</v>
      </c>
      <c r="F43" s="76">
        <f t="shared" si="67"/>
        <v>0.9004450959221054</v>
      </c>
      <c r="G43" s="74">
        <f>VLOOKUP(H$8,'[4]RESUMOr'!$D$14:$E$63,2,FALSE)*$B43/$B$5</f>
        <v>11.651788819405262</v>
      </c>
      <c r="H43" s="76">
        <f t="shared" si="68"/>
        <v>0.8146924444425866</v>
      </c>
      <c r="I43" s="74">
        <f>VLOOKUP(J$8,'[4]RESUMOr'!$D$14:$E$63,2,FALSE)*$B43/$B$5</f>
        <v>11.651788819405262</v>
      </c>
      <c r="J43" s="76">
        <f t="shared" si="69"/>
        <v>0.8181211600476435</v>
      </c>
      <c r="K43" s="74">
        <f>VLOOKUP(L$8,'[4]RESUMOr'!$D$14:$E$63,2,FALSE)*$B43/$B$5</f>
        <v>11.651788819405262</v>
      </c>
      <c r="L43" s="76">
        <f t="shared" si="70"/>
        <v>0.7737243494673607</v>
      </c>
      <c r="M43" s="74">
        <f>VLOOKUP(N$8,'[4]RESUMOr'!$D$14:$E$63,2,FALSE)*$B43/$B$5</f>
        <v>11.651788819405262</v>
      </c>
      <c r="N43" s="76">
        <f t="shared" si="71"/>
        <v>0.7095494002865629</v>
      </c>
      <c r="O43" s="74">
        <f>VLOOKUP(P$8,'[4]RESUMOr'!$D$14:$E$63,2,FALSE)*$B43/$B$5</f>
        <v>14.564736024256575</v>
      </c>
      <c r="P43" s="76">
        <f t="shared" si="72"/>
        <v>0.7936250804927825</v>
      </c>
      <c r="Q43" s="74">
        <f>VLOOKUP(R$8,'[4]RESUMOr'!$D$14:$E$63,2,FALSE)*$B43/$B$5</f>
        <v>14.564736024256575</v>
      </c>
      <c r="R43" s="76">
        <f t="shared" si="73"/>
        <v>0.759791520611987</v>
      </c>
      <c r="S43" s="74">
        <f>VLOOKUP(T$8,'[4]RESUMOr'!$D$14:$E$63,2,FALSE)*$B43/$B$5</f>
        <v>14.564736024256575</v>
      </c>
      <c r="T43" s="76">
        <f t="shared" si="74"/>
        <v>0.7093875637033779</v>
      </c>
      <c r="U43" s="74">
        <f>VLOOKUP(V$8,'[4]RESUMOr'!$D$14:$E$63,2,FALSE)*$B43/$B$5</f>
        <v>23.303577638810523</v>
      </c>
      <c r="V43" s="76">
        <f t="shared" si="75"/>
        <v>0.7391060129758088</v>
      </c>
      <c r="W43" s="74">
        <f>VLOOKUP(X$8,'[4]RESUMOr'!$D$14:$E$63,2,FALSE)*$B43/$B$5</f>
        <v>23.303577638810523</v>
      </c>
      <c r="X43" s="76">
        <f t="shared" si="76"/>
        <v>0.720432839878388</v>
      </c>
      <c r="Y43" s="74">
        <f>VLOOKUP(Z$8,'[4]RESUMOr'!$D$14:$E$63,2,FALSE)*$B43/$B$5</f>
        <v>23.303577638810523</v>
      </c>
      <c r="Z43" s="76">
        <f t="shared" si="77"/>
        <v>0.6913229146774245</v>
      </c>
      <c r="AA43" s="74">
        <f>VLOOKUP(AB$8,'[4]RESUMOr'!$D$14:$E$63,2,FALSE)*$B43/$B$5</f>
        <v>29.12947204851315</v>
      </c>
      <c r="AB43" s="76">
        <f t="shared" si="78"/>
        <v>0.546697067958414</v>
      </c>
      <c r="AC43" s="74">
        <f>VLOOKUP(AD$8,'[4]RESUMOr'!$D$14:$E$63,2,FALSE)*$B43/$B$5</f>
        <v>29.12947204851315</v>
      </c>
      <c r="AD43" s="76">
        <f t="shared" si="79"/>
        <v>0.5384387626329671</v>
      </c>
      <c r="AE43" s="74">
        <f>VLOOKUP(AF$8,'[4]RESUMOr'!$D$14:$E$63,2,FALSE)*$B43/$B$5</f>
        <v>29.12947204851315</v>
      </c>
      <c r="AF43" s="77">
        <f t="shared" si="80"/>
        <v>0.5252157420195992</v>
      </c>
    </row>
    <row r="44" spans="1:32" ht="24.75" customHeight="1" thickBot="1">
      <c r="A44" s="72" t="s">
        <v>29</v>
      </c>
      <c r="B44" s="96">
        <f>'[4]DAT'!I48</f>
        <v>41782.07106239944</v>
      </c>
      <c r="C44" s="74">
        <f>VLOOKUP(D$8,'[4]RESUMOr'!$D$14:$E$63,2,FALSE)*$B44/$B$5</f>
        <v>2.1836843829567876</v>
      </c>
      <c r="D44" s="75">
        <f t="shared" si="66"/>
        <v>0.1801302204963546</v>
      </c>
      <c r="E44" s="74">
        <f>VLOOKUP(F$8,'[4]RESUMOr'!$D$14:$E$63,2,FALSE)*$B44/$B$5</f>
        <v>2.1836843829567876</v>
      </c>
      <c r="F44" s="76">
        <f t="shared" si="67"/>
        <v>0.16875416506008156</v>
      </c>
      <c r="G44" s="74">
        <f>VLOOKUP(H$8,'[4]RESUMOr'!$D$14:$E$63,2,FALSE)*$B44/$B$5</f>
        <v>2.1836843829567876</v>
      </c>
      <c r="H44" s="76">
        <f t="shared" si="68"/>
        <v>0.15268309402237973</v>
      </c>
      <c r="I44" s="74">
        <f>VLOOKUP(J$8,'[4]RESUMOr'!$D$14:$E$63,2,FALSE)*$B44/$B$5</f>
        <v>2.1836843829567876</v>
      </c>
      <c r="J44" s="76">
        <f t="shared" si="69"/>
        <v>0.1533256762761787</v>
      </c>
      <c r="K44" s="74">
        <f>VLOOKUP(L$8,'[4]RESUMOr'!$D$14:$E$63,2,FALSE)*$B44/$B$5</f>
        <v>2.1836843829567876</v>
      </c>
      <c r="L44" s="76">
        <f t="shared" si="70"/>
        <v>0.14500518373894764</v>
      </c>
      <c r="M44" s="74">
        <f>VLOOKUP(N$8,'[4]RESUMOr'!$D$14:$E$63,2,FALSE)*$B44/$B$5</f>
        <v>2.1836843829567876</v>
      </c>
      <c r="N44" s="76">
        <f t="shared" si="71"/>
        <v>0.13297803181616613</v>
      </c>
      <c r="O44" s="74">
        <f>VLOOKUP(P$8,'[4]RESUMOr'!$D$14:$E$63,2,FALSE)*$B44/$B$5</f>
        <v>2.729605478695985</v>
      </c>
      <c r="P44" s="76">
        <f t="shared" si="72"/>
        <v>0.14873481840905622</v>
      </c>
      <c r="Q44" s="74">
        <f>VLOOKUP(R$8,'[4]RESUMOr'!$D$14:$E$63,2,FALSE)*$B44/$B$5</f>
        <v>2.729605478695985</v>
      </c>
      <c r="R44" s="76">
        <f t="shared" si="73"/>
        <v>0.1423940052106157</v>
      </c>
      <c r="S44" s="74">
        <f>VLOOKUP(T$8,'[4]RESUMOr'!$D$14:$E$63,2,FALSE)*$B44/$B$5</f>
        <v>2.729605478695985</v>
      </c>
      <c r="T44" s="76">
        <f t="shared" si="74"/>
        <v>0.13294770170765066</v>
      </c>
      <c r="U44" s="74">
        <f>VLOOKUP(V$8,'[4]RESUMOr'!$D$14:$E$63,2,FALSE)*$B44/$B$5</f>
        <v>4.367368765913575</v>
      </c>
      <c r="V44" s="76">
        <f t="shared" si="75"/>
        <v>0.1385172940310046</v>
      </c>
      <c r="W44" s="74">
        <f>VLOOKUP(X$8,'[4]RESUMOr'!$D$14:$E$63,2,FALSE)*$B44/$B$5</f>
        <v>4.367368765913575</v>
      </c>
      <c r="X44" s="76">
        <f t="shared" si="76"/>
        <v>0.13501771837742116</v>
      </c>
      <c r="Y44" s="74">
        <f>VLOOKUP(Z$8,'[4]RESUMOr'!$D$14:$E$63,2,FALSE)*$B44/$B$5</f>
        <v>4.367368765913575</v>
      </c>
      <c r="Z44" s="76">
        <f t="shared" si="77"/>
        <v>0.12956217073270945</v>
      </c>
      <c r="AA44" s="74">
        <f>VLOOKUP(AB$8,'[4]RESUMOr'!$D$14:$E$63,2,FALSE)*$B44/$B$5</f>
        <v>5.45921095739197</v>
      </c>
      <c r="AB44" s="76">
        <f t="shared" si="78"/>
        <v>0.10245755978007763</v>
      </c>
      <c r="AC44" s="74">
        <f>VLOOKUP(AD$8,'[4]RESUMOr'!$D$14:$E$63,2,FALSE)*$B44/$B$5</f>
        <v>5.45921095739197</v>
      </c>
      <c r="AD44" s="76">
        <f t="shared" si="79"/>
        <v>0.10090985473252012</v>
      </c>
      <c r="AE44" s="74">
        <f>VLOOKUP(AF$8,'[4]RESUMOr'!$D$14:$E$63,2,FALSE)*$B44/$B$5</f>
        <v>5.45921095739197</v>
      </c>
      <c r="AF44" s="77">
        <f t="shared" si="80"/>
        <v>0.09843170274603391</v>
      </c>
    </row>
    <row r="45" spans="1:32" ht="24.75" customHeight="1" thickBot="1">
      <c r="A45" s="72" t="s">
        <v>30</v>
      </c>
      <c r="B45" s="96">
        <f>'[4]DAT'!I53</f>
        <v>845524.79203545</v>
      </c>
      <c r="C45" s="74">
        <f>VLOOKUP(D$8,'[4]RESUMOr'!$D$14:$E$63,2,FALSE)*$B45/$B$5</f>
        <v>44.190228890596465</v>
      </c>
      <c r="D45" s="75">
        <f t="shared" si="66"/>
        <v>3.6452134456671796</v>
      </c>
      <c r="E45" s="74">
        <f>VLOOKUP(F$8,'[4]RESUMOr'!$D$14:$E$63,2,FALSE)*$B45/$B$5</f>
        <v>44.190228890596465</v>
      </c>
      <c r="F45" s="76">
        <f t="shared" si="67"/>
        <v>3.4150013795258576</v>
      </c>
      <c r="G45" s="74">
        <f>VLOOKUP(H$8,'[4]RESUMOr'!$D$14:$E$63,2,FALSE)*$B45/$B$5</f>
        <v>44.190228890596465</v>
      </c>
      <c r="H45" s="76">
        <f t="shared" si="68"/>
        <v>3.0897784154308985</v>
      </c>
      <c r="I45" s="74">
        <f>VLOOKUP(J$8,'[4]RESUMOr'!$D$14:$E$63,2,FALSE)*$B45/$B$5</f>
        <v>44.190228890596465</v>
      </c>
      <c r="J45" s="76">
        <f t="shared" si="69"/>
        <v>3.102782060599603</v>
      </c>
      <c r="K45" s="74">
        <f>VLOOKUP(L$8,'[4]RESUMOr'!$D$14:$E$63,2,FALSE)*$B45/$B$5</f>
        <v>44.190228890596465</v>
      </c>
      <c r="L45" s="76">
        <f t="shared" si="70"/>
        <v>2.93440403281663</v>
      </c>
      <c r="M45" s="74">
        <f>VLOOKUP(N$8,'[4]RESUMOr'!$D$14:$E$63,2,FALSE)*$B45/$B$5</f>
        <v>44.190228890596465</v>
      </c>
      <c r="N45" s="76">
        <f t="shared" si="71"/>
        <v>2.6910160228469637</v>
      </c>
      <c r="O45" s="74">
        <f>VLOOKUP(P$8,'[4]RESUMOr'!$D$14:$E$63,2,FALSE)*$B45/$B$5</f>
        <v>55.237786113245576</v>
      </c>
      <c r="P45" s="76">
        <f t="shared" si="72"/>
        <v>3.009878955400102</v>
      </c>
      <c r="Q45" s="74">
        <f>VLOOKUP(R$8,'[4]RESUMOr'!$D$14:$E$63,2,FALSE)*$B45/$B$5</f>
        <v>55.237786113245576</v>
      </c>
      <c r="R45" s="76">
        <f t="shared" si="73"/>
        <v>2.8815627991009047</v>
      </c>
      <c r="S45" s="74">
        <f>VLOOKUP(T$8,'[4]RESUMOr'!$D$14:$E$63,2,FALSE)*$B45/$B$5</f>
        <v>55.237786113245576</v>
      </c>
      <c r="T45" s="76">
        <f t="shared" si="74"/>
        <v>2.6904022462187855</v>
      </c>
      <c r="U45" s="74">
        <f>VLOOKUP(V$8,'[4]RESUMOr'!$D$14:$E$63,2,FALSE)*$B45/$B$5</f>
        <v>88.38045778119293</v>
      </c>
      <c r="V45" s="76">
        <f t="shared" si="75"/>
        <v>2.803111556006065</v>
      </c>
      <c r="W45" s="74">
        <f>VLOOKUP(X$8,'[4]RESUMOr'!$D$14:$E$63,2,FALSE)*$B45/$B$5</f>
        <v>88.38045778119293</v>
      </c>
      <c r="X45" s="76">
        <f t="shared" si="76"/>
        <v>2.732292233232682</v>
      </c>
      <c r="Y45" s="74">
        <f>VLOOKUP(Z$8,'[4]RESUMOr'!$D$14:$E$63,2,FALSE)*$B45/$B$5</f>
        <v>88.38045778119293</v>
      </c>
      <c r="Z45" s="76">
        <f t="shared" si="77"/>
        <v>2.621890793800794</v>
      </c>
      <c r="AA45" s="74">
        <f>VLOOKUP(AB$8,'[4]RESUMOr'!$D$14:$E$63,2,FALSE)*$B45/$B$5</f>
        <v>110.47557222649115</v>
      </c>
      <c r="AB45" s="76">
        <f t="shared" si="78"/>
        <v>2.073387094577759</v>
      </c>
      <c r="AC45" s="74">
        <f>VLOOKUP(AD$8,'[4]RESUMOr'!$D$14:$E$63,2,FALSE)*$B45/$B$5</f>
        <v>110.47557222649115</v>
      </c>
      <c r="AD45" s="76">
        <f t="shared" si="79"/>
        <v>2.042066890595675</v>
      </c>
      <c r="AE45" s="74">
        <f>VLOOKUP(AF$8,'[4]RESUMOr'!$D$14:$E$63,2,FALSE)*$B45/$B$5</f>
        <v>110.47557222649115</v>
      </c>
      <c r="AF45" s="77">
        <f t="shared" si="80"/>
        <v>1.9919176545782284</v>
      </c>
    </row>
    <row r="46" spans="1:32" ht="24.75" customHeight="1" thickBot="1">
      <c r="A46" s="79" t="s">
        <v>18</v>
      </c>
      <c r="B46" s="143">
        <f>'[4]DAT'!I67</f>
        <v>-332055.7706930059</v>
      </c>
      <c r="C46" s="144">
        <f>VLOOKUP(D$8,'[4]RESUMOr'!$D$14:$E$63,2,FALSE)*$B46/$B$5</f>
        <v>-17.35445329289898</v>
      </c>
      <c r="D46" s="145">
        <f t="shared" si="66"/>
        <v>-1.4315537184044795</v>
      </c>
      <c r="E46" s="144">
        <f>VLOOKUP(F$8,'[4]RESUMOr'!$D$14:$E$63,2,FALSE)*$B46/$B$5</f>
        <v>-17.35445329289898</v>
      </c>
      <c r="F46" s="146">
        <f t="shared" si="67"/>
        <v>-1.3411444888165895</v>
      </c>
      <c r="G46" s="144">
        <f>VLOOKUP(H$8,'[4]RESUMOr'!$D$14:$E$63,2,FALSE)*$B46/$B$5</f>
        <v>-17.35445329289898</v>
      </c>
      <c r="H46" s="146">
        <f t="shared" si="68"/>
        <v>-1.2134224361850592</v>
      </c>
      <c r="I46" s="144">
        <f>VLOOKUP(J$8,'[4]RESUMOr'!$D$14:$E$63,2,FALSE)*$B46/$B$5</f>
        <v>-17.35445329289898</v>
      </c>
      <c r="J46" s="146">
        <f t="shared" si="69"/>
        <v>-1.2185292473146512</v>
      </c>
      <c r="K46" s="144">
        <f>VLOOKUP(L$8,'[4]RESUMOr'!$D$14:$E$63,2,FALSE)*$B46/$B$5</f>
        <v>-17.35445329289898</v>
      </c>
      <c r="L46" s="146">
        <f t="shared" si="70"/>
        <v>-1.1524035744663743</v>
      </c>
      <c r="M46" s="144">
        <f>VLOOKUP(N$8,'[4]RESUMOr'!$D$14:$E$63,2,FALSE)*$B46/$B$5</f>
        <v>-17.35445329289898</v>
      </c>
      <c r="N46" s="146">
        <f t="shared" si="71"/>
        <v>-1.0568198683595924</v>
      </c>
      <c r="O46" s="144">
        <f>VLOOKUP(P$8,'[4]RESUMOr'!$D$14:$E$63,2,FALSE)*$B46/$B$5</f>
        <v>-21.693066616123726</v>
      </c>
      <c r="P46" s="146">
        <f t="shared" si="72"/>
        <v>-1.1820441998182556</v>
      </c>
      <c r="Q46" s="144">
        <f>VLOOKUP(R$8,'[4]RESUMOr'!$D$14:$E$63,2,FALSE)*$B46/$B$5</f>
        <v>-21.693066616123726</v>
      </c>
      <c r="R46" s="146">
        <f t="shared" si="73"/>
        <v>-1.13165168551986</v>
      </c>
      <c r="S46" s="144">
        <f>VLOOKUP(T$8,'[4]RESUMOr'!$D$14:$E$63,2,FALSE)*$B46/$B$5</f>
        <v>-21.693066616123726</v>
      </c>
      <c r="T46" s="146">
        <f t="shared" si="74"/>
        <v>-1.0565788250770975</v>
      </c>
      <c r="U46" s="144">
        <f>VLOOKUP(V$8,'[4]RESUMOr'!$D$14:$E$63,2,FALSE)*$B46/$B$5</f>
        <v>-34.70890658579796</v>
      </c>
      <c r="V46" s="146">
        <f t="shared" si="75"/>
        <v>-1.10084219509088</v>
      </c>
      <c r="W46" s="144">
        <f>VLOOKUP(X$8,'[4]RESUMOr'!$D$14:$E$63,2,FALSE)*$B46/$B$5</f>
        <v>-34.70890658579796</v>
      </c>
      <c r="X46" s="146">
        <f t="shared" si="76"/>
        <v>-1.073029923913282</v>
      </c>
      <c r="Y46" s="144">
        <f>VLOOKUP(Z$8,'[4]RESUMOr'!$D$14:$E$63,2,FALSE)*$B46/$B$5</f>
        <v>-34.70890658579796</v>
      </c>
      <c r="Z46" s="146">
        <f t="shared" si="77"/>
        <v>-1.0296729042238628</v>
      </c>
      <c r="AA46" s="144">
        <f>VLOOKUP(AB$8,'[4]RESUMOr'!$D$14:$E$63,2,FALSE)*$B46/$B$5</f>
        <v>-43.38613323224745</v>
      </c>
      <c r="AB46" s="146">
        <f t="shared" si="78"/>
        <v>-0.8142637047667838</v>
      </c>
      <c r="AC46" s="144">
        <f>VLOOKUP(AD$8,'[4]RESUMOr'!$D$14:$E$63,2,FALSE)*$B46/$B$5</f>
        <v>-43.38613323224745</v>
      </c>
      <c r="AD46" s="146">
        <f t="shared" si="79"/>
        <v>-0.8019635870535033</v>
      </c>
      <c r="AE46" s="144">
        <f>VLOOKUP(AF$8,'[4]RESUMOr'!$D$14:$E$63,2,FALSE)*$B46/$B$5</f>
        <v>-43.38613323224745</v>
      </c>
      <c r="AF46" s="147">
        <f t="shared" si="80"/>
        <v>-0.7822689035004037</v>
      </c>
    </row>
    <row r="47" spans="1:32" s="37" customFormat="1" ht="10.5" customHeight="1" thickBot="1">
      <c r="A47" s="136"/>
      <c r="B47" s="137"/>
      <c r="C47" s="135"/>
      <c r="D47" s="138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</row>
    <row r="48" spans="1:32" s="49" customFormat="1" ht="30" customHeight="1" thickBot="1">
      <c r="A48" s="185" t="s">
        <v>33</v>
      </c>
      <c r="B48" s="186"/>
      <c r="C48" s="93">
        <f aca="true" t="shared" si="81" ref="C48:AF48">SUM(C49:C51)</f>
        <v>292.4830938680159</v>
      </c>
      <c r="D48" s="94">
        <f t="shared" si="81"/>
        <v>24.126675357069793</v>
      </c>
      <c r="E48" s="93">
        <f t="shared" si="81"/>
        <v>292.4830938680159</v>
      </c>
      <c r="F48" s="93">
        <f t="shared" si="81"/>
        <v>22.60296436843786</v>
      </c>
      <c r="G48" s="93">
        <f t="shared" si="81"/>
        <v>292.4830938680159</v>
      </c>
      <c r="H48" s="93">
        <f t="shared" si="81"/>
        <v>20.450402113761193</v>
      </c>
      <c r="I48" s="93">
        <f t="shared" si="81"/>
        <v>346.5290667357374</v>
      </c>
      <c r="J48" s="93">
        <f t="shared" si="81"/>
        <v>24.33126504969899</v>
      </c>
      <c r="K48" s="93">
        <f t="shared" si="81"/>
        <v>346.5290667357374</v>
      </c>
      <c r="L48" s="93">
        <f t="shared" si="81"/>
        <v>23.010885357371716</v>
      </c>
      <c r="M48" s="93">
        <f t="shared" si="81"/>
        <v>346.5290667357374</v>
      </c>
      <c r="N48" s="93">
        <f t="shared" si="81"/>
        <v>21.10229556123685</v>
      </c>
      <c r="O48" s="93">
        <f t="shared" si="81"/>
        <v>453.47999214189133</v>
      </c>
      <c r="P48" s="93">
        <f t="shared" si="81"/>
        <v>24.709894821718528</v>
      </c>
      <c r="Q48" s="93">
        <f t="shared" si="81"/>
        <v>453.47999214189133</v>
      </c>
      <c r="R48" s="93">
        <f t="shared" si="81"/>
        <v>23.65647082259332</v>
      </c>
      <c r="S48" s="93">
        <f t="shared" si="81"/>
        <v>453.47999214189133</v>
      </c>
      <c r="T48" s="93">
        <f t="shared" si="81"/>
        <v>22.087119620843474</v>
      </c>
      <c r="U48" s="93">
        <f t="shared" si="81"/>
        <v>678.6071261946693</v>
      </c>
      <c r="V48" s="93">
        <f t="shared" si="81"/>
        <v>21.52298737955992</v>
      </c>
      <c r="W48" s="93">
        <f t="shared" si="81"/>
        <v>678.6071261946693</v>
      </c>
      <c r="X48" s="93">
        <f t="shared" si="81"/>
        <v>20.979219013647192</v>
      </c>
      <c r="Y48" s="93">
        <f t="shared" si="81"/>
        <v>678.6071261946693</v>
      </c>
      <c r="Z48" s="93">
        <f t="shared" si="81"/>
        <v>20.1315293159302</v>
      </c>
      <c r="AA48" s="93">
        <f t="shared" si="81"/>
        <v>982.7379495034368</v>
      </c>
      <c r="AB48" s="93">
        <f t="shared" si="81"/>
        <v>18.44386175864166</v>
      </c>
      <c r="AC48" s="93">
        <f t="shared" si="81"/>
        <v>982.7379495034368</v>
      </c>
      <c r="AD48" s="93">
        <f t="shared" si="81"/>
        <v>18.165252176278244</v>
      </c>
      <c r="AE48" s="93">
        <f t="shared" si="81"/>
        <v>982.7379495034368</v>
      </c>
      <c r="AF48" s="95">
        <f t="shared" si="81"/>
        <v>17.719148513905616</v>
      </c>
    </row>
    <row r="49" spans="1:32" ht="22.5" customHeight="1" thickBot="1">
      <c r="A49" s="175" t="s">
        <v>34</v>
      </c>
      <c r="B49" s="176"/>
      <c r="C49" s="74">
        <f>VLOOKUP(D8,'[4]RESUMOr'!$D$14:$G$63,4,FALSE)/100*'[4]OUTROS'!$B$12</f>
        <v>114.04627014843705</v>
      </c>
      <c r="D49" s="75">
        <f>C49/C$12*100</f>
        <v>9.407577371968278</v>
      </c>
      <c r="E49" s="74">
        <f>VLOOKUP(F8,'[4]RESUMOr'!$D$14:$G$63,4,FALSE)/100*'[4]OUTROS'!$B$12</f>
        <v>114.04627014843705</v>
      </c>
      <c r="F49" s="76">
        <f>E49/E$12*100</f>
        <v>8.813445407827897</v>
      </c>
      <c r="G49" s="74">
        <f>VLOOKUP(H8,'[4]RESUMOr'!$D$14:$G$63,4,FALSE)/100*'[4]OUTROS'!$B$12</f>
        <v>114.04627014843705</v>
      </c>
      <c r="H49" s="76">
        <f>G49/G$12*100</f>
        <v>7.974109044273965</v>
      </c>
      <c r="I49" s="74">
        <f>VLOOKUP(J8,'[4]RESUMOr'!$D$14:$G$63,4,FALSE)/100*'[4]OUTROS'!$B$12</f>
        <v>152.0616935312494</v>
      </c>
      <c r="J49" s="76">
        <f>I49/I$12*100</f>
        <v>10.676891852297144</v>
      </c>
      <c r="K49" s="74">
        <f>VLOOKUP(L8,'[4]RESUMOr'!$D$14:$G$63,4,FALSE)/100*'[4]OUTROS'!$B$12</f>
        <v>152.0616935312494</v>
      </c>
      <c r="L49" s="76">
        <f>K49/K$12*100</f>
        <v>10.097491186110982</v>
      </c>
      <c r="M49" s="74">
        <f>VLOOKUP(N8,'[4]RESUMOr'!$D$14:$G$63,4,FALSE)/100*'[4]OUTROS'!$B$12</f>
        <v>152.0616935312494</v>
      </c>
      <c r="N49" s="76">
        <f>M49/M$12*100</f>
        <v>9.259975882155096</v>
      </c>
      <c r="O49" s="74">
        <f>VLOOKUP(P8,'[4]RESUMOr'!$D$14:$G$63,4,FALSE)/100*'[4]OUTROS'!$B$12</f>
        <v>228.0925402968741</v>
      </c>
      <c r="P49" s="76">
        <f>O49/O$12*100</f>
        <v>12.428646859883592</v>
      </c>
      <c r="Q49" s="74">
        <f>VLOOKUP(R8,'[4]RESUMOr'!$D$14:$G$63,4,FALSE)/100*'[4]OUTROS'!$B$12</f>
        <v>228.0925402968741</v>
      </c>
      <c r="R49" s="76">
        <f>Q49/Q$12*100</f>
        <v>11.89879292997751</v>
      </c>
      <c r="S49" s="74">
        <f>VLOOKUP(T8,'[4]RESUMOr'!$D$14:$G$63,4,FALSE)/100*'[4]OUTROS'!$B$12</f>
        <v>228.0925402968741</v>
      </c>
      <c r="T49" s="76">
        <f>S49/S$12*100</f>
        <v>11.10943660019908</v>
      </c>
      <c r="U49" s="74">
        <f>VLOOKUP(V8,'[4]RESUMOr'!$D$14:$G$63,4,FALSE)/100*'[4]OUTROS'!$B$12</f>
        <v>342.13881044531115</v>
      </c>
      <c r="V49" s="76">
        <f>U49/U$12*100</f>
        <v>10.851417580250457</v>
      </c>
      <c r="W49" s="74">
        <f>VLOOKUP(X8,'[4]RESUMOr'!$D$14:$G$63,4,FALSE)/100*'[4]OUTROS'!$B$12</f>
        <v>342.13881044531115</v>
      </c>
      <c r="X49" s="76">
        <f>W49/W$12*100</f>
        <v>10.577261511606697</v>
      </c>
      <c r="Y49" s="74">
        <f>VLOOKUP(Z8,'[4]RESUMOr'!$D$14:$G$63,4,FALSE)/100*'[4]OUTROS'!$B$12</f>
        <v>342.13881044531115</v>
      </c>
      <c r="Z49" s="76">
        <f>Y49/Y$12*100</f>
        <v>10.14987498174518</v>
      </c>
      <c r="AA49" s="74">
        <f>VLOOKUP(AB8,'[4]RESUMOr'!$D$14:$G$63,4,FALSE)/100*'[4]OUTROS'!$B$12</f>
        <v>456.1850805937482</v>
      </c>
      <c r="AB49" s="76">
        <f>AA49/AA$12*100</f>
        <v>8.561605428056659</v>
      </c>
      <c r="AC49" s="74">
        <f>VLOOKUP(AD8,'[4]RESUMOr'!$D$14:$G$63,4,FALSE)/100*'[4]OUTROS'!$B$12</f>
        <v>456.1850805937482</v>
      </c>
      <c r="AD49" s="76">
        <f>AC49/AC$12*100</f>
        <v>8.43227539165289</v>
      </c>
      <c r="AE49" s="74">
        <f>VLOOKUP(AF8,'[4]RESUMOr'!$D$14:$G$63,4,FALSE)/100*'[4]OUTROS'!$B$12</f>
        <v>456.1850805937482</v>
      </c>
      <c r="AF49" s="77">
        <f>AE49/AE$12*100</f>
        <v>8.225194922973063</v>
      </c>
    </row>
    <row r="50" spans="1:32" ht="22.5" customHeight="1" thickBot="1">
      <c r="A50" s="175" t="s">
        <v>1</v>
      </c>
      <c r="B50" s="176"/>
      <c r="C50" s="74">
        <f>'[4]RESUMOr'!$I$14/100*'[4]OUTROS'!$B$12</f>
        <v>114.04627014843705</v>
      </c>
      <c r="D50" s="75">
        <f>C50/C$12*100</f>
        <v>9.407577371968278</v>
      </c>
      <c r="E50" s="74">
        <f>'[4]RESUMOr'!$I$14/100*'[4]OUTROS'!$B$12</f>
        <v>114.04627014843705</v>
      </c>
      <c r="F50" s="76">
        <f>E50/E$12*100</f>
        <v>8.813445407827897</v>
      </c>
      <c r="G50" s="74">
        <f>'[4]RESUMOr'!$I$14/100*'[4]OUTROS'!$B$12</f>
        <v>114.04627014843705</v>
      </c>
      <c r="H50" s="76">
        <f>G50/G$12*100</f>
        <v>7.974109044273965</v>
      </c>
      <c r="I50" s="74">
        <f>'[4]RESUMOr'!$I$14/100*'[4]OUTROS'!$B$12</f>
        <v>114.04627014843705</v>
      </c>
      <c r="J50" s="76">
        <f>I50/I$12*100</f>
        <v>8.007668889222858</v>
      </c>
      <c r="K50" s="74">
        <f>'[4]RESUMOr'!$I$14/100*'[4]OUTROS'!$B$12</f>
        <v>114.04627014843705</v>
      </c>
      <c r="L50" s="76">
        <f>K50/K$12*100</f>
        <v>7.573118389583236</v>
      </c>
      <c r="M50" s="74">
        <f>'[4]RESUMOr'!$I$14/100*'[4]OUTROS'!$B$12</f>
        <v>114.04627014843705</v>
      </c>
      <c r="N50" s="76">
        <f>M50/M$12*100</f>
        <v>6.944981911616323</v>
      </c>
      <c r="O50" s="74">
        <f>'[4]RESUMOr'!$I$14/100*'[4]OUTROS'!$B$12</f>
        <v>114.04627014843705</v>
      </c>
      <c r="P50" s="76">
        <f>O50/O$12*100</f>
        <v>6.214323429941796</v>
      </c>
      <c r="Q50" s="74">
        <f>'[4]RESUMOr'!$I$14/100*'[4]OUTROS'!$B$12</f>
        <v>114.04627014843705</v>
      </c>
      <c r="R50" s="76">
        <f>Q50/Q$12*100</f>
        <v>5.949396464988755</v>
      </c>
      <c r="S50" s="74">
        <f>'[4]RESUMOr'!$I$14/100*'[4]OUTROS'!$B$12</f>
        <v>114.04627014843705</v>
      </c>
      <c r="T50" s="76">
        <f>S50/S$12*100</f>
        <v>5.55471830009954</v>
      </c>
      <c r="U50" s="74">
        <f>'[4]RESUMOr'!$I$14/100*'[4]OUTROS'!$B$12</f>
        <v>114.04627014843705</v>
      </c>
      <c r="V50" s="76">
        <f>U50/U$12*100</f>
        <v>3.6171391934168184</v>
      </c>
      <c r="W50" s="74">
        <f>'[4]RESUMOr'!$I$14/100*'[4]OUTROS'!$B$12</f>
        <v>114.04627014843705</v>
      </c>
      <c r="X50" s="76">
        <f>W50/W$12*100</f>
        <v>3.525753837202232</v>
      </c>
      <c r="Y50" s="74">
        <f>'[4]RESUMOr'!$I$14/100*'[4]OUTROS'!$B$12</f>
        <v>114.04627014843705</v>
      </c>
      <c r="Z50" s="76">
        <f>Y50/Y$12*100</f>
        <v>3.383291660581726</v>
      </c>
      <c r="AA50" s="74">
        <f>'[4]RESUMOr'!$I$14/100*'[4]OUTROS'!$B$12</f>
        <v>114.04627014843705</v>
      </c>
      <c r="AB50" s="76">
        <f>AA50/AA$12*100</f>
        <v>2.1404013570141647</v>
      </c>
      <c r="AC50" s="74">
        <f>'[4]RESUMOr'!$I$14/100*'[4]OUTROS'!$B$12</f>
        <v>114.04627014843705</v>
      </c>
      <c r="AD50" s="76">
        <f>AC50/AC$12*100</f>
        <v>2.1080688479132226</v>
      </c>
      <c r="AE50" s="74">
        <f>'[4]RESUMOr'!$I$14/100*'[4]OUTROS'!$B$12</f>
        <v>114.04627014843705</v>
      </c>
      <c r="AF50" s="77">
        <f>AE50/AE$12*100</f>
        <v>2.056298730743266</v>
      </c>
    </row>
    <row r="51" spans="1:32" ht="22.5" customHeight="1" thickBot="1">
      <c r="A51" s="177" t="s">
        <v>35</v>
      </c>
      <c r="B51" s="178"/>
      <c r="C51" s="80">
        <f>C$16/(1-'[4]PLANCUSr'!$H$92-'[4]PLANCUSr'!$H$93)-C$16</f>
        <v>64.39055357114182</v>
      </c>
      <c r="D51" s="81">
        <f>C51/C$12*100</f>
        <v>5.311520613133236</v>
      </c>
      <c r="E51" s="80">
        <f>E$16/(1-'[4]PLANCUSr'!$H$92-'[4]PLANCUSr'!$H$93)-E$16</f>
        <v>64.39055357114182</v>
      </c>
      <c r="F51" s="82">
        <f>E51/E$12*100</f>
        <v>4.976073552782063</v>
      </c>
      <c r="G51" s="80">
        <f>G$16/(1-'[4]PLANCUSr'!$H$92-'[4]PLANCUSr'!$H$93)-G$16</f>
        <v>64.39055357114182</v>
      </c>
      <c r="H51" s="82">
        <f>G51/G$12*100</f>
        <v>4.502184025213261</v>
      </c>
      <c r="I51" s="80">
        <f>I$16/(1-'[4]PLANCUSr'!$H$92-'[4]PLANCUSr'!$H$93)-I$16</f>
        <v>80.42110305605092</v>
      </c>
      <c r="J51" s="82">
        <f>I51/I$12*100</f>
        <v>5.646704308178989</v>
      </c>
      <c r="K51" s="80">
        <f>K$16/(1-'[4]PLANCUSr'!$H$92-'[4]PLANCUSr'!$H$93)-K$16</f>
        <v>80.42110305605092</v>
      </c>
      <c r="L51" s="82">
        <f>K51/K$12*100</f>
        <v>5.340275781677499</v>
      </c>
      <c r="M51" s="80">
        <f>M$16/(1-'[4]PLANCUSr'!$H$92-'[4]PLANCUSr'!$H$93)-M$16</f>
        <v>80.42110305605092</v>
      </c>
      <c r="N51" s="82">
        <f>M51/M$12*100</f>
        <v>4.897337767465428</v>
      </c>
      <c r="O51" s="80">
        <f>O$16/(1-'[4]PLANCUSr'!$H$92-'[4]PLANCUSr'!$H$93)-O$16</f>
        <v>111.34118169658018</v>
      </c>
      <c r="P51" s="82">
        <f>O51/O$12*100</f>
        <v>6.066924531893139</v>
      </c>
      <c r="Q51" s="80">
        <f>Q$16/(1-'[4]PLANCUSr'!$H$92-'[4]PLANCUSr'!$H$93)-Q$16</f>
        <v>111.34118169658018</v>
      </c>
      <c r="R51" s="82">
        <f>Q51/Q$12*100</f>
        <v>5.808281427627056</v>
      </c>
      <c r="S51" s="80">
        <f>S$16/(1-'[4]PLANCUSr'!$H$92-'[4]PLANCUSr'!$H$93)-S$16</f>
        <v>111.34118169658018</v>
      </c>
      <c r="T51" s="82">
        <f>S51/S$12*100</f>
        <v>5.422964720544854</v>
      </c>
      <c r="U51" s="80">
        <f>U$16/(1-'[4]PLANCUSr'!$H$92-'[4]PLANCUSr'!$H$93)-U$16</f>
        <v>222.42204560092114</v>
      </c>
      <c r="V51" s="82">
        <f>U51/U$12*100</f>
        <v>7.054430605892642</v>
      </c>
      <c r="W51" s="80">
        <f>W$16/(1-'[4]PLANCUSr'!$H$92-'[4]PLANCUSr'!$H$93)-W$16</f>
        <v>222.42204560092114</v>
      </c>
      <c r="X51" s="82">
        <f>W51/W$12*100</f>
        <v>6.876203664838264</v>
      </c>
      <c r="Y51" s="80">
        <f>Y$16/(1-'[4]PLANCUSr'!$H$92-'[4]PLANCUSr'!$H$93)-Y$16</f>
        <v>222.42204560092114</v>
      </c>
      <c r="Z51" s="82">
        <f>Y51/Y$12*100</f>
        <v>6.598362673603297</v>
      </c>
      <c r="AA51" s="80">
        <f>AA$16/(1-'[4]PLANCUSr'!$H$92-'[4]PLANCUSr'!$H$93)-AA$16</f>
        <v>412.50659876125155</v>
      </c>
      <c r="AB51" s="82">
        <f>AA51/AA$12*100</f>
        <v>7.7418549735708355</v>
      </c>
      <c r="AC51" s="80">
        <f>AC$16/(1-'[4]PLANCUSr'!$H$92-'[4]PLANCUSr'!$H$93)-AC$16</f>
        <v>412.50659876125155</v>
      </c>
      <c r="AD51" s="82">
        <f>AC51/AC$12*100</f>
        <v>7.62490793671213</v>
      </c>
      <c r="AE51" s="80">
        <f>AE$16/(1-'[4]PLANCUSr'!$H$92-'[4]PLANCUSr'!$H$93)-AE$16</f>
        <v>412.50659876125155</v>
      </c>
      <c r="AF51" s="83">
        <f>AE51/AE$12*100</f>
        <v>7.437654860189287</v>
      </c>
    </row>
    <row r="52" spans="1:32" s="37" customFormat="1" ht="9" customHeight="1" thickBot="1">
      <c r="A52" s="97"/>
      <c r="B52" s="103"/>
      <c r="C52" s="98"/>
      <c r="D52" s="99"/>
      <c r="E52" s="98"/>
      <c r="F52" s="98"/>
      <c r="G52" s="98"/>
      <c r="H52" s="100"/>
      <c r="I52" s="101"/>
      <c r="J52" s="102"/>
      <c r="K52" s="98"/>
      <c r="L52" s="98"/>
      <c r="M52" s="98"/>
      <c r="N52" s="98"/>
      <c r="O52" s="135"/>
      <c r="P52" s="98"/>
      <c r="Q52" s="98"/>
      <c r="R52" s="98"/>
      <c r="S52" s="98"/>
      <c r="T52" s="98"/>
      <c r="U52" s="135"/>
      <c r="V52" s="98"/>
      <c r="W52" s="98"/>
      <c r="X52" s="98"/>
      <c r="Y52" s="98"/>
      <c r="Z52" s="98"/>
      <c r="AA52" s="135"/>
      <c r="AB52" s="98"/>
      <c r="AC52" s="98"/>
      <c r="AD52" s="98"/>
      <c r="AE52" s="98"/>
      <c r="AF52" s="98"/>
    </row>
    <row r="53" spans="1:32" s="106" customFormat="1" ht="30.75" customHeight="1" thickBot="1">
      <c r="A53" s="172" t="s">
        <v>3</v>
      </c>
      <c r="B53" s="173"/>
      <c r="C53" s="104">
        <f>C55+C78</f>
        <v>288.07433629847094</v>
      </c>
      <c r="D53" s="47">
        <f>D55+D78</f>
        <v>23.763000789758102</v>
      </c>
      <c r="E53" s="104">
        <f>E55+E78</f>
        <v>369.7966185644459</v>
      </c>
      <c r="F53" s="104">
        <f aca="true" t="shared" si="82" ref="F53:AF53">F55+F78</f>
        <v>28.577719424538024</v>
      </c>
      <c r="G53" s="104">
        <f t="shared" si="82"/>
        <v>506.00042234107093</v>
      </c>
      <c r="H53" s="104">
        <f t="shared" si="82"/>
        <v>35.379522179416725</v>
      </c>
      <c r="I53" s="104">
        <f t="shared" si="82"/>
        <v>288.68781626852694</v>
      </c>
      <c r="J53" s="104">
        <f t="shared" si="82"/>
        <v>20.26998727816658</v>
      </c>
      <c r="K53" s="104">
        <f t="shared" si="82"/>
        <v>370.4100985345019</v>
      </c>
      <c r="L53" s="104">
        <f t="shared" si="82"/>
        <v>24.59667927103549</v>
      </c>
      <c r="M53" s="104">
        <f t="shared" si="82"/>
        <v>506.61390231112694</v>
      </c>
      <c r="N53" s="104">
        <f t="shared" si="82"/>
        <v>30.850850125521212</v>
      </c>
      <c r="O53" s="104">
        <f t="shared" si="82"/>
        <v>289.3889362343052</v>
      </c>
      <c r="P53" s="104">
        <f t="shared" si="82"/>
        <v>15.768656392410927</v>
      </c>
      <c r="Q53" s="104">
        <f t="shared" si="82"/>
        <v>371.1112185002802</v>
      </c>
      <c r="R53" s="104">
        <f t="shared" si="82"/>
        <v>19.359578955011486</v>
      </c>
      <c r="S53" s="104">
        <f t="shared" si="82"/>
        <v>507.3150222769052</v>
      </c>
      <c r="T53" s="104">
        <f t="shared" si="82"/>
        <v>24.709199472189404</v>
      </c>
      <c r="U53" s="104">
        <f t="shared" si="82"/>
        <v>292.1934160974183</v>
      </c>
      <c r="V53" s="104">
        <f t="shared" si="82"/>
        <v>9.267328568033882</v>
      </c>
      <c r="W53" s="104">
        <f t="shared" si="82"/>
        <v>373.9156983633933</v>
      </c>
      <c r="X53" s="104">
        <f t="shared" si="82"/>
        <v>11.559647734020642</v>
      </c>
      <c r="Y53" s="104">
        <f t="shared" si="82"/>
        <v>510.11950214001826</v>
      </c>
      <c r="Z53" s="104">
        <f t="shared" si="82"/>
        <v>15.133182832232048</v>
      </c>
      <c r="AA53" s="104">
        <f t="shared" si="82"/>
        <v>298.50349578942274</v>
      </c>
      <c r="AB53" s="104">
        <f t="shared" si="82"/>
        <v>5.602263770920075</v>
      </c>
      <c r="AC53" s="104">
        <f t="shared" si="82"/>
        <v>380.22577805539765</v>
      </c>
      <c r="AD53" s="104">
        <f t="shared" si="82"/>
        <v>7.028218606789181</v>
      </c>
      <c r="AE53" s="104">
        <f t="shared" si="82"/>
        <v>516.4295818320227</v>
      </c>
      <c r="AF53" s="105">
        <f t="shared" si="82"/>
        <v>9.311426776669709</v>
      </c>
    </row>
    <row r="54" spans="1:32" s="37" customFormat="1" ht="6.75" customHeight="1" thickBot="1">
      <c r="A54" s="1"/>
      <c r="B54" s="1"/>
      <c r="C54" s="99"/>
      <c r="D54" s="99"/>
      <c r="E54" s="99"/>
      <c r="F54" s="99"/>
      <c r="G54" s="99"/>
      <c r="H54" s="99"/>
      <c r="I54" s="139"/>
      <c r="J54" s="99"/>
      <c r="K54" s="99"/>
      <c r="L54" s="99"/>
      <c r="M54" s="99"/>
      <c r="N54" s="99"/>
      <c r="O54" s="139"/>
      <c r="P54" s="99"/>
      <c r="Q54" s="99"/>
      <c r="R54" s="99"/>
      <c r="S54" s="99"/>
      <c r="T54" s="107"/>
      <c r="U54" s="108"/>
      <c r="V54" s="109"/>
      <c r="W54" s="99"/>
      <c r="X54" s="99"/>
      <c r="Y54" s="99"/>
      <c r="Z54" s="107"/>
      <c r="AA54" s="108"/>
      <c r="AB54" s="109"/>
      <c r="AC54" s="99"/>
      <c r="AD54" s="99"/>
      <c r="AE54" s="99"/>
      <c r="AF54" s="99"/>
    </row>
    <row r="55" spans="1:32" s="49" customFormat="1" ht="31.5" customHeight="1" thickBot="1">
      <c r="A55" s="174" t="s">
        <v>2</v>
      </c>
      <c r="B55" s="174"/>
      <c r="C55" s="110">
        <f>C57+C68</f>
        <v>106.18197495130246</v>
      </c>
      <c r="D55" s="111">
        <f>D57+D68</f>
        <v>8.75885851911366</v>
      </c>
      <c r="E55" s="110">
        <f aca="true" t="shared" si="83" ref="E55:AF55">E57+E68</f>
        <v>180.34494610767473</v>
      </c>
      <c r="F55" s="110">
        <f t="shared" si="83"/>
        <v>13.936977816362536</v>
      </c>
      <c r="G55" s="110">
        <f t="shared" si="83"/>
        <v>303.94989803496196</v>
      </c>
      <c r="H55" s="110">
        <f t="shared" si="83"/>
        <v>21.252160441302742</v>
      </c>
      <c r="I55" s="110">
        <f t="shared" si="83"/>
        <v>106.73870802412827</v>
      </c>
      <c r="J55" s="110">
        <f t="shared" si="83"/>
        <v>7.494574179481555</v>
      </c>
      <c r="K55" s="110">
        <f t="shared" si="83"/>
        <v>180.90167918050054</v>
      </c>
      <c r="L55" s="110">
        <f t="shared" si="83"/>
        <v>12.01257903064453</v>
      </c>
      <c r="M55" s="110">
        <f t="shared" si="83"/>
        <v>304.50663110778777</v>
      </c>
      <c r="N55" s="110">
        <f t="shared" si="83"/>
        <v>18.54328986172278</v>
      </c>
      <c r="O55" s="110">
        <f t="shared" si="83"/>
        <v>107.37497439307205</v>
      </c>
      <c r="P55" s="110">
        <f t="shared" si="83"/>
        <v>5.850807907104647</v>
      </c>
      <c r="Q55" s="110">
        <f t="shared" si="83"/>
        <v>181.53794554944432</v>
      </c>
      <c r="R55" s="110">
        <f t="shared" si="83"/>
        <v>9.470201963706982</v>
      </c>
      <c r="S55" s="110">
        <f t="shared" si="83"/>
        <v>305.14289747673155</v>
      </c>
      <c r="T55" s="110">
        <f t="shared" si="83"/>
        <v>14.862238235001385</v>
      </c>
      <c r="U55" s="110">
        <f t="shared" si="83"/>
        <v>109.92003986884718</v>
      </c>
      <c r="V55" s="110">
        <f t="shared" si="83"/>
        <v>3.486269948452105</v>
      </c>
      <c r="W55" s="110">
        <f t="shared" si="83"/>
        <v>184.08301102521946</v>
      </c>
      <c r="X55" s="110">
        <f t="shared" si="83"/>
        <v>5.690947907732194</v>
      </c>
      <c r="Y55" s="110">
        <f t="shared" si="83"/>
        <v>307.68796295250667</v>
      </c>
      <c r="Z55" s="110">
        <f t="shared" si="83"/>
        <v>9.12785764728371</v>
      </c>
      <c r="AA55" s="110">
        <f t="shared" si="83"/>
        <v>115.64643718934121</v>
      </c>
      <c r="AB55" s="110">
        <f t="shared" si="83"/>
        <v>2.1704330248744363</v>
      </c>
      <c r="AC55" s="110">
        <f t="shared" si="83"/>
        <v>189.80940834571348</v>
      </c>
      <c r="AD55" s="110">
        <f t="shared" si="83"/>
        <v>3.5084996664393087</v>
      </c>
      <c r="AE55" s="110">
        <f t="shared" si="83"/>
        <v>313.41436027300074</v>
      </c>
      <c r="AF55" s="110">
        <f t="shared" si="83"/>
        <v>5.650983152603491</v>
      </c>
    </row>
    <row r="56" spans="1:32" s="115" customFormat="1" ht="9" customHeight="1" thickBot="1">
      <c r="A56" s="112"/>
      <c r="B56" s="112"/>
      <c r="C56" s="113"/>
      <c r="D56" s="114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</row>
    <row r="57" spans="1:32" ht="28.5" customHeight="1" thickBot="1">
      <c r="A57" s="116" t="s">
        <v>43</v>
      </c>
      <c r="B57" s="110" t="s">
        <v>44</v>
      </c>
      <c r="C57" s="110">
        <f aca="true" t="shared" si="84" ref="C57:AF57">SUM(C59:C66)</f>
        <v>100.80546345437436</v>
      </c>
      <c r="D57" s="111">
        <f t="shared" si="84"/>
        <v>8.315354774249442</v>
      </c>
      <c r="E57" s="110">
        <f t="shared" si="84"/>
        <v>159.07750000831624</v>
      </c>
      <c r="F57" s="110">
        <f t="shared" si="84"/>
        <v>12.293438970974112</v>
      </c>
      <c r="G57" s="110">
        <f t="shared" si="84"/>
        <v>256.1975609315528</v>
      </c>
      <c r="H57" s="110">
        <f t="shared" si="84"/>
        <v>17.91331961217342</v>
      </c>
      <c r="I57" s="110">
        <f t="shared" si="84"/>
        <v>100.80546345437436</v>
      </c>
      <c r="J57" s="110">
        <f t="shared" si="84"/>
        <v>7.077976092656529</v>
      </c>
      <c r="K57" s="110">
        <f t="shared" si="84"/>
        <v>159.07750000831624</v>
      </c>
      <c r="L57" s="110">
        <f t="shared" si="84"/>
        <v>10.563368176038658</v>
      </c>
      <c r="M57" s="110">
        <f t="shared" si="84"/>
        <v>256.1975609315528</v>
      </c>
      <c r="N57" s="110">
        <f t="shared" si="84"/>
        <v>15.60145214879909</v>
      </c>
      <c r="O57" s="110">
        <f t="shared" si="84"/>
        <v>100.80546345437436</v>
      </c>
      <c r="P57" s="110">
        <f t="shared" si="84"/>
        <v>5.492838587314775</v>
      </c>
      <c r="Q57" s="110">
        <f t="shared" si="84"/>
        <v>159.07750000831624</v>
      </c>
      <c r="R57" s="110">
        <f t="shared" si="84"/>
        <v>8.298518793967729</v>
      </c>
      <c r="S57" s="110">
        <f t="shared" si="84"/>
        <v>256.1975609315528</v>
      </c>
      <c r="T57" s="110">
        <f t="shared" si="84"/>
        <v>12.478314970714244</v>
      </c>
      <c r="U57" s="110">
        <f t="shared" si="84"/>
        <v>100.80546345437436</v>
      </c>
      <c r="V57" s="110">
        <f t="shared" si="84"/>
        <v>3.197188231555342</v>
      </c>
      <c r="W57" s="110">
        <f t="shared" si="84"/>
        <v>159.07750000831624</v>
      </c>
      <c r="X57" s="110">
        <f t="shared" si="84"/>
        <v>4.917899597565626</v>
      </c>
      <c r="Y57" s="110">
        <f t="shared" si="84"/>
        <v>256.1975609315528</v>
      </c>
      <c r="Z57" s="110">
        <f t="shared" si="84"/>
        <v>7.600345633688225</v>
      </c>
      <c r="AA57" s="110">
        <f t="shared" si="84"/>
        <v>100.80546345437436</v>
      </c>
      <c r="AB57" s="110">
        <f t="shared" si="84"/>
        <v>1.8919001076611857</v>
      </c>
      <c r="AC57" s="110">
        <f t="shared" si="84"/>
        <v>159.07750000831624</v>
      </c>
      <c r="AD57" s="110">
        <f t="shared" si="84"/>
        <v>2.94044094326782</v>
      </c>
      <c r="AE57" s="110">
        <f t="shared" si="84"/>
        <v>256.1975609315528</v>
      </c>
      <c r="AF57" s="110">
        <f t="shared" si="84"/>
        <v>4.619341944961384</v>
      </c>
    </row>
    <row r="58" spans="1:32" s="37" customFormat="1" ht="8.25" customHeight="1" thickBot="1">
      <c r="A58" s="1"/>
      <c r="B58" s="98"/>
      <c r="C58" s="98"/>
      <c r="D58" s="99"/>
      <c r="E58" s="98"/>
      <c r="F58" s="98"/>
      <c r="G58" s="98"/>
      <c r="H58" s="98"/>
      <c r="I58" s="140"/>
      <c r="J58" s="98"/>
      <c r="K58" s="98"/>
      <c r="L58" s="98"/>
      <c r="M58" s="98"/>
      <c r="N58" s="98"/>
      <c r="O58" s="140"/>
      <c r="P58" s="98"/>
      <c r="Q58" s="98"/>
      <c r="R58" s="98"/>
      <c r="S58" s="98"/>
      <c r="T58" s="98"/>
      <c r="U58" s="140"/>
      <c r="V58" s="98"/>
      <c r="W58" s="98"/>
      <c r="X58" s="98"/>
      <c r="Y58" s="98"/>
      <c r="Z58" s="98"/>
      <c r="AA58" s="140"/>
      <c r="AB58" s="98"/>
      <c r="AC58" s="98"/>
      <c r="AD58" s="98"/>
      <c r="AE58" s="98"/>
      <c r="AF58" s="98"/>
    </row>
    <row r="59" spans="1:32" ht="18.75" customHeight="1" thickBot="1">
      <c r="A59" s="66" t="s">
        <v>13</v>
      </c>
      <c r="B59" s="68">
        <f>+'[4]PLANCUSce'!$I$110</f>
        <v>2596.374935949679</v>
      </c>
      <c r="C59" s="68">
        <f aca="true" t="shared" si="85" ref="C59:C66">$B59/$C$1*$C$2/$C$3+$B59/$C$1/$C$4/$C$3*D$9</f>
        <v>13.79919168959891</v>
      </c>
      <c r="D59" s="69">
        <f aca="true" t="shared" si="86" ref="D59:D66">C59/C$12*100</f>
        <v>1.1382832890682002</v>
      </c>
      <c r="E59" s="68">
        <f aca="true" t="shared" si="87" ref="E59:E66">$B59/$C$1*$C$2/$C$3+$B59/$C$1/$C$4/$C$3*F$9</f>
        <v>21.7760113479412</v>
      </c>
      <c r="F59" s="70">
        <f aca="true" t="shared" si="88" ref="F59:F66">E59/E$12*100</f>
        <v>1.682840543277081</v>
      </c>
      <c r="G59" s="68">
        <f aca="true" t="shared" si="89" ref="G59:G66">$B59/$C$1*$C$2/$C$3+$B59/$C$1/$C$4/$C$3*H$9</f>
        <v>35.07071077851169</v>
      </c>
      <c r="H59" s="70">
        <f aca="true" t="shared" si="90" ref="H59:H66">G59/G$12*100</f>
        <v>2.4521422019681816</v>
      </c>
      <c r="I59" s="68">
        <f aca="true" t="shared" si="91" ref="I59:I66">$B59/$C$1*$C$2/$C$3+$B59/$C$1/$C$4/$C$3*J$9</f>
        <v>13.79919168959891</v>
      </c>
      <c r="J59" s="70">
        <f aca="true" t="shared" si="92" ref="J59:J66">I59/I$12*100</f>
        <v>0.9688993585270543</v>
      </c>
      <c r="K59" s="68">
        <f aca="true" t="shared" si="93" ref="K59:K66">$B59/$C$1*$C$2/$C$3+$B59/$C$1/$C$4/$C$3*L$9</f>
        <v>21.7760113479412</v>
      </c>
      <c r="L59" s="70">
        <f aca="true" t="shared" si="94" ref="L59:L66">K59/K$12*100</f>
        <v>1.446012322684687</v>
      </c>
      <c r="M59" s="68">
        <f aca="true" t="shared" si="95" ref="M59:M66">$B59/$C$1*$C$2/$C$3+$B59/$C$1/$C$4/$C$3*N$9</f>
        <v>35.07071077851169</v>
      </c>
      <c r="N59" s="70">
        <f aca="true" t="shared" si="96" ref="N59:N66">M59/M$12*100</f>
        <v>2.1356722290635055</v>
      </c>
      <c r="O59" s="68">
        <f aca="true" t="shared" si="97" ref="O59:O66">$B59/$C$1*$C$2/$C$3+$B59/$C$1/$C$4/$C$3*P$9</f>
        <v>13.79919168959891</v>
      </c>
      <c r="P59" s="70">
        <f aca="true" t="shared" si="98" ref="P59:P66">O59/O$12*100</f>
        <v>0.7519109578885937</v>
      </c>
      <c r="Q59" s="68">
        <f aca="true" t="shared" si="99" ref="Q59:Q66">$B59/$C$1*$C$2/$C$3+$B59/$C$1/$C$4/$C$3*R$9</f>
        <v>21.7760113479412</v>
      </c>
      <c r="R59" s="70">
        <f aca="true" t="shared" si="100" ref="R59:R66">Q59/Q$12*100</f>
        <v>1.1359786231182754</v>
      </c>
      <c r="S59" s="68">
        <f aca="true" t="shared" si="101" ref="S59:S66">$B59/$C$1*$C$2/$C$3+$B59/$C$1/$C$4/$C$3*T$9</f>
        <v>35.07071077851169</v>
      </c>
      <c r="T59" s="70">
        <f aca="true" t="shared" si="102" ref="T59:T66">S59/S$12*100</f>
        <v>1.7081480937986364</v>
      </c>
      <c r="U59" s="68">
        <f aca="true" t="shared" si="103" ref="U59:U66">$B59/$C$1*$C$2/$C$3+$B59/$C$1/$C$4/$C$3*V$9</f>
        <v>13.79919168959891</v>
      </c>
      <c r="V59" s="70">
        <f aca="true" t="shared" si="104" ref="V59:V66">U59/U$12*100</f>
        <v>0.43766093387319704</v>
      </c>
      <c r="W59" s="68">
        <f aca="true" t="shared" si="105" ref="W59:W66">$B59/$C$1*$C$2/$C$3+$B59/$C$1/$C$4/$C$3*X$9</f>
        <v>21.7760113479412</v>
      </c>
      <c r="X59" s="70">
        <f aca="true" t="shared" si="106" ref="X59:X66">W59/W$12*100</f>
        <v>0.6732079485724</v>
      </c>
      <c r="Y59" s="68">
        <f aca="true" t="shared" si="107" ref="Y59:Y66">$B59/$C$1*$C$2/$C$3+$B59/$C$1/$C$4/$C$3*Z$9</f>
        <v>35.07071077851169</v>
      </c>
      <c r="Z59" s="70">
        <f aca="true" t="shared" si="108" ref="Z59:Z66">Y59/Y$12*100</f>
        <v>1.0404061715756021</v>
      </c>
      <c r="AA59" s="68">
        <f aca="true" t="shared" si="109" ref="AA59:AA66">$B59/$C$1*$C$2/$C$3+$B59/$C$1/$C$4/$C$3*AB$9</f>
        <v>13.79919168959891</v>
      </c>
      <c r="AB59" s="70">
        <f aca="true" t="shared" si="110" ref="AB59:AB66">AA59/AA$12*100</f>
        <v>0.2589809257214088</v>
      </c>
      <c r="AC59" s="68">
        <f aca="true" t="shared" si="111" ref="AC59:AC66">$B59/$C$1*$C$2/$C$3+$B59/$C$1/$C$4/$C$3*AD$9</f>
        <v>21.7760113479412</v>
      </c>
      <c r="AD59" s="70">
        <f aca="true" t="shared" si="112" ref="AD59:AD66">AC59/AC$12*100</f>
        <v>0.4025149712888596</v>
      </c>
      <c r="AE59" s="68">
        <f aca="true" t="shared" si="113" ref="AE59:AE66">$B59/$C$1*$C$2/$C$3+$B59/$C$1/$C$4/$C$3*AF$9</f>
        <v>35.07071077851169</v>
      </c>
      <c r="AF59" s="71">
        <f aca="true" t="shared" si="114" ref="AF59:AF66">AE59/AE$12*100</f>
        <v>0.6323385935046827</v>
      </c>
    </row>
    <row r="60" spans="1:32" ht="18.75" customHeight="1" thickBot="1">
      <c r="A60" s="72" t="s">
        <v>14</v>
      </c>
      <c r="B60" s="74">
        <f>+'[4]PLANCUSce'!$I$111</f>
        <v>7485.846273784061</v>
      </c>
      <c r="C60" s="74">
        <f t="shared" si="85"/>
        <v>39.785712864707</v>
      </c>
      <c r="D60" s="75">
        <f t="shared" si="86"/>
        <v>3.281888759592847</v>
      </c>
      <c r="E60" s="74">
        <f t="shared" si="87"/>
        <v>62.78441189282241</v>
      </c>
      <c r="F60" s="76">
        <f t="shared" si="88"/>
        <v>4.85195163296232</v>
      </c>
      <c r="G60" s="74">
        <f t="shared" si="89"/>
        <v>101.11557693968143</v>
      </c>
      <c r="H60" s="76">
        <f t="shared" si="90"/>
        <v>7.069995674056193</v>
      </c>
      <c r="I60" s="74">
        <f t="shared" si="91"/>
        <v>39.785712864707</v>
      </c>
      <c r="J60" s="76">
        <f t="shared" si="92"/>
        <v>2.7935224424929084</v>
      </c>
      <c r="K60" s="74">
        <f t="shared" si="93"/>
        <v>62.78441189282241</v>
      </c>
      <c r="L60" s="76">
        <f t="shared" si="94"/>
        <v>4.169130508747445</v>
      </c>
      <c r="M60" s="74">
        <f t="shared" si="95"/>
        <v>101.11557693968143</v>
      </c>
      <c r="N60" s="76">
        <f t="shared" si="96"/>
        <v>6.157552122614157</v>
      </c>
      <c r="O60" s="74">
        <f t="shared" si="97"/>
        <v>39.785712864707</v>
      </c>
      <c r="P60" s="76">
        <f t="shared" si="98"/>
        <v>2.1679033195060944</v>
      </c>
      <c r="Q60" s="74">
        <f t="shared" si="99"/>
        <v>62.78441189282241</v>
      </c>
      <c r="R60" s="76">
        <f t="shared" si="100"/>
        <v>3.2752439662023844</v>
      </c>
      <c r="S60" s="74">
        <f t="shared" si="101"/>
        <v>101.11557693968143</v>
      </c>
      <c r="T60" s="76">
        <f t="shared" si="102"/>
        <v>4.924918148756038</v>
      </c>
      <c r="U60" s="74">
        <f t="shared" si="103"/>
        <v>39.785712864707</v>
      </c>
      <c r="V60" s="76">
        <f t="shared" si="104"/>
        <v>1.2618603059411992</v>
      </c>
      <c r="W60" s="74">
        <f t="shared" si="105"/>
        <v>62.78441189282241</v>
      </c>
      <c r="X60" s="76">
        <f t="shared" si="106"/>
        <v>1.94098746815209</v>
      </c>
      <c r="Y60" s="74">
        <f t="shared" si="107"/>
        <v>101.11557693968143</v>
      </c>
      <c r="Z60" s="76">
        <f t="shared" si="108"/>
        <v>2.999690281581931</v>
      </c>
      <c r="AA60" s="74">
        <f t="shared" si="109"/>
        <v>39.785712864707</v>
      </c>
      <c r="AB60" s="76">
        <f t="shared" si="110"/>
        <v>0.7466916164339096</v>
      </c>
      <c r="AC60" s="74">
        <f t="shared" si="111"/>
        <v>62.78441189282241</v>
      </c>
      <c r="AD60" s="76">
        <f t="shared" si="112"/>
        <v>1.160527763630902</v>
      </c>
      <c r="AE60" s="74">
        <f t="shared" si="113"/>
        <v>101.11557693968143</v>
      </c>
      <c r="AF60" s="77">
        <f t="shared" si="114"/>
        <v>1.8231532890011788</v>
      </c>
    </row>
    <row r="61" spans="1:32" ht="18.75" customHeight="1" thickBot="1">
      <c r="A61" s="72" t="s">
        <v>15</v>
      </c>
      <c r="B61" s="74">
        <f>+'[4]PLANCUSce'!$I$112</f>
        <v>5508.351812802361</v>
      </c>
      <c r="C61" s="74">
        <f t="shared" si="85"/>
        <v>29.275741922384128</v>
      </c>
      <c r="D61" s="75">
        <f t="shared" si="86"/>
        <v>2.4149304216449945</v>
      </c>
      <c r="E61" s="74">
        <f t="shared" si="87"/>
        <v>46.19900227936936</v>
      </c>
      <c r="F61" s="76">
        <f t="shared" si="88"/>
        <v>3.570238500175261</v>
      </c>
      <c r="G61" s="74">
        <f t="shared" si="89"/>
        <v>74.40443620767807</v>
      </c>
      <c r="H61" s="76">
        <f t="shared" si="90"/>
        <v>5.20235415788284</v>
      </c>
      <c r="I61" s="74">
        <f t="shared" si="91"/>
        <v>29.275741922384128</v>
      </c>
      <c r="J61" s="76">
        <f t="shared" si="92"/>
        <v>2.055573123923032</v>
      </c>
      <c r="K61" s="74">
        <f t="shared" si="93"/>
        <v>46.19900227936936</v>
      </c>
      <c r="L61" s="76">
        <f t="shared" si="94"/>
        <v>3.0677944424391574</v>
      </c>
      <c r="M61" s="74">
        <f t="shared" si="95"/>
        <v>74.40443620767807</v>
      </c>
      <c r="N61" s="76">
        <f t="shared" si="96"/>
        <v>4.530945755032362</v>
      </c>
      <c r="O61" s="74">
        <f t="shared" si="97"/>
        <v>29.275741922384128</v>
      </c>
      <c r="P61" s="76">
        <f t="shared" si="98"/>
        <v>1.5952203322424414</v>
      </c>
      <c r="Q61" s="74">
        <f t="shared" si="99"/>
        <v>46.19900227936936</v>
      </c>
      <c r="R61" s="76">
        <f t="shared" si="100"/>
        <v>2.4100409464434756</v>
      </c>
      <c r="S61" s="74">
        <f t="shared" si="101"/>
        <v>74.40443620767807</v>
      </c>
      <c r="T61" s="76">
        <f t="shared" si="102"/>
        <v>3.6239298564823974</v>
      </c>
      <c r="U61" s="74">
        <f t="shared" si="103"/>
        <v>29.275741922384128</v>
      </c>
      <c r="V61" s="76">
        <f t="shared" si="104"/>
        <v>0.9285216727034076</v>
      </c>
      <c r="W61" s="74">
        <f t="shared" si="105"/>
        <v>46.19900227936936</v>
      </c>
      <c r="X61" s="76">
        <f t="shared" si="106"/>
        <v>1.428247581875289</v>
      </c>
      <c r="Y61" s="74">
        <f t="shared" si="107"/>
        <v>74.40443620767807</v>
      </c>
      <c r="Z61" s="76">
        <f t="shared" si="108"/>
        <v>2.207278749266244</v>
      </c>
      <c r="AA61" s="74">
        <f t="shared" si="109"/>
        <v>29.275741922384128</v>
      </c>
      <c r="AB61" s="76">
        <f t="shared" si="110"/>
        <v>0.5494422365300494</v>
      </c>
      <c r="AC61" s="74">
        <f t="shared" si="111"/>
        <v>46.19900227936936</v>
      </c>
      <c r="AD61" s="76">
        <f t="shared" si="112"/>
        <v>0.8539575856628328</v>
      </c>
      <c r="AE61" s="74">
        <f t="shared" si="113"/>
        <v>74.40443620767807</v>
      </c>
      <c r="AF61" s="77">
        <f t="shared" si="114"/>
        <v>1.3415410038082116</v>
      </c>
    </row>
    <row r="62" spans="1:32" ht="18.75" customHeight="1" thickBot="1">
      <c r="A62" s="72" t="s">
        <v>16</v>
      </c>
      <c r="B62" s="74">
        <f>+'[4]PLANCUSce'!$I$113</f>
        <v>1776.0425551805247</v>
      </c>
      <c r="C62" s="74">
        <f t="shared" si="85"/>
        <v>9.439296046376603</v>
      </c>
      <c r="D62" s="75">
        <f t="shared" si="86"/>
        <v>0.7786392994494536</v>
      </c>
      <c r="E62" s="74">
        <f t="shared" si="87"/>
        <v>14.895815816328296</v>
      </c>
      <c r="F62" s="76">
        <f t="shared" si="88"/>
        <v>1.151142070068549</v>
      </c>
      <c r="G62" s="74">
        <f t="shared" si="89"/>
        <v>23.990015432914454</v>
      </c>
      <c r="H62" s="76">
        <f t="shared" si="90"/>
        <v>1.6773805823451282</v>
      </c>
      <c r="I62" s="74">
        <f t="shared" si="91"/>
        <v>9.439296046376603</v>
      </c>
      <c r="J62" s="76">
        <f t="shared" si="92"/>
        <v>0.6627727253890392</v>
      </c>
      <c r="K62" s="74">
        <f t="shared" si="93"/>
        <v>14.895815816328296</v>
      </c>
      <c r="L62" s="76">
        <f t="shared" si="94"/>
        <v>0.9891404299294977</v>
      </c>
      <c r="M62" s="74">
        <f t="shared" si="95"/>
        <v>23.990015432914454</v>
      </c>
      <c r="N62" s="76">
        <f t="shared" si="96"/>
        <v>1.4609002383342795</v>
      </c>
      <c r="O62" s="74">
        <f t="shared" si="97"/>
        <v>9.439296046376603</v>
      </c>
      <c r="P62" s="76">
        <f t="shared" si="98"/>
        <v>0.5143424551000889</v>
      </c>
      <c r="Q62" s="74">
        <f t="shared" si="99"/>
        <v>14.895815816328296</v>
      </c>
      <c r="R62" s="76">
        <f t="shared" si="100"/>
        <v>0.7770627995588303</v>
      </c>
      <c r="S62" s="74">
        <f t="shared" si="101"/>
        <v>23.990015432914454</v>
      </c>
      <c r="T62" s="76">
        <f t="shared" si="102"/>
        <v>1.1684536247563249</v>
      </c>
      <c r="U62" s="74">
        <f t="shared" si="103"/>
        <v>9.439296046376603</v>
      </c>
      <c r="V62" s="76">
        <f t="shared" si="104"/>
        <v>0.2993806605264166</v>
      </c>
      <c r="W62" s="74">
        <f t="shared" si="105"/>
        <v>14.895815816328296</v>
      </c>
      <c r="X62" s="76">
        <f t="shared" si="106"/>
        <v>0.46050589558361754</v>
      </c>
      <c r="Y62" s="74">
        <f t="shared" si="107"/>
        <v>23.990015432914454</v>
      </c>
      <c r="Z62" s="76">
        <f t="shared" si="108"/>
        <v>0.7116867482449509</v>
      </c>
      <c r="AA62" s="74">
        <f t="shared" si="109"/>
        <v>9.439296046376603</v>
      </c>
      <c r="AB62" s="76">
        <f t="shared" si="110"/>
        <v>0.17715513221630605</v>
      </c>
      <c r="AC62" s="74">
        <f t="shared" si="111"/>
        <v>14.895815816328296</v>
      </c>
      <c r="AD62" s="76">
        <f t="shared" si="112"/>
        <v>0.27533916931947194</v>
      </c>
      <c r="AE62" s="74">
        <f t="shared" si="113"/>
        <v>23.990015432914454</v>
      </c>
      <c r="AF62" s="77">
        <f t="shared" si="114"/>
        <v>0.4325493347656789</v>
      </c>
    </row>
    <row r="63" spans="1:32" ht="18.75" customHeight="1" thickBot="1">
      <c r="A63" s="72" t="s">
        <v>17</v>
      </c>
      <c r="B63" s="74">
        <f>+'[4]PLANCUSce'!$I$114</f>
        <v>123.3001003686529</v>
      </c>
      <c r="C63" s="74">
        <f t="shared" si="85"/>
        <v>0.6553143372228281</v>
      </c>
      <c r="D63" s="75">
        <f t="shared" si="86"/>
        <v>0.05405630821911061</v>
      </c>
      <c r="E63" s="74">
        <f t="shared" si="87"/>
        <v>1.0341281406061582</v>
      </c>
      <c r="F63" s="76">
        <f t="shared" si="88"/>
        <v>0.07991696615828214</v>
      </c>
      <c r="G63" s="74">
        <f t="shared" si="89"/>
        <v>1.6654844795783752</v>
      </c>
      <c r="H63" s="76">
        <f t="shared" si="90"/>
        <v>0.11645058478824656</v>
      </c>
      <c r="I63" s="74">
        <f t="shared" si="91"/>
        <v>0.6553143372228281</v>
      </c>
      <c r="J63" s="76">
        <f t="shared" si="92"/>
        <v>0.04601237922126691</v>
      </c>
      <c r="K63" s="74">
        <f t="shared" si="93"/>
        <v>1.0341281406061582</v>
      </c>
      <c r="L63" s="76">
        <f t="shared" si="94"/>
        <v>0.06867015316342061</v>
      </c>
      <c r="M63" s="74">
        <f t="shared" si="95"/>
        <v>1.6654844795783752</v>
      </c>
      <c r="N63" s="76">
        <f t="shared" si="96"/>
        <v>0.10142163851298962</v>
      </c>
      <c r="O63" s="74">
        <f t="shared" si="97"/>
        <v>0.6553143372228281</v>
      </c>
      <c r="P63" s="76">
        <f t="shared" si="98"/>
        <v>0.03570774593925998</v>
      </c>
      <c r="Q63" s="74">
        <f t="shared" si="99"/>
        <v>1.0341281406061582</v>
      </c>
      <c r="R63" s="76">
        <f t="shared" si="100"/>
        <v>0.053946861182395174</v>
      </c>
      <c r="S63" s="74">
        <f t="shared" si="101"/>
        <v>1.6654844795783752</v>
      </c>
      <c r="T63" s="76">
        <f t="shared" si="102"/>
        <v>0.08111880472026595</v>
      </c>
      <c r="U63" s="74">
        <f t="shared" si="103"/>
        <v>0.6553143372228281</v>
      </c>
      <c r="V63" s="76">
        <f t="shared" si="104"/>
        <v>0.020784223544457078</v>
      </c>
      <c r="W63" s="74">
        <f t="shared" si="105"/>
        <v>1.0341281406061582</v>
      </c>
      <c r="X63" s="76">
        <f t="shared" si="106"/>
        <v>0.03197019293270539</v>
      </c>
      <c r="Y63" s="74">
        <f t="shared" si="107"/>
        <v>1.6654844795783752</v>
      </c>
      <c r="Z63" s="76">
        <f t="shared" si="108"/>
        <v>0.04940818970451035</v>
      </c>
      <c r="AA63" s="74">
        <f t="shared" si="109"/>
        <v>0.6553143372228281</v>
      </c>
      <c r="AB63" s="76">
        <f t="shared" si="110"/>
        <v>0.012298830069909145</v>
      </c>
      <c r="AC63" s="74">
        <f t="shared" si="111"/>
        <v>1.0341281406061582</v>
      </c>
      <c r="AD63" s="76">
        <f t="shared" si="112"/>
        <v>0.019115165407205936</v>
      </c>
      <c r="AE63" s="74">
        <f t="shared" si="113"/>
        <v>1.6654844795783752</v>
      </c>
      <c r="AF63" s="77">
        <f t="shared" si="114"/>
        <v>0.030029334733807214</v>
      </c>
    </row>
    <row r="64" spans="1:32" ht="18.75" customHeight="1" thickBot="1">
      <c r="A64" s="72" t="s">
        <v>8</v>
      </c>
      <c r="B64" s="74">
        <f>+'[4]PLANCUSce'!$I$115</f>
        <v>292.9837499998453</v>
      </c>
      <c r="C64" s="74">
        <f t="shared" si="85"/>
        <v>1.5571475722579333</v>
      </c>
      <c r="D64" s="75">
        <f t="shared" si="86"/>
        <v>0.12844774534513642</v>
      </c>
      <c r="E64" s="74">
        <f t="shared" si="87"/>
        <v>2.4572789455099917</v>
      </c>
      <c r="F64" s="76">
        <f t="shared" si="88"/>
        <v>0.18989743206743545</v>
      </c>
      <c r="G64" s="74">
        <f t="shared" si="89"/>
        <v>3.957497900930089</v>
      </c>
      <c r="H64" s="76">
        <f t="shared" si="90"/>
        <v>0.2767080393197264</v>
      </c>
      <c r="I64" s="74">
        <f t="shared" si="91"/>
        <v>1.5571475722579333</v>
      </c>
      <c r="J64" s="76">
        <f t="shared" si="92"/>
        <v>0.10933388837766947</v>
      </c>
      <c r="K64" s="74">
        <f t="shared" si="93"/>
        <v>2.4572789455099917</v>
      </c>
      <c r="L64" s="76">
        <f t="shared" si="94"/>
        <v>0.16317293276103212</v>
      </c>
      <c r="M64" s="74">
        <f t="shared" si="95"/>
        <v>3.957497900930089</v>
      </c>
      <c r="N64" s="76">
        <f t="shared" si="96"/>
        <v>0.2409964946810292</v>
      </c>
      <c r="O64" s="74">
        <f t="shared" si="97"/>
        <v>1.5571475722579333</v>
      </c>
      <c r="P64" s="76">
        <f t="shared" si="98"/>
        <v>0.0848481816158025</v>
      </c>
      <c r="Q64" s="74">
        <f t="shared" si="99"/>
        <v>2.4572789455099917</v>
      </c>
      <c r="R64" s="76">
        <f t="shared" si="100"/>
        <v>0.1281876790260711</v>
      </c>
      <c r="S64" s="74">
        <f t="shared" si="101"/>
        <v>3.957497900930089</v>
      </c>
      <c r="T64" s="76">
        <f t="shared" si="102"/>
        <v>0.19275322186591604</v>
      </c>
      <c r="U64" s="74">
        <f t="shared" si="103"/>
        <v>1.5571475722579333</v>
      </c>
      <c r="V64" s="76">
        <f t="shared" si="104"/>
        <v>0.04938714353583977</v>
      </c>
      <c r="W64" s="74">
        <f t="shared" si="105"/>
        <v>2.4572789455099917</v>
      </c>
      <c r="X64" s="76">
        <f t="shared" si="106"/>
        <v>0.0759670672257127</v>
      </c>
      <c r="Y64" s="74">
        <f t="shared" si="107"/>
        <v>3.957497900930089</v>
      </c>
      <c r="Z64" s="76">
        <f t="shared" si="108"/>
        <v>0.11740295958438192</v>
      </c>
      <c r="AA64" s="74">
        <f t="shared" si="109"/>
        <v>1.5571475722579333</v>
      </c>
      <c r="AB64" s="76">
        <f t="shared" si="110"/>
        <v>0.02922428565523648</v>
      </c>
      <c r="AC64" s="74">
        <f t="shared" si="111"/>
        <v>2.4572789455099917</v>
      </c>
      <c r="AD64" s="76">
        <f t="shared" si="112"/>
        <v>0.04542115396602172</v>
      </c>
      <c r="AE64" s="78">
        <f t="shared" si="113"/>
        <v>3.957497900930089</v>
      </c>
      <c r="AF64" s="77">
        <f t="shared" si="114"/>
        <v>0.07135523064463152</v>
      </c>
    </row>
    <row r="65" spans="1:32" ht="18.75" customHeight="1" thickBot="1">
      <c r="A65" s="72" t="s">
        <v>9</v>
      </c>
      <c r="B65" s="74">
        <f>+'[4]PLANCUSce'!$I$116</f>
        <v>1359.7542541039402</v>
      </c>
      <c r="C65" s="74">
        <f t="shared" si="85"/>
        <v>7.226810482309908</v>
      </c>
      <c r="D65" s="75">
        <f t="shared" si="86"/>
        <v>0.5961332946390406</v>
      </c>
      <c r="E65" s="74">
        <f t="shared" si="87"/>
        <v>11.404371401755284</v>
      </c>
      <c r="F65" s="76">
        <f t="shared" si="88"/>
        <v>0.8813247871161649</v>
      </c>
      <c r="G65" s="74">
        <f t="shared" si="89"/>
        <v>18.366972934164245</v>
      </c>
      <c r="H65" s="76">
        <f t="shared" si="90"/>
        <v>1.2842177547729423</v>
      </c>
      <c r="I65" s="74">
        <f t="shared" si="91"/>
        <v>7.226810482309908</v>
      </c>
      <c r="J65" s="76">
        <f t="shared" si="92"/>
        <v>0.5074247969020123</v>
      </c>
      <c r="K65" s="74">
        <f t="shared" si="93"/>
        <v>11.404371401755284</v>
      </c>
      <c r="L65" s="76">
        <f t="shared" si="94"/>
        <v>0.7572948652495122</v>
      </c>
      <c r="M65" s="74">
        <f t="shared" si="95"/>
        <v>18.366972934164245</v>
      </c>
      <c r="N65" s="76">
        <f t="shared" si="96"/>
        <v>1.1184784441691398</v>
      </c>
      <c r="O65" s="74">
        <f t="shared" si="97"/>
        <v>7.226810482309908</v>
      </c>
      <c r="P65" s="76">
        <f t="shared" si="98"/>
        <v>0.39378523861863357</v>
      </c>
      <c r="Q65" s="74">
        <f t="shared" si="99"/>
        <v>11.404371401755284</v>
      </c>
      <c r="R65" s="76">
        <f t="shared" si="100"/>
        <v>0.5949263120548584</v>
      </c>
      <c r="S65" s="74">
        <f t="shared" si="101"/>
        <v>18.366972934164245</v>
      </c>
      <c r="T65" s="76">
        <f t="shared" si="102"/>
        <v>0.894578670061252</v>
      </c>
      <c r="U65" s="74">
        <f t="shared" si="103"/>
        <v>7.226810482309908</v>
      </c>
      <c r="V65" s="76">
        <f t="shared" si="104"/>
        <v>0.2292085432073809</v>
      </c>
      <c r="W65" s="74">
        <f t="shared" si="105"/>
        <v>11.404371401755284</v>
      </c>
      <c r="X65" s="76">
        <f t="shared" si="106"/>
        <v>0.35256748141157107</v>
      </c>
      <c r="Y65" s="74">
        <f t="shared" si="107"/>
        <v>18.366972934164245</v>
      </c>
      <c r="Z65" s="76">
        <f t="shared" si="108"/>
        <v>0.5448738154909294</v>
      </c>
      <c r="AA65" s="74">
        <f t="shared" si="109"/>
        <v>7.226810482309908</v>
      </c>
      <c r="AB65" s="76">
        <f t="shared" si="110"/>
        <v>0.135631572545841</v>
      </c>
      <c r="AC65" s="74">
        <f t="shared" si="111"/>
        <v>11.404371401755284</v>
      </c>
      <c r="AD65" s="76">
        <f t="shared" si="112"/>
        <v>0.21080215995474394</v>
      </c>
      <c r="AE65" s="78">
        <f t="shared" si="113"/>
        <v>18.366972934164245</v>
      </c>
      <c r="AF65" s="77">
        <f t="shared" si="114"/>
        <v>0.3311636854318944</v>
      </c>
    </row>
    <row r="66" spans="1:32" ht="18.75" customHeight="1" thickBot="1">
      <c r="A66" s="79" t="s">
        <v>18</v>
      </c>
      <c r="B66" s="157">
        <f>+'[4]PLANCUSce'!$I$117</f>
        <v>-175.68919563829894</v>
      </c>
      <c r="C66" s="157">
        <f t="shared" si="85"/>
        <v>-0.9337514604829473</v>
      </c>
      <c r="D66" s="157">
        <f t="shared" si="86"/>
        <v>-0.0770243437093422</v>
      </c>
      <c r="E66" s="157">
        <f t="shared" si="87"/>
        <v>-1.4735198160164371</v>
      </c>
      <c r="F66" s="157">
        <f t="shared" si="88"/>
        <v>-0.11387296085098189</v>
      </c>
      <c r="G66" s="157">
        <f t="shared" si="89"/>
        <v>-2.3731337419055865</v>
      </c>
      <c r="H66" s="157">
        <f t="shared" si="90"/>
        <v>-0.16592938295983717</v>
      </c>
      <c r="I66" s="157">
        <f t="shared" si="91"/>
        <v>-0.9337514604829473</v>
      </c>
      <c r="J66" s="157">
        <f t="shared" si="92"/>
        <v>-0.06556262217645331</v>
      </c>
      <c r="K66" s="157">
        <f t="shared" si="93"/>
        <v>-1.4735198160164371</v>
      </c>
      <c r="L66" s="157">
        <f t="shared" si="94"/>
        <v>-0.09784747893609494</v>
      </c>
      <c r="M66" s="157">
        <f t="shared" si="95"/>
        <v>-2.3731337419055865</v>
      </c>
      <c r="N66" s="157">
        <f t="shared" si="96"/>
        <v>-0.1445147736083724</v>
      </c>
      <c r="O66" s="157">
        <f t="shared" si="97"/>
        <v>-0.9337514604829473</v>
      </c>
      <c r="P66" s="157">
        <f t="shared" si="98"/>
        <v>-0.050879643596139765</v>
      </c>
      <c r="Q66" s="157">
        <f t="shared" si="99"/>
        <v>-1.4735198160164371</v>
      </c>
      <c r="R66" s="157">
        <f t="shared" si="100"/>
        <v>-0.07686839361856336</v>
      </c>
      <c r="S66" s="157">
        <f t="shared" si="101"/>
        <v>-2.3731337419055865</v>
      </c>
      <c r="T66" s="157">
        <f t="shared" si="102"/>
        <v>-0.11558544972658463</v>
      </c>
      <c r="U66" s="157">
        <f t="shared" si="103"/>
        <v>-0.9337514604829473</v>
      </c>
      <c r="V66" s="157">
        <f t="shared" si="104"/>
        <v>-0.02961525177655581</v>
      </c>
      <c r="W66" s="157">
        <f t="shared" si="105"/>
        <v>-1.4735198160164371</v>
      </c>
      <c r="X66" s="157">
        <f t="shared" si="106"/>
        <v>-0.045554038187759875</v>
      </c>
      <c r="Y66" s="157">
        <f t="shared" si="107"/>
        <v>-2.3731337419055865</v>
      </c>
      <c r="Z66" s="157">
        <f t="shared" si="108"/>
        <v>-0.07040128176032516</v>
      </c>
      <c r="AA66" s="157">
        <f t="shared" si="109"/>
        <v>-0.9337514604829473</v>
      </c>
      <c r="AB66" s="157">
        <f t="shared" si="110"/>
        <v>-0.017524491511474904</v>
      </c>
      <c r="AC66" s="157">
        <f t="shared" si="111"/>
        <v>-1.4735198160164371</v>
      </c>
      <c r="AD66" s="157">
        <f t="shared" si="112"/>
        <v>-0.027237025962217703</v>
      </c>
      <c r="AE66" s="157">
        <f t="shared" si="113"/>
        <v>-2.3731337419055865</v>
      </c>
      <c r="AF66" s="163">
        <f t="shared" si="114"/>
        <v>-0.04278852692870246</v>
      </c>
    </row>
    <row r="67" spans="1:32" s="37" customFormat="1" ht="9" customHeight="1" thickBot="1">
      <c r="A67" s="97"/>
      <c r="B67" s="98"/>
      <c r="C67" s="98"/>
      <c r="D67" s="99"/>
      <c r="E67" s="98"/>
      <c r="F67" s="98"/>
      <c r="G67" s="98"/>
      <c r="H67" s="98"/>
      <c r="I67" s="135"/>
      <c r="J67" s="98"/>
      <c r="K67" s="98"/>
      <c r="L67" s="98"/>
      <c r="M67" s="98"/>
      <c r="N67" s="98"/>
      <c r="O67" s="135"/>
      <c r="P67" s="98"/>
      <c r="Q67" s="98"/>
      <c r="R67" s="98"/>
      <c r="S67" s="98"/>
      <c r="T67" s="98"/>
      <c r="U67" s="135"/>
      <c r="V67" s="98"/>
      <c r="W67" s="98"/>
      <c r="X67" s="98"/>
      <c r="Y67" s="98"/>
      <c r="Z67" s="98"/>
      <c r="AA67" s="135"/>
      <c r="AB67" s="98"/>
      <c r="AC67" s="98"/>
      <c r="AD67" s="98"/>
      <c r="AE67" s="98"/>
      <c r="AF67" s="98"/>
    </row>
    <row r="68" spans="1:32" ht="27.75" customHeight="1" thickBot="1">
      <c r="A68" s="117" t="s">
        <v>45</v>
      </c>
      <c r="B68" s="118" t="s">
        <v>46</v>
      </c>
      <c r="C68" s="119">
        <f aca="true" t="shared" si="115" ref="C68:AF68">SUM(C70:C76)</f>
        <v>5.376511496928104</v>
      </c>
      <c r="D68" s="47">
        <f t="shared" si="115"/>
        <v>0.4435037448642183</v>
      </c>
      <c r="E68" s="119">
        <f t="shared" si="115"/>
        <v>21.267446099358498</v>
      </c>
      <c r="F68" s="119">
        <f t="shared" si="115"/>
        <v>1.6435388453884243</v>
      </c>
      <c r="G68" s="119">
        <f t="shared" si="115"/>
        <v>47.75233710340916</v>
      </c>
      <c r="H68" s="119">
        <f t="shared" si="115"/>
        <v>3.3388408291293223</v>
      </c>
      <c r="I68" s="119">
        <f t="shared" si="115"/>
        <v>5.933244569753913</v>
      </c>
      <c r="J68" s="119">
        <f t="shared" si="115"/>
        <v>0.4165980868250254</v>
      </c>
      <c r="K68" s="119">
        <f t="shared" si="115"/>
        <v>21.82417917218431</v>
      </c>
      <c r="L68" s="119">
        <f t="shared" si="115"/>
        <v>1.4492108546058708</v>
      </c>
      <c r="M68" s="119">
        <f t="shared" si="115"/>
        <v>48.30907017623497</v>
      </c>
      <c r="N68" s="119">
        <f t="shared" si="115"/>
        <v>2.9418377129236903</v>
      </c>
      <c r="O68" s="119">
        <f t="shared" si="115"/>
        <v>6.569510938697695</v>
      </c>
      <c r="P68" s="119">
        <f t="shared" si="115"/>
        <v>0.3579693197898721</v>
      </c>
      <c r="Q68" s="119">
        <f t="shared" si="115"/>
        <v>22.460445541128088</v>
      </c>
      <c r="R68" s="119">
        <f t="shared" si="115"/>
        <v>1.1716831697392536</v>
      </c>
      <c r="S68" s="119">
        <f t="shared" si="115"/>
        <v>48.945336545178755</v>
      </c>
      <c r="T68" s="119">
        <f t="shared" si="115"/>
        <v>2.3839232642871413</v>
      </c>
      <c r="U68" s="119">
        <f t="shared" si="115"/>
        <v>9.114576414472824</v>
      </c>
      <c r="V68" s="119">
        <f t="shared" si="115"/>
        <v>0.2890817168967626</v>
      </c>
      <c r="W68" s="119">
        <f t="shared" si="115"/>
        <v>25.005511016903217</v>
      </c>
      <c r="X68" s="119">
        <f t="shared" si="115"/>
        <v>0.7730483101665683</v>
      </c>
      <c r="Y68" s="119">
        <f t="shared" si="115"/>
        <v>51.49040202095388</v>
      </c>
      <c r="Z68" s="119">
        <f t="shared" si="115"/>
        <v>1.527512013595485</v>
      </c>
      <c r="AA68" s="119">
        <f t="shared" si="115"/>
        <v>14.840973734966859</v>
      </c>
      <c r="AB68" s="119">
        <f t="shared" si="115"/>
        <v>0.27853291721325063</v>
      </c>
      <c r="AC68" s="119">
        <f t="shared" si="115"/>
        <v>30.731908337397254</v>
      </c>
      <c r="AD68" s="119">
        <f t="shared" si="115"/>
        <v>0.5680587231714885</v>
      </c>
      <c r="AE68" s="119">
        <f t="shared" si="115"/>
        <v>57.21679934144791</v>
      </c>
      <c r="AF68" s="120">
        <f t="shared" si="115"/>
        <v>1.0316412076421062</v>
      </c>
    </row>
    <row r="69" spans="1:32" ht="8.25" customHeight="1" thickBot="1">
      <c r="A69" s="121"/>
      <c r="B69" s="121"/>
      <c r="C69" s="56"/>
      <c r="D69" s="42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</row>
    <row r="70" spans="1:32" ht="18.75" customHeight="1" thickBot="1">
      <c r="A70" s="66" t="s">
        <v>5</v>
      </c>
      <c r="B70" s="122">
        <f>+'[4]PLANCUSce'!$I$121</f>
        <v>0.2724888426507735</v>
      </c>
      <c r="C70" s="68">
        <f>$B70/$C$3*D$9</f>
        <v>1.2110615228923267</v>
      </c>
      <c r="D70" s="69">
        <f aca="true" t="shared" si="116" ref="D70:D76">C70/C$12*100</f>
        <v>0.0998994089328351</v>
      </c>
      <c r="E70" s="68">
        <f>$B70/$C$3*F$9</f>
        <v>4.844246091569307</v>
      </c>
      <c r="F70" s="70">
        <f aca="true" t="shared" si="117" ref="F70:F76">E70/E$12*100</f>
        <v>0.37436119931463496</v>
      </c>
      <c r="G70" s="68">
        <f>$B70/$C$3*H$9</f>
        <v>10.89955370603094</v>
      </c>
      <c r="H70" s="70">
        <f aca="true" t="shared" si="118" ref="H70:H76">G70/G$12*100</f>
        <v>0.762096205975766</v>
      </c>
      <c r="I70" s="68">
        <f>$B70/$C$3*J$9</f>
        <v>1.2110615228923267</v>
      </c>
      <c r="J70" s="70">
        <f aca="true" t="shared" si="119" ref="J70:J76">I70/I$12*100</f>
        <v>0.08503372944312501</v>
      </c>
      <c r="K70" s="68">
        <f>$B70/$C$3*L$9</f>
        <v>4.844246091569307</v>
      </c>
      <c r="L70" s="70">
        <f aca="true" t="shared" si="120" ref="L70:L76">K70/K$12*100</f>
        <v>0.321676887038756</v>
      </c>
      <c r="M70" s="68">
        <f>$B70/$C$3*N$9</f>
        <v>10.89955370603094</v>
      </c>
      <c r="N70" s="70">
        <f aca="true" t="shared" si="121" ref="N70:N76">M70/M$12*100</f>
        <v>0.6637411572912622</v>
      </c>
      <c r="O70" s="68">
        <f>$B70/$C$3*P$9</f>
        <v>1.2110615228923267</v>
      </c>
      <c r="P70" s="70">
        <f aca="true" t="shared" si="122" ref="P70:P76">O70/O$12*100</f>
        <v>0.0659901282787714</v>
      </c>
      <c r="Q70" s="68">
        <f>$B70/$C$3*R$9</f>
        <v>4.844246091569307</v>
      </c>
      <c r="R70" s="70">
        <f aca="true" t="shared" si="123" ref="R70:R76">Q70/Q$12*100</f>
        <v>0.2527074365098208</v>
      </c>
      <c r="S70" s="68">
        <f>$B70/$C$3*T$9</f>
        <v>10.89955370603094</v>
      </c>
      <c r="T70" s="70">
        <f aca="true" t="shared" si="124" ref="T70:T76">S70/S$12*100</f>
        <v>0.5308718150537214</v>
      </c>
      <c r="U70" s="68">
        <f>$B70/$C$3*V$9</f>
        <v>1.2110615228923267</v>
      </c>
      <c r="V70" s="70">
        <f aca="true" t="shared" si="125" ref="V70:V76">U70/U$12*100</f>
        <v>0.038410533675422694</v>
      </c>
      <c r="W70" s="68">
        <f>$B70/$C$3*X$9</f>
        <v>4.844246091569307</v>
      </c>
      <c r="X70" s="70">
        <f aca="true" t="shared" si="126" ref="X70:X76">W70/W$12*100</f>
        <v>0.14976043691277585</v>
      </c>
      <c r="Y70" s="68">
        <f>$B70/$C$3*Z$9</f>
        <v>10.89955370603094</v>
      </c>
      <c r="Z70" s="70">
        <f aca="true" t="shared" si="127" ref="Z70:Z76">Y70/Y$12*100</f>
        <v>0.32334568337641073</v>
      </c>
      <c r="AA70" s="68">
        <f>$B70/$C$3*AB$9</f>
        <v>1.2110615228923267</v>
      </c>
      <c r="AB70" s="70">
        <f aca="true" t="shared" si="128" ref="AB70:AB76">AA70/AA$12*100</f>
        <v>0.022729000463167726</v>
      </c>
      <c r="AC70" s="68">
        <f>$B70/$C$3*AD$9</f>
        <v>4.844246091569307</v>
      </c>
      <c r="AD70" s="70">
        <f aca="true" t="shared" si="129" ref="AD70:AD76">AC70/AC$12*100</f>
        <v>0.08954264145571085</v>
      </c>
      <c r="AE70" s="68">
        <f>$B70/$C$3*AF$9</f>
        <v>10.89955370603094</v>
      </c>
      <c r="AF70" s="71">
        <f aca="true" t="shared" si="130" ref="AF70:AF76">AE70/AE$12*100</f>
        <v>0.1965232043293319</v>
      </c>
    </row>
    <row r="71" spans="1:32" ht="18.75" customHeight="1" thickBot="1">
      <c r="A71" s="72" t="s">
        <v>10</v>
      </c>
      <c r="B71" s="90">
        <f>+'[4]PLANCUSce'!$I$122</f>
        <v>0.8087188612099645</v>
      </c>
      <c r="C71" s="74">
        <f>$B71/$C$3*D$9</f>
        <v>3.5943060498220647</v>
      </c>
      <c r="D71" s="75">
        <f t="shared" si="116"/>
        <v>0.2964911716816733</v>
      </c>
      <c r="E71" s="74">
        <f>$B71/$C$3*F$9</f>
        <v>14.377224199288259</v>
      </c>
      <c r="F71" s="76">
        <f t="shared" si="117"/>
        <v>1.1110655388519586</v>
      </c>
      <c r="G71" s="74">
        <f>$B71/$C$3*H$9</f>
        <v>32.34875444839858</v>
      </c>
      <c r="H71" s="76">
        <f t="shared" si="118"/>
        <v>2.2618231624956646</v>
      </c>
      <c r="I71" s="74">
        <f>$B71/$C$3*J$9</f>
        <v>3.5943060498220647</v>
      </c>
      <c r="J71" s="76">
        <f t="shared" si="119"/>
        <v>0.252371363798609</v>
      </c>
      <c r="K71" s="74">
        <f>$B71/$C$3*L$9</f>
        <v>14.377224199288259</v>
      </c>
      <c r="L71" s="76">
        <f t="shared" si="120"/>
        <v>0.9547039182699936</v>
      </c>
      <c r="M71" s="74">
        <f>$B71/$C$3*N$9</f>
        <v>32.34875444839858</v>
      </c>
      <c r="N71" s="76">
        <f t="shared" si="121"/>
        <v>1.9699154932032215</v>
      </c>
      <c r="O71" s="74">
        <f>$B71/$C$3*P$9</f>
        <v>3.5943060498220647</v>
      </c>
      <c r="P71" s="76">
        <f t="shared" si="122"/>
        <v>0.19585191405838281</v>
      </c>
      <c r="Q71" s="74">
        <f>$B71/$C$3*R$9</f>
        <v>14.377224199288259</v>
      </c>
      <c r="R71" s="76">
        <f t="shared" si="123"/>
        <v>0.7500096821778313</v>
      </c>
      <c r="S71" s="74">
        <f>$B71/$C$3*T$9</f>
        <v>32.34875444839858</v>
      </c>
      <c r="T71" s="76">
        <f t="shared" si="124"/>
        <v>1.5755729502251374</v>
      </c>
      <c r="U71" s="74">
        <f>$B71/$C$3*V$9</f>
        <v>3.5943060498220647</v>
      </c>
      <c r="V71" s="76">
        <f t="shared" si="125"/>
        <v>0.1139985136648921</v>
      </c>
      <c r="W71" s="74">
        <f>$B71/$C$3*X$9</f>
        <v>14.377224199288259</v>
      </c>
      <c r="X71" s="76">
        <f t="shared" si="126"/>
        <v>0.4444735748304703</v>
      </c>
      <c r="Y71" s="74">
        <f>$B71/$C$3*Z$9</f>
        <v>32.34875444839858</v>
      </c>
      <c r="Z71" s="76">
        <f t="shared" si="127"/>
        <v>0.9596567341748602</v>
      </c>
      <c r="AA71" s="74">
        <f>$B71/$C$3*AB$9</f>
        <v>3.5943060498220647</v>
      </c>
      <c r="AB71" s="76">
        <f t="shared" si="128"/>
        <v>0.06745733583878019</v>
      </c>
      <c r="AC71" s="74">
        <f>$B71/$C$3*AD$9</f>
        <v>14.377224199288259</v>
      </c>
      <c r="AD71" s="76">
        <f t="shared" si="129"/>
        <v>0.2657533509384924</v>
      </c>
      <c r="AE71" s="74">
        <f>$B71/$C$3*AF$9</f>
        <v>32.34875444839858</v>
      </c>
      <c r="AF71" s="77">
        <f t="shared" si="130"/>
        <v>0.5832606592639118</v>
      </c>
    </row>
    <row r="72" spans="1:32" ht="24.75" customHeight="1" thickBot="1">
      <c r="A72" s="72" t="s">
        <v>48</v>
      </c>
      <c r="B72" s="90">
        <f>+'[4]PLANCUSce'!$I$123</f>
        <v>0.011357354685646503</v>
      </c>
      <c r="C72" s="74">
        <f>$B72/$B$3*D$8</f>
        <v>0.07953329611797272</v>
      </c>
      <c r="D72" s="75">
        <f t="shared" si="116"/>
        <v>0.006560632240788338</v>
      </c>
      <c r="E72" s="74">
        <f>$B72/$B$3*F$8</f>
        <v>0.07953329611797272</v>
      </c>
      <c r="F72" s="76">
        <f t="shared" si="117"/>
        <v>0.006146298011570433</v>
      </c>
      <c r="G72" s="74">
        <f>$B72/$B$3*H$8</f>
        <v>0.07953329611797272</v>
      </c>
      <c r="H72" s="76">
        <f t="shared" si="118"/>
        <v>0.005560963765582098</v>
      </c>
      <c r="I72" s="74">
        <f>$B72/$B$3*J$8</f>
        <v>0.6362663689437817</v>
      </c>
      <c r="J72" s="76">
        <f t="shared" si="119"/>
        <v>0.04467494115518638</v>
      </c>
      <c r="K72" s="74">
        <f>$B72/$B$3*L$8</f>
        <v>0.6362663689437817</v>
      </c>
      <c r="L72" s="76">
        <f t="shared" si="120"/>
        <v>0.042250575429165334</v>
      </c>
      <c r="M72" s="74">
        <f>$B72/$B$3*N$8</f>
        <v>0.6362663689437817</v>
      </c>
      <c r="N72" s="76">
        <f t="shared" si="121"/>
        <v>0.038746189748537954</v>
      </c>
      <c r="O72" s="74">
        <f>$B72/$B$3*P$8</f>
        <v>1.2725327378875635</v>
      </c>
      <c r="P72" s="76">
        <f t="shared" si="122"/>
        <v>0.06933966361311153</v>
      </c>
      <c r="Q72" s="74">
        <f>$B72/$B$3*R$8</f>
        <v>1.2725327378875635</v>
      </c>
      <c r="R72" s="76">
        <f t="shared" si="123"/>
        <v>0.06638359818797183</v>
      </c>
      <c r="S72" s="74">
        <f>$B72/$B$3*T$8</f>
        <v>1.2725327378875635</v>
      </c>
      <c r="T72" s="76">
        <f t="shared" si="124"/>
        <v>0.061979763804811225</v>
      </c>
      <c r="U72" s="74">
        <f>$B72/$B$3*V$8</f>
        <v>3.81759821366269</v>
      </c>
      <c r="V72" s="76">
        <f t="shared" si="125"/>
        <v>0.1210805413047223</v>
      </c>
      <c r="W72" s="74">
        <f>$B72/$B$3*X$8</f>
        <v>3.81759821366269</v>
      </c>
      <c r="X72" s="76">
        <f t="shared" si="126"/>
        <v>0.11802149718003802</v>
      </c>
      <c r="Y72" s="74">
        <f>$B72/$B$3*Z$8</f>
        <v>3.81759821366269</v>
      </c>
      <c r="Z72" s="76">
        <f t="shared" si="127"/>
        <v>0.11325270158266271</v>
      </c>
      <c r="AA72" s="74">
        <f>$B72/$B$3*AB$8</f>
        <v>9.543995534156725</v>
      </c>
      <c r="AB72" s="76">
        <f t="shared" si="128"/>
        <v>0.17912011472236772</v>
      </c>
      <c r="AC72" s="74">
        <f>$B72/$B$3*AD$8</f>
        <v>9.543995534156725</v>
      </c>
      <c r="AD72" s="76">
        <f t="shared" si="129"/>
        <v>0.17641435922448212</v>
      </c>
      <c r="AE72" s="74">
        <f>$B72/$B$3*AF$8</f>
        <v>9.543995534156725</v>
      </c>
      <c r="AF72" s="77">
        <f t="shared" si="130"/>
        <v>0.17208196179991272</v>
      </c>
    </row>
    <row r="73" spans="1:32" ht="18.75" customHeight="1" thickBot="1">
      <c r="A73" s="72" t="s">
        <v>11</v>
      </c>
      <c r="B73" s="90">
        <f>+'[4]PLANCUSce'!$I$124</f>
        <v>0.04372633012854382</v>
      </c>
      <c r="C73" s="74">
        <f>$B73/$C$3*D$9</f>
        <v>0.19433924501575034</v>
      </c>
      <c r="D73" s="75">
        <f t="shared" si="116"/>
        <v>0.01603087485032168</v>
      </c>
      <c r="E73" s="74">
        <f>$B73/$C$3*F$9</f>
        <v>0.7773569800630014</v>
      </c>
      <c r="F73" s="76">
        <f t="shared" si="117"/>
        <v>0.060073804231055024</v>
      </c>
      <c r="G73" s="74">
        <f>$B73/$C$3*H$9</f>
        <v>1.7490532051417529</v>
      </c>
      <c r="H73" s="76">
        <f t="shared" si="118"/>
        <v>0.12229370556252564</v>
      </c>
      <c r="I73" s="74">
        <f>$B73/$C$3*J$9</f>
        <v>0.19433924501575034</v>
      </c>
      <c r="J73" s="76">
        <f t="shared" si="119"/>
        <v>0.013645376777707881</v>
      </c>
      <c r="K73" s="74">
        <f>$B73/$C$3*L$9</f>
        <v>0.7773569800630014</v>
      </c>
      <c r="L73" s="76">
        <f t="shared" si="120"/>
        <v>0.051619543833601504</v>
      </c>
      <c r="M73" s="74">
        <f>$B73/$C$3*N$9</f>
        <v>1.7490532051417529</v>
      </c>
      <c r="N73" s="76">
        <f t="shared" si="121"/>
        <v>0.10651065445940405</v>
      </c>
      <c r="O73" s="74">
        <f>$B73/$C$3*P$9</f>
        <v>0.19433924501575034</v>
      </c>
      <c r="P73" s="76">
        <f t="shared" si="122"/>
        <v>0.010589446915595841</v>
      </c>
      <c r="Q73" s="74">
        <f>$B73/$C$3*R$9</f>
        <v>0.7773569800630014</v>
      </c>
      <c r="R73" s="76">
        <f t="shared" si="123"/>
        <v>0.04055200457850778</v>
      </c>
      <c r="S73" s="74">
        <f>$B73/$C$3*T$9</f>
        <v>1.7490532051417529</v>
      </c>
      <c r="T73" s="76">
        <f t="shared" si="124"/>
        <v>0.08518908890052637</v>
      </c>
      <c r="U73" s="74">
        <f>$B73/$C$3*V$9</f>
        <v>0.19433924501575034</v>
      </c>
      <c r="V73" s="76">
        <f t="shared" si="125"/>
        <v>0.006163744759478557</v>
      </c>
      <c r="W73" s="74">
        <f>$B73/$C$3*X$9</f>
        <v>0.7773569800630014</v>
      </c>
      <c r="X73" s="76">
        <f t="shared" si="126"/>
        <v>0.024032082344874715</v>
      </c>
      <c r="Y73" s="74">
        <f>$B73/$C$3*Z$9</f>
        <v>1.7490532051417529</v>
      </c>
      <c r="Z73" s="76">
        <f t="shared" si="127"/>
        <v>0.05188733586085568</v>
      </c>
      <c r="AA73" s="74">
        <f>$B73/$C$3*AB$9</f>
        <v>0.19433924501575034</v>
      </c>
      <c r="AB73" s="76">
        <f t="shared" si="128"/>
        <v>0.0036473265036324467</v>
      </c>
      <c r="AC73" s="74">
        <f>$B73/$C$3*AD$9</f>
        <v>0.7773569800630014</v>
      </c>
      <c r="AD73" s="76">
        <f t="shared" si="129"/>
        <v>0.01436892264206302</v>
      </c>
      <c r="AE73" s="74">
        <f>$B73/$C$3*AF$9</f>
        <v>1.7490532051417529</v>
      </c>
      <c r="AF73" s="77">
        <f t="shared" si="130"/>
        <v>0.03153611144892595</v>
      </c>
    </row>
    <row r="74" spans="1:32" ht="18.75" customHeight="1" thickBot="1">
      <c r="A74" s="72" t="s">
        <v>19</v>
      </c>
      <c r="B74" s="90">
        <f>+'[4]PLANCUSce'!$I$125</f>
        <v>0.08406956297929366</v>
      </c>
      <c r="C74" s="74">
        <f>$B74/$C$3*D$9</f>
        <v>0.373642502130194</v>
      </c>
      <c r="D74" s="75">
        <f t="shared" si="116"/>
        <v>0.03082144417060355</v>
      </c>
      <c r="E74" s="74">
        <f>$B74/$C$3*F$9</f>
        <v>1.494570008520776</v>
      </c>
      <c r="F74" s="76">
        <f t="shared" si="117"/>
        <v>0.1154997104344605</v>
      </c>
      <c r="G74" s="74">
        <f>$B74/$C$3*H$9</f>
        <v>3.362782519171746</v>
      </c>
      <c r="H74" s="76">
        <f t="shared" si="118"/>
        <v>0.2351255719731339</v>
      </c>
      <c r="I74" s="74">
        <f>$B74/$C$3*J$9</f>
        <v>0.373642502130194</v>
      </c>
      <c r="J74" s="76">
        <f t="shared" si="119"/>
        <v>0.026235013526572083</v>
      </c>
      <c r="K74" s="74">
        <f>$B74/$C$3*L$9</f>
        <v>1.494570008520776</v>
      </c>
      <c r="L74" s="76">
        <f t="shared" si="120"/>
        <v>0.09924529404878024</v>
      </c>
      <c r="M74" s="74">
        <f>$B74/$C$3*N$9</f>
        <v>3.362782519171746</v>
      </c>
      <c r="N74" s="76">
        <f t="shared" si="121"/>
        <v>0.2047806012239622</v>
      </c>
      <c r="O74" s="74">
        <f>$B74/$C$3*P$9</f>
        <v>0.373642502130194</v>
      </c>
      <c r="P74" s="76">
        <f t="shared" si="122"/>
        <v>0.02035959047488028</v>
      </c>
      <c r="Q74" s="74">
        <f>$B74/$C$3*R$9</f>
        <v>1.494570008520776</v>
      </c>
      <c r="R74" s="76">
        <f t="shared" si="123"/>
        <v>0.07796650880207306</v>
      </c>
      <c r="S74" s="74">
        <f>$B74/$C$3*T$9</f>
        <v>3.362782519171746</v>
      </c>
      <c r="T74" s="76">
        <f t="shared" si="124"/>
        <v>0.1637871153014128</v>
      </c>
      <c r="U74" s="74">
        <f>$B74/$C$3*V$9</f>
        <v>0.373642502130194</v>
      </c>
      <c r="V74" s="76">
        <f t="shared" si="125"/>
        <v>0.011850601839256852</v>
      </c>
      <c r="W74" s="74">
        <f>$B74/$C$3*X$9</f>
        <v>1.494570008520776</v>
      </c>
      <c r="X74" s="76">
        <f t="shared" si="126"/>
        <v>0.04620480736152961</v>
      </c>
      <c r="Y74" s="74">
        <f>$B74/$C$3*Z$9</f>
        <v>3.362782519171746</v>
      </c>
      <c r="Z74" s="76">
        <f t="shared" si="127"/>
        <v>0.09976015908854953</v>
      </c>
      <c r="AA74" s="74">
        <f>$B74/$C$3*AB$9</f>
        <v>0.373642502130194</v>
      </c>
      <c r="AB74" s="76">
        <f t="shared" si="128"/>
        <v>0.007012460096737284</v>
      </c>
      <c r="AC74" s="74">
        <f>$B74/$C$3*AD$9</f>
        <v>1.494570008520776</v>
      </c>
      <c r="AD74" s="76">
        <f t="shared" si="129"/>
        <v>0.02762612465876619</v>
      </c>
      <c r="AE74" s="74">
        <f>$B74/$C$3*AF$9</f>
        <v>3.362782519171746</v>
      </c>
      <c r="AF74" s="77">
        <f t="shared" si="130"/>
        <v>0.06063228036250924</v>
      </c>
    </row>
    <row r="75" spans="1:32" ht="18.75" customHeight="1" thickBot="1">
      <c r="A75" s="72" t="s">
        <v>12</v>
      </c>
      <c r="B75" s="90">
        <f>+'[4]PLANCUSce'!$I$126</f>
        <v>0.10429678339757291</v>
      </c>
      <c r="C75" s="74">
        <f>$B75/$C$3*D$9</f>
        <v>0.4635412595447685</v>
      </c>
      <c r="D75" s="75">
        <f t="shared" si="116"/>
        <v>0.038237114274681974</v>
      </c>
      <c r="E75" s="74">
        <f>$B75/$C$3*F$9</f>
        <v>1.854165038179074</v>
      </c>
      <c r="F75" s="76">
        <f t="shared" si="117"/>
        <v>0.14328905557213745</v>
      </c>
      <c r="G75" s="74">
        <f>$B75/$C$3*H$9</f>
        <v>4.1718713359029165</v>
      </c>
      <c r="H75" s="76">
        <f t="shared" si="118"/>
        <v>0.29169701830557115</v>
      </c>
      <c r="I75" s="74">
        <f>$B75/$C$3*J$9</f>
        <v>0.4635412595447685</v>
      </c>
      <c r="J75" s="76">
        <f t="shared" si="119"/>
        <v>0.032547183858767266</v>
      </c>
      <c r="K75" s="74">
        <f>$B75/$C$3*L$9</f>
        <v>1.854165038179074</v>
      </c>
      <c r="L75" s="76">
        <f t="shared" si="120"/>
        <v>0.12312381044711164</v>
      </c>
      <c r="M75" s="74">
        <f>$B75/$C$3*N$9</f>
        <v>4.1718713359029165</v>
      </c>
      <c r="N75" s="76">
        <f t="shared" si="121"/>
        <v>0.25405101743113384</v>
      </c>
      <c r="O75" s="74">
        <f>$B75/$C$3*P$9</f>
        <v>0.4635412595447685</v>
      </c>
      <c r="P75" s="76">
        <f t="shared" si="122"/>
        <v>0.025258128180645843</v>
      </c>
      <c r="Q75" s="74">
        <f>$B75/$C$3*R$9</f>
        <v>1.854165038179074</v>
      </c>
      <c r="R75" s="76">
        <f t="shared" si="123"/>
        <v>0.09672532831885428</v>
      </c>
      <c r="S75" s="74">
        <f>$B75/$C$3*T$9</f>
        <v>4.1718713359029165</v>
      </c>
      <c r="T75" s="76">
        <f t="shared" si="124"/>
        <v>0.2031944580479402</v>
      </c>
      <c r="U75" s="74">
        <f>$B75/$C$3*V$9</f>
        <v>0.4635412595447685</v>
      </c>
      <c r="V75" s="76">
        <f t="shared" si="125"/>
        <v>0.014701868421324767</v>
      </c>
      <c r="W75" s="74">
        <f>$B75/$C$3*X$9</f>
        <v>1.854165038179074</v>
      </c>
      <c r="X75" s="76">
        <f t="shared" si="126"/>
        <v>0.05732172994046561</v>
      </c>
      <c r="Y75" s="74">
        <f>$B75/$C$3*Z$9</f>
        <v>4.1718713359029165</v>
      </c>
      <c r="Z75" s="76">
        <f t="shared" si="127"/>
        <v>0.1237625525272272</v>
      </c>
      <c r="AA75" s="74">
        <f>$B75/$C$3*AB$9</f>
        <v>0.4635412595447685</v>
      </c>
      <c r="AB75" s="76">
        <f t="shared" si="128"/>
        <v>0.008699664966423937</v>
      </c>
      <c r="AC75" s="74">
        <f>$B75/$C$3*AD$9</f>
        <v>1.854165038179074</v>
      </c>
      <c r="AD75" s="76">
        <f t="shared" si="129"/>
        <v>0.03427299771213695</v>
      </c>
      <c r="AE75" s="74">
        <f>$B75/$C$3*AF$9</f>
        <v>4.1718713359029165</v>
      </c>
      <c r="AF75" s="77">
        <f t="shared" si="130"/>
        <v>0.07522046728644326</v>
      </c>
    </row>
    <row r="76" spans="1:32" ht="18.75" customHeight="1" thickBot="1">
      <c r="A76" s="79" t="s">
        <v>18</v>
      </c>
      <c r="B76" s="143">
        <f>+'[4]PLANCUSce'!$I$127</f>
        <v>-0.12148028518386872</v>
      </c>
      <c r="C76" s="80">
        <f>$B76/$C$3*D$9</f>
        <v>-0.5399123785949721</v>
      </c>
      <c r="D76" s="81">
        <f t="shared" si="116"/>
        <v>-0.04453690128668569</v>
      </c>
      <c r="E76" s="80">
        <f>$B76/$C$3*F$9</f>
        <v>-2.1596495143798884</v>
      </c>
      <c r="F76" s="82">
        <f t="shared" si="117"/>
        <v>-0.1668967610273928</v>
      </c>
      <c r="G76" s="80">
        <f>$B76/$C$3*H$9</f>
        <v>-4.859211407354748</v>
      </c>
      <c r="H76" s="82">
        <f t="shared" si="118"/>
        <v>-0.3397557989489211</v>
      </c>
      <c r="I76" s="80">
        <f>$B76/$C$3*J$9</f>
        <v>-0.5399123785949721</v>
      </c>
      <c r="J76" s="82">
        <f t="shared" si="119"/>
        <v>-0.03790952173494227</v>
      </c>
      <c r="K76" s="80">
        <f>$B76/$C$3*L$9</f>
        <v>-2.1596495143798884</v>
      </c>
      <c r="L76" s="82">
        <f t="shared" si="120"/>
        <v>-0.14340917446153745</v>
      </c>
      <c r="M76" s="80">
        <f>$B76/$C$3*N$9</f>
        <v>-4.859211407354748</v>
      </c>
      <c r="N76" s="82">
        <f t="shared" si="121"/>
        <v>-0.29590740043383096</v>
      </c>
      <c r="O76" s="80">
        <f>$B76/$C$3*P$9</f>
        <v>-0.5399123785949721</v>
      </c>
      <c r="P76" s="82">
        <f t="shared" si="122"/>
        <v>-0.02941955173151554</v>
      </c>
      <c r="Q76" s="80">
        <f>$B76/$C$3*R$9</f>
        <v>-2.1596495143798884</v>
      </c>
      <c r="R76" s="82">
        <f t="shared" si="123"/>
        <v>-0.11266138883580555</v>
      </c>
      <c r="S76" s="80">
        <f>$B76/$C$3*T$9</f>
        <v>-4.859211407354748</v>
      </c>
      <c r="T76" s="82">
        <f t="shared" si="124"/>
        <v>-0.23667192704640827</v>
      </c>
      <c r="U76" s="80">
        <f>$B76/$C$3*V$9</f>
        <v>-0.5399123785949721</v>
      </c>
      <c r="V76" s="82">
        <f t="shared" si="125"/>
        <v>-0.01712408676833468</v>
      </c>
      <c r="W76" s="80">
        <f>$B76/$C$3*X$9</f>
        <v>-2.1596495143798884</v>
      </c>
      <c r="X76" s="82">
        <f t="shared" si="126"/>
        <v>-0.06676581840358574</v>
      </c>
      <c r="Y76" s="80">
        <f>$B76/$C$3*Z$9</f>
        <v>-4.859211407354748</v>
      </c>
      <c r="Z76" s="82">
        <f t="shared" si="127"/>
        <v>-0.14415315301508105</v>
      </c>
      <c r="AA76" s="80">
        <f>$B76/$C$3*AB$9</f>
        <v>-0.5399123785949721</v>
      </c>
      <c r="AB76" s="82">
        <f t="shared" si="128"/>
        <v>-0.010132985377858596</v>
      </c>
      <c r="AC76" s="80">
        <f>$B76/$C$3*AD$9</f>
        <v>-2.1596495143798884</v>
      </c>
      <c r="AD76" s="82">
        <f t="shared" si="129"/>
        <v>-0.03991967346016317</v>
      </c>
      <c r="AE76" s="80">
        <f>$B76/$C$3*AF$9</f>
        <v>-4.859211407354748</v>
      </c>
      <c r="AF76" s="83">
        <f t="shared" si="130"/>
        <v>-0.08761347684892878</v>
      </c>
    </row>
    <row r="77" spans="1:32" s="37" customFormat="1" ht="10.5" customHeight="1" thickBot="1">
      <c r="A77" s="1"/>
      <c r="B77" s="1"/>
      <c r="C77" s="123"/>
      <c r="D77" s="99"/>
      <c r="E77" s="123"/>
      <c r="F77" s="123"/>
      <c r="G77" s="123"/>
      <c r="H77" s="123"/>
      <c r="I77" s="141"/>
      <c r="J77" s="123"/>
      <c r="K77" s="123"/>
      <c r="L77" s="123"/>
      <c r="M77" s="123"/>
      <c r="N77" s="123"/>
      <c r="O77" s="141"/>
      <c r="P77" s="123"/>
      <c r="Q77" s="123"/>
      <c r="R77" s="123"/>
      <c r="S77" s="123"/>
      <c r="T77" s="123"/>
      <c r="U77" s="141"/>
      <c r="V77" s="123"/>
      <c r="W77" s="123"/>
      <c r="X77" s="123"/>
      <c r="Y77" s="123"/>
      <c r="Z77" s="123"/>
      <c r="AA77" s="141"/>
      <c r="AB77" s="123"/>
      <c r="AC77" s="123"/>
      <c r="AD77" s="123"/>
      <c r="AE77" s="123"/>
      <c r="AF77" s="123"/>
    </row>
    <row r="78" spans="1:32" ht="27" customHeight="1" thickBot="1">
      <c r="A78" s="174" t="s">
        <v>33</v>
      </c>
      <c r="B78" s="174"/>
      <c r="C78" s="110">
        <f aca="true" t="shared" si="131" ref="C78:AF78">SUM(C79:C81)</f>
        <v>181.8923613471685</v>
      </c>
      <c r="D78" s="111">
        <f t="shared" si="131"/>
        <v>15.004142270644442</v>
      </c>
      <c r="E78" s="110">
        <f t="shared" si="131"/>
        <v>189.45167245677115</v>
      </c>
      <c r="F78" s="110">
        <f t="shared" si="131"/>
        <v>14.640741608175489</v>
      </c>
      <c r="G78" s="110">
        <f t="shared" si="131"/>
        <v>202.05052430610897</v>
      </c>
      <c r="H78" s="110">
        <f t="shared" si="131"/>
        <v>14.12736173811398</v>
      </c>
      <c r="I78" s="110">
        <f t="shared" si="131"/>
        <v>181.94910824439867</v>
      </c>
      <c r="J78" s="110">
        <f t="shared" si="131"/>
        <v>12.775413098685025</v>
      </c>
      <c r="K78" s="110">
        <f t="shared" si="131"/>
        <v>189.50841935400135</v>
      </c>
      <c r="L78" s="110">
        <f t="shared" si="131"/>
        <v>12.584100240390962</v>
      </c>
      <c r="M78" s="110">
        <f t="shared" si="131"/>
        <v>202.10727120333917</v>
      </c>
      <c r="N78" s="110">
        <f t="shared" si="131"/>
        <v>12.30756026379843</v>
      </c>
      <c r="O78" s="110">
        <f t="shared" si="131"/>
        <v>182.01396184123314</v>
      </c>
      <c r="P78" s="110">
        <f t="shared" si="131"/>
        <v>9.91784848530628</v>
      </c>
      <c r="Q78" s="110">
        <f t="shared" si="131"/>
        <v>189.57327295083584</v>
      </c>
      <c r="R78" s="110">
        <f t="shared" si="131"/>
        <v>9.889376991304506</v>
      </c>
      <c r="S78" s="110">
        <f t="shared" si="131"/>
        <v>202.17212480017366</v>
      </c>
      <c r="T78" s="110">
        <f t="shared" si="131"/>
        <v>9.846961237188019</v>
      </c>
      <c r="U78" s="110">
        <f t="shared" si="131"/>
        <v>182.27337622857112</v>
      </c>
      <c r="V78" s="110">
        <f t="shared" si="131"/>
        <v>5.781058619581778</v>
      </c>
      <c r="W78" s="110">
        <f t="shared" si="131"/>
        <v>189.8326873381738</v>
      </c>
      <c r="X78" s="110">
        <f t="shared" si="131"/>
        <v>5.868699826288448</v>
      </c>
      <c r="Y78" s="110">
        <f t="shared" si="131"/>
        <v>202.4315391875116</v>
      </c>
      <c r="Z78" s="110">
        <f t="shared" si="131"/>
        <v>6.0053251849483384</v>
      </c>
      <c r="AA78" s="110">
        <f t="shared" si="131"/>
        <v>182.85705860008153</v>
      </c>
      <c r="AB78" s="110">
        <f t="shared" si="131"/>
        <v>3.4318307460456383</v>
      </c>
      <c r="AC78" s="110">
        <f t="shared" si="131"/>
        <v>190.4163697096842</v>
      </c>
      <c r="AD78" s="110">
        <f t="shared" si="131"/>
        <v>3.519718940349873</v>
      </c>
      <c r="AE78" s="110">
        <f t="shared" si="131"/>
        <v>203.015221559022</v>
      </c>
      <c r="AF78" s="110">
        <f t="shared" si="131"/>
        <v>3.6604436240662177</v>
      </c>
    </row>
    <row r="79" spans="1:32" ht="18.75" customHeight="1" thickBot="1">
      <c r="A79" s="175" t="s">
        <v>34</v>
      </c>
      <c r="B79" s="176"/>
      <c r="C79" s="74">
        <f>VLOOKUP(D$9,'[4]RESUMOce'!$D$14:$F$22,3,FALSE)/100*'[4]OUTROS'!$B$12</f>
        <v>57.02313507421852</v>
      </c>
      <c r="D79" s="75">
        <f>C79/C$12*100</f>
        <v>4.703788685984139</v>
      </c>
      <c r="E79" s="74">
        <f>VLOOKUP(F$9,'[4]RESUMOce'!$D$14:$F$22,3,FALSE)/100*'[4]OUTROS'!$B$12</f>
        <v>57.02313507421852</v>
      </c>
      <c r="F79" s="76">
        <f>E79/E$12*100</f>
        <v>4.406722703913949</v>
      </c>
      <c r="G79" s="74">
        <f>VLOOKUP(H$9,'[4]RESUMOce'!$D$14:$F$22,3,FALSE)/100*'[4]OUTROS'!$B$12</f>
        <v>57.02313507421852</v>
      </c>
      <c r="H79" s="76">
        <f>G79/G$12*100</f>
        <v>3.9870545221369826</v>
      </c>
      <c r="I79" s="74">
        <f>VLOOKUP(J$9,'[4]RESUMOce'!$D$14:$F$22,3,FALSE)/100*'[4]OUTROS'!$B$12</f>
        <v>57.02313507421852</v>
      </c>
      <c r="J79" s="76">
        <f>I79/I$12*100</f>
        <v>4.003834444611429</v>
      </c>
      <c r="K79" s="74">
        <f>VLOOKUP(L$9,'[4]RESUMOce'!$D$14:$F$22,3,FALSE)/100*'[4]OUTROS'!$B$12</f>
        <v>57.02313507421852</v>
      </c>
      <c r="L79" s="76">
        <f>K79/K$12*100</f>
        <v>3.786559194791618</v>
      </c>
      <c r="M79" s="74">
        <f>VLOOKUP(N$9,'[4]RESUMOce'!$D$14:$F$22,3,FALSE)/100*'[4]OUTROS'!$B$12</f>
        <v>57.02313507421852</v>
      </c>
      <c r="N79" s="76">
        <f>M79/M$12*100</f>
        <v>3.4724909558081616</v>
      </c>
      <c r="O79" s="74">
        <f>VLOOKUP(P$9,'[4]RESUMOce'!$D$14:$F$22,3,FALSE)/100*'[4]OUTROS'!$B$12</f>
        <v>57.02313507421852</v>
      </c>
      <c r="P79" s="76">
        <f>O79/O$12*100</f>
        <v>3.107161714970898</v>
      </c>
      <c r="Q79" s="74">
        <f>VLOOKUP(R$9,'[4]RESUMOce'!$D$14:$F$22,3,FALSE)/100*'[4]OUTROS'!$B$12</f>
        <v>57.02313507421852</v>
      </c>
      <c r="R79" s="76">
        <f>Q79/Q$12*100</f>
        <v>2.9746982324943776</v>
      </c>
      <c r="S79" s="74">
        <f>VLOOKUP(T$9,'[4]RESUMOce'!$D$14:$F$22,3,FALSE)/100*'[4]OUTROS'!$B$12</f>
        <v>57.02313507421852</v>
      </c>
      <c r="T79" s="76">
        <f>S79/S$12*100</f>
        <v>2.77735915004977</v>
      </c>
      <c r="U79" s="74">
        <f>VLOOKUP(V$9,'[4]RESUMOce'!$D$14:$F$22,3,FALSE)/100*'[4]OUTROS'!$B$12</f>
        <v>57.02313507421852</v>
      </c>
      <c r="V79" s="76">
        <f>U79/U$12*100</f>
        <v>1.8085695967084092</v>
      </c>
      <c r="W79" s="74">
        <f>VLOOKUP(X$9,'[4]RESUMOce'!$D$14:$F$22,3,FALSE)/100*'[4]OUTROS'!$B$12</f>
        <v>57.02313507421852</v>
      </c>
      <c r="X79" s="76">
        <f>W79/W$12*100</f>
        <v>1.762876918601116</v>
      </c>
      <c r="Y79" s="74">
        <f>VLOOKUP(Z$9,'[4]RESUMOce'!$D$14:$F$22,3,FALSE)/100*'[4]OUTROS'!$B$12</f>
        <v>57.02313507421852</v>
      </c>
      <c r="Z79" s="76">
        <f>Y79/Y$12*100</f>
        <v>1.691645830290863</v>
      </c>
      <c r="AA79" s="74">
        <f>VLOOKUP(AB$9,'[4]RESUMOce'!$D$14:$F$22,3,FALSE)/100*'[4]OUTROS'!$B$12</f>
        <v>57.02313507421852</v>
      </c>
      <c r="AB79" s="76">
        <f>AA79/AA$12*100</f>
        <v>1.0702006785070823</v>
      </c>
      <c r="AC79" s="74">
        <f>VLOOKUP(AD$9,'[4]RESUMOce'!$D$14:$F$22,3,FALSE)/100*'[4]OUTROS'!$B$12</f>
        <v>57.02313507421852</v>
      </c>
      <c r="AD79" s="76">
        <f>AC79/AC$12*100</f>
        <v>1.0540344239566113</v>
      </c>
      <c r="AE79" s="74">
        <f>VLOOKUP(AF$9,'[4]RESUMOce'!$D$14:$F$22,3,FALSE)/100*'[4]OUTROS'!$B$12</f>
        <v>57.02313507421852</v>
      </c>
      <c r="AF79" s="77">
        <f>AE79/AE$12*100</f>
        <v>1.028149365371633</v>
      </c>
    </row>
    <row r="80" spans="1:32" ht="18.75" customHeight="1" thickBot="1">
      <c r="A80" s="175" t="s">
        <v>1</v>
      </c>
      <c r="B80" s="176"/>
      <c r="C80" s="74">
        <f>'[4]RESUMOce'!$H$14/100*'[4]OUTROS'!$B$12</f>
        <v>114.04627014843705</v>
      </c>
      <c r="D80" s="75">
        <f>C80/C$12*100</f>
        <v>9.407577371968278</v>
      </c>
      <c r="E80" s="74">
        <f>'[4]RESUMOce'!$H$14/100*'[4]OUTROS'!$B$12</f>
        <v>114.04627014843705</v>
      </c>
      <c r="F80" s="76">
        <f>E80/E$12*100</f>
        <v>8.813445407827897</v>
      </c>
      <c r="G80" s="74">
        <f>'[4]RESUMOce'!$H$14/100*'[4]OUTROS'!$B$12</f>
        <v>114.04627014843705</v>
      </c>
      <c r="H80" s="76">
        <f>G80/G$12*100</f>
        <v>7.974109044273965</v>
      </c>
      <c r="I80" s="74">
        <f>'[4]RESUMOce'!$H$14/100*'[4]OUTROS'!$B$12</f>
        <v>114.04627014843705</v>
      </c>
      <c r="J80" s="76">
        <f>I80/I$12*100</f>
        <v>8.007668889222858</v>
      </c>
      <c r="K80" s="74">
        <f>'[4]RESUMOce'!$H$14/100*'[4]OUTROS'!$B$12</f>
        <v>114.04627014843705</v>
      </c>
      <c r="L80" s="76">
        <f>K80/K$12*100</f>
        <v>7.573118389583236</v>
      </c>
      <c r="M80" s="74">
        <f>'[4]RESUMOce'!$H$14/100*'[4]OUTROS'!$B$12</f>
        <v>114.04627014843705</v>
      </c>
      <c r="N80" s="76">
        <f>M80/M$12*100</f>
        <v>6.944981911616323</v>
      </c>
      <c r="O80" s="74">
        <f>'[4]RESUMOce'!$H$14/100*'[4]OUTROS'!$B$12</f>
        <v>114.04627014843705</v>
      </c>
      <c r="P80" s="76">
        <f>O80/O$12*100</f>
        <v>6.214323429941796</v>
      </c>
      <c r="Q80" s="74">
        <f>'[4]RESUMOce'!$H$14/100*'[4]OUTROS'!$B$12</f>
        <v>114.04627014843705</v>
      </c>
      <c r="R80" s="76">
        <f>Q80/Q$12*100</f>
        <v>5.949396464988755</v>
      </c>
      <c r="S80" s="74">
        <f>'[4]RESUMOce'!$H$14/100*'[4]OUTROS'!$B$12</f>
        <v>114.04627014843705</v>
      </c>
      <c r="T80" s="76">
        <f>S80/S$12*100</f>
        <v>5.55471830009954</v>
      </c>
      <c r="U80" s="74">
        <f>'[4]RESUMOce'!$H$14/100*'[4]OUTROS'!$B$12</f>
        <v>114.04627014843705</v>
      </c>
      <c r="V80" s="76">
        <f>U80/U$12*100</f>
        <v>3.6171391934168184</v>
      </c>
      <c r="W80" s="74">
        <f>'[4]RESUMOce'!$H$14/100*'[4]OUTROS'!$B$12</f>
        <v>114.04627014843705</v>
      </c>
      <c r="X80" s="76">
        <f>W80/W$12*100</f>
        <v>3.525753837202232</v>
      </c>
      <c r="Y80" s="74">
        <f>'[4]RESUMOce'!$H$14/100*'[4]OUTROS'!$B$12</f>
        <v>114.04627014843705</v>
      </c>
      <c r="Z80" s="76">
        <f>Y80/Y$12*100</f>
        <v>3.383291660581726</v>
      </c>
      <c r="AA80" s="74">
        <f>'[4]RESUMOce'!$H$14/100*'[4]OUTROS'!$B$12</f>
        <v>114.04627014843705</v>
      </c>
      <c r="AB80" s="76">
        <f>AA80/AA$12*100</f>
        <v>2.1404013570141647</v>
      </c>
      <c r="AC80" s="74">
        <f>'[4]RESUMOce'!$H$14/100*'[4]OUTROS'!$B$12</f>
        <v>114.04627014843705</v>
      </c>
      <c r="AD80" s="76">
        <f>AC80/AC$12*100</f>
        <v>2.1080688479132226</v>
      </c>
      <c r="AE80" s="74">
        <f>'[4]RESUMOce'!$H$14/100*'[4]OUTROS'!$B$12</f>
        <v>114.04627014843705</v>
      </c>
      <c r="AF80" s="77">
        <f>AE80/AE$12*100</f>
        <v>2.056298730743266</v>
      </c>
    </row>
    <row r="81" spans="1:32" ht="18.75" customHeight="1" thickBot="1">
      <c r="A81" s="177" t="s">
        <v>35</v>
      </c>
      <c r="B81" s="178"/>
      <c r="C81" s="80">
        <f>C$55/(1-'[4]PLANCUSce'!$H$94-'[4]PLANCUSce'!$H$95)-C$55</f>
        <v>10.822956124512913</v>
      </c>
      <c r="D81" s="81">
        <f>C81/C$12*100</f>
        <v>0.8927762126920251</v>
      </c>
      <c r="E81" s="80">
        <f>E$55/(1-'[4]PLANCUSce'!$H$94-'[4]PLANCUSce'!$H$95)-E$55</f>
        <v>18.382267234115574</v>
      </c>
      <c r="F81" s="82">
        <f>E81/E$12*100</f>
        <v>1.420573496433644</v>
      </c>
      <c r="G81" s="80">
        <f>G$55/(1-'[4]PLANCUSce'!$H$94-'[4]PLANCUSce'!$H$95)-G$55</f>
        <v>30.981119083453393</v>
      </c>
      <c r="H81" s="82">
        <f>G81/G$12*100</f>
        <v>2.1661981717030323</v>
      </c>
      <c r="I81" s="80">
        <f>I$55/(1-'[4]PLANCUSce'!$H$94-'[4]PLANCUSce'!$H$95)-I$55</f>
        <v>10.879703021743097</v>
      </c>
      <c r="J81" s="82">
        <f>I81/I$12*100</f>
        <v>0.7639097648507366</v>
      </c>
      <c r="K81" s="80">
        <f>K$55/(1-'[4]PLANCUSce'!$H$94-'[4]PLANCUSce'!$H$95)-K$55</f>
        <v>18.439014131345772</v>
      </c>
      <c r="L81" s="82">
        <f>K81/K$12*100</f>
        <v>1.2244226560161078</v>
      </c>
      <c r="M81" s="80">
        <f>M$55/(1-'[4]PLANCUSce'!$H$94-'[4]PLANCUSce'!$H$95)-M$55</f>
        <v>31.03786598068359</v>
      </c>
      <c r="N81" s="82">
        <f>M81/M$12*100</f>
        <v>1.8900873963739468</v>
      </c>
      <c r="O81" s="80">
        <f>O$55/(1-'[4]PLANCUSce'!$H$94-'[4]PLANCUSce'!$H$95)-O$55</f>
        <v>10.944556618577579</v>
      </c>
      <c r="P81" s="82">
        <f>O81/O$12*100</f>
        <v>0.5963633403935859</v>
      </c>
      <c r="Q81" s="80">
        <f>Q$55/(1-'[4]PLANCUSce'!$H$94-'[4]PLANCUSce'!$H$95)-Q$55</f>
        <v>18.503867728180268</v>
      </c>
      <c r="R81" s="82">
        <f>Q81/Q$12*100</f>
        <v>0.9652822938213722</v>
      </c>
      <c r="S81" s="80">
        <f>S$55/(1-'[4]PLANCUSce'!$H$94-'[4]PLANCUSce'!$H$95)-S$55</f>
        <v>31.102719577518087</v>
      </c>
      <c r="T81" s="82">
        <f>S81/S$12*100</f>
        <v>1.5148837870387089</v>
      </c>
      <c r="U81" s="80">
        <f>U$55/(1-'[4]PLANCUSce'!$H$94-'[4]PLANCUSce'!$H$95)-U$55</f>
        <v>11.203971005915548</v>
      </c>
      <c r="V81" s="82">
        <f>U81/U$12*100</f>
        <v>0.35534982945655047</v>
      </c>
      <c r="W81" s="80">
        <f>W$55/(1-'[4]PLANCUSce'!$H$94-'[4]PLANCUSce'!$H$95)-W$55</f>
        <v>18.763282115518223</v>
      </c>
      <c r="X81" s="82">
        <f>W81/W$12*100</f>
        <v>0.5800690704850991</v>
      </c>
      <c r="Y81" s="80">
        <f>Y$55/(1-'[4]PLANCUSce'!$H$94-'[4]PLANCUSce'!$H$95)-Y$55</f>
        <v>31.362133964856014</v>
      </c>
      <c r="Z81" s="82">
        <f>Y81/Y$12*100</f>
        <v>0.9303876940757491</v>
      </c>
      <c r="AA81" s="80">
        <f>AA$55/(1-'[4]PLANCUSce'!$H$94-'[4]PLANCUSce'!$H$95)-AA$55</f>
        <v>11.787653377425954</v>
      </c>
      <c r="AB81" s="82">
        <f>AA81/AA$12*100</f>
        <v>0.22122871052439136</v>
      </c>
      <c r="AC81" s="80">
        <f>AC$55/(1-'[4]PLANCUSce'!$H$94-'[4]PLANCUSce'!$H$95)-AC$55</f>
        <v>19.34696448702863</v>
      </c>
      <c r="AD81" s="82">
        <f>AC81/AC$12*100</f>
        <v>0.3576156684800393</v>
      </c>
      <c r="AE81" s="80">
        <f>AE$55/(1-'[4]PLANCUSce'!$H$94-'[4]PLANCUSce'!$H$95)-AE$55</f>
        <v>31.94581633636642</v>
      </c>
      <c r="AF81" s="83">
        <f>AE81/AE$12*100</f>
        <v>0.575995527951319</v>
      </c>
    </row>
    <row r="82" spans="1:32" s="37" customFormat="1" ht="18.75" customHeight="1" thickBot="1">
      <c r="A82" s="1"/>
      <c r="B82" s="1"/>
      <c r="C82" s="123"/>
      <c r="D82" s="99"/>
      <c r="E82" s="123"/>
      <c r="F82" s="123"/>
      <c r="G82" s="123"/>
      <c r="H82" s="123"/>
      <c r="I82" s="142"/>
      <c r="J82" s="123"/>
      <c r="K82" s="123"/>
      <c r="L82" s="123"/>
      <c r="M82" s="123"/>
      <c r="N82" s="123"/>
      <c r="O82" s="142"/>
      <c r="P82" s="123"/>
      <c r="Q82" s="123"/>
      <c r="R82" s="123"/>
      <c r="S82" s="123"/>
      <c r="T82" s="123"/>
      <c r="U82" s="142"/>
      <c r="V82" s="123"/>
      <c r="W82" s="123"/>
      <c r="X82" s="123"/>
      <c r="Y82" s="123"/>
      <c r="Z82" s="123"/>
      <c r="AA82" s="142"/>
      <c r="AB82" s="123"/>
      <c r="AC82" s="123"/>
      <c r="AD82" s="123"/>
      <c r="AE82" s="123"/>
      <c r="AF82" s="142"/>
    </row>
    <row r="83" spans="1:32" ht="29.25" customHeight="1" thickBot="1">
      <c r="A83" s="179" t="s">
        <v>38</v>
      </c>
      <c r="B83" s="180"/>
      <c r="C83" s="124">
        <f>SUM(C21,C38,C60,C61)</f>
        <v>429.8923725271578</v>
      </c>
      <c r="D83" s="125">
        <f>C83/C$12*100</f>
        <v>35.46144692767641</v>
      </c>
      <c r="E83" s="124">
        <f>SUM(E21,E38,E60,E61)</f>
        <v>469.81433191225847</v>
      </c>
      <c r="F83" s="126">
        <f>E83/E$12*100</f>
        <v>36.30704415615272</v>
      </c>
      <c r="G83" s="124">
        <f>SUM(G21,G38,G60,G61)</f>
        <v>536.3509308874262</v>
      </c>
      <c r="H83" s="126">
        <f>G83/G$12*100</f>
        <v>37.50162809645204</v>
      </c>
      <c r="I83" s="124">
        <f>SUM(I21,I38,I60,I61)</f>
        <v>456.2173052736979</v>
      </c>
      <c r="J83" s="126">
        <f>I83/I$12*100</f>
        <v>32.03293818737257</v>
      </c>
      <c r="K83" s="124">
        <f>SUM(K21,K38,K60,K61)</f>
        <v>496.1392646587985</v>
      </c>
      <c r="L83" s="126">
        <f>K83/K$12*100</f>
        <v>32.94558764693931</v>
      </c>
      <c r="M83" s="124">
        <f>SUM(M21,M38,M60,M61)</f>
        <v>562.6758636339662</v>
      </c>
      <c r="N83" s="126">
        <f>M83/M$12*100</f>
        <v>34.26480927394487</v>
      </c>
      <c r="O83" s="124">
        <f>SUM(O21,O38,O60,O61)</f>
        <v>564.2208095879251</v>
      </c>
      <c r="P83" s="126">
        <f>O83/O$12*100</f>
        <v>30.744105810031385</v>
      </c>
      <c r="Q83" s="124">
        <f>SUM(Q21,Q38,Q60,Q61)</f>
        <v>604.1427689730258</v>
      </c>
      <c r="R83" s="126">
        <f>Q83/Q$12*100</f>
        <v>31.516022833526186</v>
      </c>
      <c r="S83" s="124">
        <f>SUM(S21,S38,S60,S61)</f>
        <v>670.6793679481935</v>
      </c>
      <c r="T83" s="126">
        <f>S83/S$12*100</f>
        <v>32.665995598033845</v>
      </c>
      <c r="U83" s="124">
        <f>SUM(U21,U38,U60,U61)</f>
        <v>918.3169599552244</v>
      </c>
      <c r="V83" s="126">
        <f>U83/U$12*100</f>
        <v>29.12572470375479</v>
      </c>
      <c r="W83" s="124">
        <f>SUM(W21,W38,W60,W61)</f>
        <v>958.2389193403251</v>
      </c>
      <c r="X83" s="126">
        <f>W83/W$12*100</f>
        <v>29.624068743531566</v>
      </c>
      <c r="Y83" s="124">
        <f>SUM(Y21,Y38,Y60,Y61)</f>
        <v>1024.775518315493</v>
      </c>
      <c r="Z83" s="126">
        <f>Y83/Y$12*100</f>
        <v>30.400945691362786</v>
      </c>
      <c r="AA83" s="124">
        <f>SUM(AA21,AA38,AA60,AA61)</f>
        <v>1344.9234305559992</v>
      </c>
      <c r="AB83" s="126">
        <f>AA83/AA$12*100</f>
        <v>25.24129839665482</v>
      </c>
      <c r="AC83" s="124">
        <f>SUM(AC21,AC38,AC60,AC61)</f>
        <v>1384.8453899410997</v>
      </c>
      <c r="AD83" s="126">
        <f>AC83/AC$12*100</f>
        <v>25.59793864289809</v>
      </c>
      <c r="AE83" s="124">
        <f>SUM(AE21,AE38,AE60,AE61)</f>
        <v>1451.3819889162676</v>
      </c>
      <c r="AF83" s="127">
        <f>AE83/AE$12*100</f>
        <v>26.1689833235906</v>
      </c>
    </row>
    <row r="84" spans="1:32" ht="29.25" customHeight="1" thickBot="1">
      <c r="A84" s="181" t="s">
        <v>39</v>
      </c>
      <c r="B84" s="182"/>
      <c r="C84" s="128">
        <f>C30+C71</f>
        <v>12.338188218073983</v>
      </c>
      <c r="D84" s="129">
        <f>C84/C$12*100</f>
        <v>1.0177663867513087</v>
      </c>
      <c r="E84" s="128">
        <f>E30+E71</f>
        <v>23.12110636754018</v>
      </c>
      <c r="F84" s="130">
        <f>E84/E$12*100</f>
        <v>1.786788892558009</v>
      </c>
      <c r="G84" s="128">
        <f>G30+G71</f>
        <v>41.092636616650495</v>
      </c>
      <c r="H84" s="130">
        <f>G84/G$12*100</f>
        <v>2.8731949310697114</v>
      </c>
      <c r="I84" s="128">
        <f>I30+I71</f>
        <v>73.54536339583741</v>
      </c>
      <c r="J84" s="130">
        <f>I84/I$12*100</f>
        <v>5.163929672096407</v>
      </c>
      <c r="K84" s="128">
        <f>K30+K71</f>
        <v>84.32828154530361</v>
      </c>
      <c r="L84" s="130">
        <f>K84/K$12*100</f>
        <v>5.599727714913293</v>
      </c>
      <c r="M84" s="128">
        <f>M30+M71</f>
        <v>102.29981179441393</v>
      </c>
      <c r="N84" s="130">
        <f>M84/M$12*100</f>
        <v>6.229667498544629</v>
      </c>
      <c r="O84" s="128">
        <f>O30+O71</f>
        <v>143.49642074185275</v>
      </c>
      <c r="P84" s="130">
        <f>O84/O$12*100</f>
        <v>7.819047202229807</v>
      </c>
      <c r="Q84" s="128">
        <f>Q30+Q71</f>
        <v>154.27933889131896</v>
      </c>
      <c r="R84" s="130">
        <f>Q84/Q$12*100</f>
        <v>8.048215449976242</v>
      </c>
      <c r="S84" s="128">
        <f>S30+S71</f>
        <v>172.25086914042927</v>
      </c>
      <c r="T84" s="130">
        <f>S84/S$12*100</f>
        <v>8.389621631440143</v>
      </c>
      <c r="U84" s="128">
        <f>U30+U71</f>
        <v>423.30065012591416</v>
      </c>
      <c r="V84" s="130">
        <f>U84/U$12*100</f>
        <v>13.425580426053486</v>
      </c>
      <c r="W84" s="128">
        <f>W30+W71</f>
        <v>434.08356827538034</v>
      </c>
      <c r="X84" s="130">
        <f>W84/W$12*100</f>
        <v>13.419744499503333</v>
      </c>
      <c r="Y84" s="128">
        <f>Y30+Y71</f>
        <v>452.05509852449063</v>
      </c>
      <c r="Z84" s="130">
        <f>Y84/Y$12*100</f>
        <v>13.410646774951282</v>
      </c>
      <c r="AA84" s="128">
        <f>AA30+AA71</f>
        <v>1052.8601662400522</v>
      </c>
      <c r="AB84" s="130">
        <f>AA84/AA$12*100</f>
        <v>19.75990381476979</v>
      </c>
      <c r="AC84" s="128">
        <f>AC30+AC71</f>
        <v>1063.6430843895184</v>
      </c>
      <c r="AD84" s="130">
        <f>AC84/AC$12*100</f>
        <v>19.660729356440136</v>
      </c>
      <c r="AE84" s="128">
        <f>AE30+AE71</f>
        <v>1081.6146146386286</v>
      </c>
      <c r="AF84" s="131">
        <f>AE84/AE$12*100</f>
        <v>19.50193334985852</v>
      </c>
    </row>
    <row r="85" spans="1:32" s="37" customFormat="1" ht="18.75" customHeight="1">
      <c r="A85" s="132" t="s">
        <v>49</v>
      </c>
      <c r="B85" s="1"/>
      <c r="C85" s="123"/>
      <c r="D85" s="99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</row>
    <row r="86" spans="2:32" s="37" customFormat="1" ht="18.75" customHeight="1">
      <c r="B86" s="1"/>
      <c r="C86" s="1"/>
      <c r="D86" s="1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s="37" customFormat="1" ht="18.75" customHeight="1">
      <c r="A87" s="164"/>
      <c r="B87" s="168" t="s">
        <v>61</v>
      </c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s="37" customFormat="1" ht="18.75" customHeight="1">
      <c r="A88" s="164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s="37" customFormat="1" ht="18.75" customHeight="1" thickBot="1">
      <c r="A89" s="164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s="37" customFormat="1" ht="18.75" customHeight="1" thickBot="1">
      <c r="A90" s="188" t="s">
        <v>50</v>
      </c>
      <c r="B90" s="189"/>
      <c r="C90" s="165">
        <v>50</v>
      </c>
      <c r="D90" s="166"/>
      <c r="E90" s="165">
        <v>400</v>
      </c>
      <c r="F90" s="166"/>
      <c r="G90" s="165">
        <v>800</v>
      </c>
      <c r="H90" s="165"/>
      <c r="I90" s="165">
        <v>2400</v>
      </c>
      <c r="J90" s="165"/>
      <c r="K90" s="165">
        <v>6000</v>
      </c>
      <c r="L90" s="167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s="37" customFormat="1" ht="18.75" customHeight="1" thickBot="1">
      <c r="A91" s="190" t="s">
        <v>51</v>
      </c>
      <c r="B91" s="191"/>
      <c r="C91" s="192">
        <f>SUM(F20,F22,F23,F24,F25,F59,F62,F63,F64,F65)</f>
        <v>9.936314309157067</v>
      </c>
      <c r="D91" s="192"/>
      <c r="E91" s="192">
        <f>SUM(L20,L22,L23,L24,L25,L59,L62,L63,L64,L65)</f>
        <v>11.27634183038428</v>
      </c>
      <c r="F91" s="192"/>
      <c r="G91" s="192">
        <f>SUM(R20,R22,R23,R24,R25,R59,R62,R63,R64,R65)</f>
        <v>11.317201235649911</v>
      </c>
      <c r="H91" s="192"/>
      <c r="I91" s="192">
        <f>SUM(X20,X22,X23,X24,X25,X59,X62,X63,X64,X65)</f>
        <v>12.534881739409215</v>
      </c>
      <c r="J91" s="192"/>
      <c r="K91" s="192">
        <f>SUM(AD20,AD22,AD23,AD24,AD25,AD59,AD62,AD63,AD64,AD65)</f>
        <v>15.335071201461329</v>
      </c>
      <c r="L91" s="195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s="37" customFormat="1" ht="18.75" customHeight="1" thickBot="1">
      <c r="A92" s="197" t="s">
        <v>52</v>
      </c>
      <c r="B92" s="198"/>
      <c r="C92" s="187">
        <f>SUM(F29,F70)</f>
        <v>0.5489671076001954</v>
      </c>
      <c r="D92" s="187"/>
      <c r="E92" s="187">
        <f>SUM(L29,L70)</f>
        <v>1.521944118551023</v>
      </c>
      <c r="F92" s="187"/>
      <c r="G92" s="187">
        <f>SUM(R29,R70)</f>
        <v>2.1385529381523476</v>
      </c>
      <c r="H92" s="187"/>
      <c r="I92" s="187">
        <f>SUM(X29,X70)</f>
        <v>3.5025511205973308</v>
      </c>
      <c r="J92" s="187"/>
      <c r="K92" s="187">
        <f>SUM(AD29,AD70)</f>
        <v>5.101175557565387</v>
      </c>
      <c r="L92" s="196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s="37" customFormat="1" ht="18.75" customHeight="1" thickBot="1">
      <c r="A93" s="193" t="s">
        <v>53</v>
      </c>
      <c r="B93" s="194"/>
      <c r="C93" s="187">
        <f>SUM(F21,F38,F60,F61)</f>
        <v>36.30704415615273</v>
      </c>
      <c r="D93" s="187"/>
      <c r="E93" s="187">
        <f>SUM(L21,L38,L60,L61)</f>
        <v>32.94558764693931</v>
      </c>
      <c r="F93" s="187"/>
      <c r="G93" s="187">
        <f>SUM(R21,R38,R60,R61)</f>
        <v>31.51602283352619</v>
      </c>
      <c r="H93" s="187"/>
      <c r="I93" s="187">
        <f>SUM(X21,X38,X60,X61)</f>
        <v>29.624068743531577</v>
      </c>
      <c r="J93" s="187"/>
      <c r="K93" s="187">
        <f>SUM(AD21,AD38,AD60,AD61)</f>
        <v>25.597938642898093</v>
      </c>
      <c r="L93" s="196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s="37" customFormat="1" ht="18.75" customHeight="1" thickBot="1">
      <c r="A94" s="201" t="s">
        <v>54</v>
      </c>
      <c r="B94" s="202"/>
      <c r="C94" s="187">
        <f>SUM(F30,F31,F32,F33,F71,F72,F73,F74)</f>
        <v>2.058761822048989</v>
      </c>
      <c r="D94" s="187"/>
      <c r="E94" s="187">
        <f>SUM(L30,L31,L32,L33,L71,L72,L73,L74)</f>
        <v>6.413256605164005</v>
      </c>
      <c r="F94" s="187"/>
      <c r="G94" s="187">
        <f>SUM(R30,R31,R32,R33,R71,R72,R73,R74)</f>
        <v>9.207903787417164</v>
      </c>
      <c r="H94" s="187"/>
      <c r="I94" s="187">
        <f>SUM(X30,X31,X32,X33,X71,X72,X73,X74)</f>
        <v>15.341047387565688</v>
      </c>
      <c r="J94" s="187"/>
      <c r="K94" s="187">
        <f>SUM(AD30,AD31,AD32,AD33,AD71,AD72,AD73,AD74)</f>
        <v>22.469632380548294</v>
      </c>
      <c r="L94" s="196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s="37" customFormat="1" ht="18.75" customHeight="1" thickBot="1">
      <c r="A95" s="193" t="s">
        <v>55</v>
      </c>
      <c r="B95" s="194"/>
      <c r="C95" s="187">
        <f>SUM(F34,F75)</f>
        <v>0.23718451190613773</v>
      </c>
      <c r="D95" s="187"/>
      <c r="E95" s="187">
        <f>SUM(L34,L75)</f>
        <v>0.768575276163129</v>
      </c>
      <c r="F95" s="187"/>
      <c r="G95" s="187">
        <f>SUM(R34,R75)</f>
        <v>1.1108509423419066</v>
      </c>
      <c r="H95" s="187"/>
      <c r="I95" s="187">
        <f>SUM(X34,X75)</f>
        <v>1.8603066021481398</v>
      </c>
      <c r="J95" s="187"/>
      <c r="K95" s="187">
        <f>SUM(AD34,AD75)</f>
        <v>2.7293110079209244</v>
      </c>
      <c r="L95" s="196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s="37" customFormat="1" ht="18.75" customHeight="1" thickBot="1">
      <c r="A96" s="201" t="s">
        <v>56</v>
      </c>
      <c r="B96" s="202"/>
      <c r="C96" s="187">
        <f>SUM(F39:F45)</f>
        <v>15.465671542429988</v>
      </c>
      <c r="D96" s="187"/>
      <c r="E96" s="187">
        <f>SUM(L39:L45)</f>
        <v>13.289168553901114</v>
      </c>
      <c r="F96" s="187"/>
      <c r="G96" s="187">
        <f>SUM(R39:R45)</f>
        <v>13.049864063588535</v>
      </c>
      <c r="H96" s="187"/>
      <c r="I96" s="187">
        <f>SUM(X39:X45)</f>
        <v>12.373855685814144</v>
      </c>
      <c r="J96" s="187"/>
      <c r="K96" s="187">
        <f>SUM(AD39:AD45)</f>
        <v>9.248000890122302</v>
      </c>
      <c r="L96" s="196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s="37" customFormat="1" ht="18.75" customHeight="1" thickBot="1">
      <c r="A97" s="193" t="s">
        <v>57</v>
      </c>
      <c r="B97" s="194"/>
      <c r="C97" s="205">
        <f>SUM(F26,F35,F46,F66,F76)</f>
        <v>-1.7976494259084528</v>
      </c>
      <c r="D97" s="206"/>
      <c r="E97" s="205">
        <f>SUM(L26,L35,L46,L66,L76)</f>
        <v>-1.8098596288655422</v>
      </c>
      <c r="F97" s="206"/>
      <c r="G97" s="205">
        <f>SUM(R26,R35,R46,R66,R76)</f>
        <v>-1.886243614573887</v>
      </c>
      <c r="H97" s="206"/>
      <c r="I97" s="205">
        <f>SUM(X26,X35,X46,X66,X76)</f>
        <v>-2.084630119001729</v>
      </c>
      <c r="J97" s="206"/>
      <c r="K97" s="205">
        <f>SUM(AD26,AD35,AD46,AD66,AD76)</f>
        <v>-2.1661007971444257</v>
      </c>
      <c r="L97" s="207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s="37" customFormat="1" ht="18.75" customHeight="1" thickBot="1">
      <c r="A98" s="193" t="s">
        <v>58</v>
      </c>
      <c r="B98" s="194"/>
      <c r="C98" s="187">
        <f>SUM(F48,F78)</f>
        <v>37.24370597661335</v>
      </c>
      <c r="D98" s="210"/>
      <c r="E98" s="187">
        <f>SUM(L48,L78)</f>
        <v>35.59498559776268</v>
      </c>
      <c r="F98" s="210"/>
      <c r="G98" s="187">
        <f>SUM(R48,R78)</f>
        <v>33.54584781389782</v>
      </c>
      <c r="H98" s="210"/>
      <c r="I98" s="187">
        <f>SUM(X48,X78)</f>
        <v>26.84791883993564</v>
      </c>
      <c r="J98" s="210"/>
      <c r="K98" s="187">
        <f>SUM(AD48,AD78)</f>
        <v>21.684971116628116</v>
      </c>
      <c r="L98" s="21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s="37" customFormat="1" ht="18.75" customHeight="1" thickBot="1">
      <c r="A99" s="203" t="s">
        <v>59</v>
      </c>
      <c r="B99" s="204"/>
      <c r="C99" s="199">
        <f>SUM(C91:D98)</f>
        <v>100</v>
      </c>
      <c r="D99" s="200"/>
      <c r="E99" s="199">
        <f>SUM(E91:F98)</f>
        <v>100</v>
      </c>
      <c r="F99" s="200"/>
      <c r="G99" s="199">
        <f>SUM(G91:H98)</f>
        <v>99.99999999999999</v>
      </c>
      <c r="H99" s="200"/>
      <c r="I99" s="199">
        <f>SUM(I91:J98)</f>
        <v>100.00000000000001</v>
      </c>
      <c r="J99" s="200"/>
      <c r="K99" s="199">
        <f>SUM(K91:L98)</f>
        <v>100.00000000000003</v>
      </c>
      <c r="L99" s="209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s="37" customFormat="1" ht="18.75" customHeight="1">
      <c r="A100" s="133" t="s">
        <v>60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s="37" customFormat="1" ht="18.75" customHeight="1">
      <c r="A101" s="1"/>
      <c r="B101" s="1"/>
      <c r="C101" s="1"/>
      <c r="D101" s="1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s="37" customFormat="1" ht="18.75" customHeight="1">
      <c r="A102" s="1"/>
      <c r="B102" s="1"/>
      <c r="C102" s="1"/>
      <c r="D102" s="1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s="37" customFormat="1" ht="18.75" customHeight="1">
      <c r="A103" s="1"/>
      <c r="B103" s="1"/>
      <c r="C103" s="1"/>
      <c r="D103" s="1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s="37" customFormat="1" ht="18.75" customHeight="1">
      <c r="A104" s="1"/>
      <c r="B104" s="1"/>
      <c r="C104" s="1"/>
      <c r="D104" s="1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s="37" customFormat="1" ht="18.75" customHeight="1">
      <c r="A105" s="1"/>
      <c r="B105" s="1"/>
      <c r="C105" s="1"/>
      <c r="D105" s="1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s="37" customFormat="1" ht="18.75" customHeight="1">
      <c r="A106" s="1"/>
      <c r="B106" s="1"/>
      <c r="C106" s="1"/>
      <c r="D106" s="1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s="37" customFormat="1" ht="18.75" customHeight="1">
      <c r="A107" s="1"/>
      <c r="B107" s="1"/>
      <c r="C107" s="1"/>
      <c r="D107" s="1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s="37" customFormat="1" ht="18.75" customHeight="1">
      <c r="A108" s="1"/>
      <c r="B108" s="1"/>
      <c r="C108" s="1"/>
      <c r="D108" s="1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s="37" customFormat="1" ht="18.75" customHeight="1">
      <c r="A109" s="1"/>
      <c r="B109" s="1"/>
      <c r="C109" s="1"/>
      <c r="D109" s="1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s="37" customFormat="1" ht="18.75" customHeight="1">
      <c r="A110" s="1"/>
      <c r="B110" s="1"/>
      <c r="C110" s="1"/>
      <c r="D110" s="1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s="37" customFormat="1" ht="18.75" customHeight="1">
      <c r="A111" s="1"/>
      <c r="B111" s="1"/>
      <c r="C111" s="1"/>
      <c r="D111" s="1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s="37" customFormat="1" ht="18.75" customHeight="1">
      <c r="A112" s="1"/>
      <c r="B112" s="1"/>
      <c r="C112" s="1"/>
      <c r="D112" s="1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s="37" customFormat="1" ht="18.75" customHeight="1">
      <c r="A113" s="1"/>
      <c r="B113" s="1"/>
      <c r="C113" s="1"/>
      <c r="D113" s="1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s="37" customFormat="1" ht="18.75" customHeight="1">
      <c r="A114" s="1"/>
      <c r="B114" s="1"/>
      <c r="C114" s="1"/>
      <c r="D114" s="1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s="37" customFormat="1" ht="18.75" customHeight="1">
      <c r="A115" s="1"/>
      <c r="B115" s="1"/>
      <c r="C115" s="1"/>
      <c r="D115" s="1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s="37" customFormat="1" ht="18.75" customHeight="1">
      <c r="A116" s="1"/>
      <c r="B116" s="1"/>
      <c r="C116" s="1"/>
      <c r="D116" s="1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s="37" customFormat="1" ht="18.75" customHeight="1">
      <c r="A117" s="1"/>
      <c r="B117" s="1"/>
      <c r="C117" s="1"/>
      <c r="D117" s="1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s="37" customFormat="1" ht="18.75" customHeight="1">
      <c r="A118" s="1"/>
      <c r="B118" s="1"/>
      <c r="C118" s="1"/>
      <c r="D118" s="1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s="37" customFormat="1" ht="18.75" customHeight="1">
      <c r="A119" s="1"/>
      <c r="B119" s="1"/>
      <c r="C119" s="1"/>
      <c r="D119" s="1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s="37" customFormat="1" ht="18.75" customHeight="1">
      <c r="A120" s="1"/>
      <c r="B120" s="1"/>
      <c r="C120" s="1"/>
      <c r="D120" s="1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s="37" customFormat="1" ht="18.75" customHeight="1">
      <c r="A121" s="1"/>
      <c r="B121" s="1"/>
      <c r="C121" s="1"/>
      <c r="D121" s="1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s="37" customFormat="1" ht="18.75" customHeight="1">
      <c r="A122" s="1"/>
      <c r="B122" s="1"/>
      <c r="C122" s="1"/>
      <c r="D122" s="1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s="37" customFormat="1" ht="18.75" customHeight="1">
      <c r="A123" s="1"/>
      <c r="B123" s="1"/>
      <c r="C123" s="1"/>
      <c r="D123" s="1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s="37" customFormat="1" ht="18.75" customHeight="1">
      <c r="A124" s="1"/>
      <c r="B124" s="1"/>
      <c r="C124" s="1"/>
      <c r="D124" s="1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s="37" customFormat="1" ht="18.75" customHeight="1">
      <c r="A125" s="1"/>
      <c r="B125" s="1"/>
      <c r="C125" s="1"/>
      <c r="D125" s="1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s="37" customFormat="1" ht="18.75" customHeight="1">
      <c r="A126" s="1"/>
      <c r="B126" s="1"/>
      <c r="C126" s="1"/>
      <c r="D126" s="1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s="37" customFormat="1" ht="18.75" customHeight="1">
      <c r="A127" s="1"/>
      <c r="B127" s="1"/>
      <c r="C127" s="1"/>
      <c r="D127" s="1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s="37" customFormat="1" ht="18.75" customHeight="1">
      <c r="A128" s="1"/>
      <c r="B128" s="1"/>
      <c r="C128" s="1"/>
      <c r="D128" s="1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s="37" customFormat="1" ht="18.75" customHeight="1">
      <c r="A129" s="1"/>
      <c r="B129" s="1"/>
      <c r="C129" s="1"/>
      <c r="D129" s="1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s="37" customFormat="1" ht="18.75" customHeight="1">
      <c r="A130" s="1"/>
      <c r="B130" s="1"/>
      <c r="C130" s="1"/>
      <c r="D130" s="1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s="37" customFormat="1" ht="18.75" customHeight="1">
      <c r="A131" s="1"/>
      <c r="B131" s="1"/>
      <c r="C131" s="1"/>
      <c r="D131" s="1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s="37" customFormat="1" ht="18.75" customHeight="1">
      <c r="A132" s="1"/>
      <c r="B132" s="1"/>
      <c r="C132" s="1"/>
      <c r="D132" s="1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s="37" customFormat="1" ht="18.75" customHeight="1">
      <c r="A133" s="1"/>
      <c r="B133" s="1"/>
      <c r="C133" s="1"/>
      <c r="D133" s="1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s="37" customFormat="1" ht="18.75" customHeight="1">
      <c r="A134" s="1"/>
      <c r="B134" s="1"/>
      <c r="C134" s="1"/>
      <c r="D134" s="1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s="37" customFormat="1" ht="18.75" customHeight="1">
      <c r="A135" s="1"/>
      <c r="B135" s="1"/>
      <c r="C135" s="1"/>
      <c r="D135" s="1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s="37" customFormat="1" ht="18.75" customHeight="1">
      <c r="A136" s="1"/>
      <c r="B136" s="1"/>
      <c r="C136" s="1"/>
      <c r="D136" s="1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s="37" customFormat="1" ht="18.75" customHeight="1">
      <c r="A137" s="1"/>
      <c r="B137" s="1"/>
      <c r="C137" s="1"/>
      <c r="D137" s="1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s="37" customFormat="1" ht="18.75" customHeight="1">
      <c r="A138" s="1"/>
      <c r="B138" s="1"/>
      <c r="C138" s="1"/>
      <c r="D138" s="1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s="37" customFormat="1" ht="18.75" customHeight="1">
      <c r="A139" s="1"/>
      <c r="B139" s="1"/>
      <c r="C139" s="1"/>
      <c r="D139" s="1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s="37" customFormat="1" ht="18.75" customHeight="1">
      <c r="A140" s="1"/>
      <c r="B140" s="1"/>
      <c r="C140" s="1"/>
      <c r="D140" s="1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s="37" customFormat="1" ht="18.75" customHeight="1">
      <c r="A141" s="1"/>
      <c r="B141" s="1"/>
      <c r="C141" s="1"/>
      <c r="D141" s="1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s="37" customFormat="1" ht="18.75" customHeight="1">
      <c r="A142" s="1"/>
      <c r="B142" s="1"/>
      <c r="C142" s="1"/>
      <c r="D142" s="1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s="37" customFormat="1" ht="18.75" customHeight="1">
      <c r="A143" s="1"/>
      <c r="B143" s="1"/>
      <c r="C143" s="1"/>
      <c r="D143" s="1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s="37" customFormat="1" ht="18.75" customHeight="1">
      <c r="A144" s="1"/>
      <c r="B144" s="1"/>
      <c r="C144" s="1"/>
      <c r="D144" s="1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s="37" customFormat="1" ht="18.75" customHeight="1">
      <c r="A145" s="1"/>
      <c r="B145" s="1"/>
      <c r="C145" s="1"/>
      <c r="D145" s="1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s="37" customFormat="1" ht="18.75" customHeight="1">
      <c r="A146" s="1"/>
      <c r="B146" s="1"/>
      <c r="C146" s="1"/>
      <c r="D146" s="1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s="37" customFormat="1" ht="18.75" customHeight="1">
      <c r="A147" s="1"/>
      <c r="B147" s="1"/>
      <c r="C147" s="1"/>
      <c r="D147" s="1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s="37" customFormat="1" ht="18.75" customHeight="1">
      <c r="A148" s="1"/>
      <c r="B148" s="1"/>
      <c r="C148" s="1"/>
      <c r="D148" s="1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s="37" customFormat="1" ht="18.75" customHeight="1">
      <c r="A149" s="1"/>
      <c r="B149" s="1"/>
      <c r="C149" s="1"/>
      <c r="D149" s="1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s="37" customFormat="1" ht="18.75" customHeight="1">
      <c r="A150" s="1"/>
      <c r="B150" s="1"/>
      <c r="C150" s="1"/>
      <c r="D150" s="1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s="37" customFormat="1" ht="18.75" customHeight="1">
      <c r="A151" s="1"/>
      <c r="B151" s="1"/>
      <c r="C151" s="1"/>
      <c r="D151" s="1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s="37" customFormat="1" ht="18.75" customHeight="1">
      <c r="A152" s="1"/>
      <c r="B152" s="1"/>
      <c r="C152" s="1"/>
      <c r="D152" s="1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s="37" customFormat="1" ht="18.75" customHeight="1">
      <c r="A153" s="1"/>
      <c r="B153" s="1"/>
      <c r="C153" s="1"/>
      <c r="D153" s="1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s="37" customFormat="1" ht="18.75" customHeight="1">
      <c r="A154" s="1"/>
      <c r="B154" s="1"/>
      <c r="C154" s="1"/>
      <c r="D154" s="1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s="37" customFormat="1" ht="18.75" customHeight="1">
      <c r="A155" s="1"/>
      <c r="B155" s="1"/>
      <c r="C155" s="1"/>
      <c r="D155" s="1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s="37" customFormat="1" ht="18.75" customHeight="1">
      <c r="A156" s="1"/>
      <c r="B156" s="1"/>
      <c r="C156" s="1"/>
      <c r="D156" s="1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s="37" customFormat="1" ht="18.75" customHeight="1">
      <c r="A157" s="1"/>
      <c r="B157" s="1"/>
      <c r="C157" s="1"/>
      <c r="D157" s="1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s="37" customFormat="1" ht="18.75" customHeight="1">
      <c r="A158" s="1"/>
      <c r="B158" s="1"/>
      <c r="C158" s="1"/>
      <c r="D158" s="1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s="37" customFormat="1" ht="18.75" customHeight="1">
      <c r="A159" s="1"/>
      <c r="B159" s="1"/>
      <c r="C159" s="1"/>
      <c r="D159" s="1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s="37" customFormat="1" ht="18.75" customHeight="1">
      <c r="A160" s="1"/>
      <c r="B160" s="1"/>
      <c r="C160" s="1"/>
      <c r="D160" s="1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s="37" customFormat="1" ht="18.75" customHeight="1">
      <c r="A161" s="1"/>
      <c r="B161" s="1"/>
      <c r="C161" s="1"/>
      <c r="D161" s="1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s="37" customFormat="1" ht="18.75" customHeight="1">
      <c r="A162" s="1"/>
      <c r="B162" s="1"/>
      <c r="C162" s="1"/>
      <c r="D162" s="1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s="37" customFormat="1" ht="18.75" customHeight="1">
      <c r="A163" s="1"/>
      <c r="B163" s="1"/>
      <c r="C163" s="1"/>
      <c r="D163" s="1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s="37" customFormat="1" ht="18.75" customHeight="1">
      <c r="A164" s="1"/>
      <c r="B164" s="1"/>
      <c r="C164" s="1"/>
      <c r="D164" s="1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</sheetData>
  <sheetProtection/>
  <mergeCells count="73">
    <mergeCell ref="C99:D99"/>
    <mergeCell ref="G99:H99"/>
    <mergeCell ref="D1:AF3"/>
    <mergeCell ref="K99:L99"/>
    <mergeCell ref="A98:B98"/>
    <mergeCell ref="C98:D98"/>
    <mergeCell ref="E98:F98"/>
    <mergeCell ref="G98:H98"/>
    <mergeCell ref="I98:J98"/>
    <mergeCell ref="K98:L98"/>
    <mergeCell ref="A99:B99"/>
    <mergeCell ref="K96:L96"/>
    <mergeCell ref="A97:B97"/>
    <mergeCell ref="C97:D97"/>
    <mergeCell ref="E97:F97"/>
    <mergeCell ref="G97:H97"/>
    <mergeCell ref="I97:J97"/>
    <mergeCell ref="K97:L97"/>
    <mergeCell ref="A96:B96"/>
    <mergeCell ref="I99:J99"/>
    <mergeCell ref="C95:D95"/>
    <mergeCell ref="E95:F95"/>
    <mergeCell ref="G95:H95"/>
    <mergeCell ref="I95:J95"/>
    <mergeCell ref="C96:D96"/>
    <mergeCell ref="E96:F96"/>
    <mergeCell ref="G96:H96"/>
    <mergeCell ref="I96:J96"/>
    <mergeCell ref="E99:F99"/>
    <mergeCell ref="G93:H93"/>
    <mergeCell ref="I93:J93"/>
    <mergeCell ref="K95:L95"/>
    <mergeCell ref="A94:B94"/>
    <mergeCell ref="C94:D94"/>
    <mergeCell ref="E94:F94"/>
    <mergeCell ref="G94:H94"/>
    <mergeCell ref="I94:J94"/>
    <mergeCell ref="K94:L94"/>
    <mergeCell ref="I91:J91"/>
    <mergeCell ref="K91:L91"/>
    <mergeCell ref="A95:B95"/>
    <mergeCell ref="K93:L93"/>
    <mergeCell ref="A92:B92"/>
    <mergeCell ref="C92:D92"/>
    <mergeCell ref="E92:F92"/>
    <mergeCell ref="G92:H92"/>
    <mergeCell ref="I92:J92"/>
    <mergeCell ref="K92:L92"/>
    <mergeCell ref="E93:F93"/>
    <mergeCell ref="A90:B90"/>
    <mergeCell ref="A91:B91"/>
    <mergeCell ref="C91:D91"/>
    <mergeCell ref="E91:F91"/>
    <mergeCell ref="G91:H91"/>
    <mergeCell ref="A93:B93"/>
    <mergeCell ref="C93:D93"/>
    <mergeCell ref="A83:B83"/>
    <mergeCell ref="A84:B84"/>
    <mergeCell ref="A16:B16"/>
    <mergeCell ref="A48:B48"/>
    <mergeCell ref="A49:B49"/>
    <mergeCell ref="A81:B81"/>
    <mergeCell ref="A79:B79"/>
    <mergeCell ref="B87:L89"/>
    <mergeCell ref="A7:AF7"/>
    <mergeCell ref="A12:B12"/>
    <mergeCell ref="A14:B14"/>
    <mergeCell ref="A78:B78"/>
    <mergeCell ref="A50:B50"/>
    <mergeCell ref="A51:B51"/>
    <mergeCell ref="A53:B53"/>
    <mergeCell ref="A55:B55"/>
    <mergeCell ref="A80:B80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r:id="rId2"/>
  <headerFooter>
    <oddFooter>&amp;L&amp;"Calibri,Regular"&amp;12&amp;K184782FRACIONADA&amp;C&amp;"Calibri,Regular"&amp;12&amp;K184782PESOS&amp;R&amp;"Calibri,Regular"&amp;12&amp;K184782&amp;P</oddFooter>
  </headerFooter>
  <rowBreaks count="1" manualBreakCount="1">
    <brk id="51" max="31" man="1"/>
  </rowBreaks>
  <ignoredErrors>
    <ignoredError sqref="D20:AF28 A112:N151 C59:C66 A59:A66 A67:C69 G91:L92 A91:D98 A99:L109 A81:B81 A80:B80 A79:B79 A85:C85 A90:L90 A50:B50 A49:B49 A52:C58 A47:C48 A51:B51 A77:C78 A70:A76 A82:C84 A38:A46 C70:C76 D38:D46 D49:D51 D70:D81 E91:F98 A110:L111 M89:AG111 AF38:AG46 AF49:AG51 AF79:AG81 D82:AG85 E70:AG78 AB38:AB46 AD38:AD46 Z38:Z46 P49:P51 R49:R51 T49:T51 V49:V51 X49:X51 Z49:Z51 AB49:AB51 AD49:AD51 N49:N51 N79:N81 P79:P81 R79:R81 T79:T81 V79:V81 X79:X81 Z79:Z81 AD79:AD81 AB79:AB81 N38:N46 X38:X46 V38:V46 T38:T46 R38:R46 P38:P46 L49:L51 J49:J51 H49:H51 F49:F51 L79:L81 J79:J81 H79:H81 F79:F81 F38:F46 H38:H46 J38:J46 L38:L46 D47:AG48 D52:AG69 G94:L98 H93:L93 D30:AF37 D29:Q29 S29:AF29 A86:AG8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NEUTO</dc:creator>
  <cp:keywords/>
  <dc:description/>
  <cp:lastModifiedBy>Fernando Silva | NTC</cp:lastModifiedBy>
  <cp:lastPrinted>2021-02-01T21:59:56Z</cp:lastPrinted>
  <dcterms:created xsi:type="dcterms:W3CDTF">2006-01-24T19:44:42Z</dcterms:created>
  <dcterms:modified xsi:type="dcterms:W3CDTF">2021-06-14T18:41:16Z</dcterms:modified>
  <cp:category/>
  <cp:version/>
  <cp:contentType/>
  <cp:contentStatus/>
</cp:coreProperties>
</file>