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G:\COMPARTI\CLAUDIO\ARQUIVOS\"/>
    </mc:Choice>
  </mc:AlternateContent>
  <xr:revisionPtr revIDLastSave="0" documentId="13_ncr:1_{42C038E6-87CC-47D6-9CC3-1E32F686939D}" xr6:coauthVersionLast="45" xr6:coauthVersionMax="45" xr10:uidLastSave="{00000000-0000-0000-0000-000000000000}"/>
  <bookViews>
    <workbookView xWindow="-120" yWindow="-120" windowWidth="20730" windowHeight="11160" xr2:uid="{00000000-000D-0000-FFFF-FFFF00000000}"/>
  </bookViews>
  <sheets>
    <sheet name="PF0920" sheetId="64" r:id="rId1"/>
  </sheets>
  <externalReferences>
    <externalReference r:id="rId2"/>
    <externalReference r:id="rId3"/>
  </externalReferences>
  <definedNames>
    <definedName name="_xlnm.Print_Area" localSheetId="0">'PF0920'!$A$1:$AF$99</definedName>
    <definedName name="_xlnm.Print_Titles" localSheetId="0">'PF0920'!$1:$11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81" i="64" l="1"/>
  <c r="AC81" i="64"/>
  <c r="AA81" i="64"/>
  <c r="Y81" i="64"/>
  <c r="W81" i="64"/>
  <c r="U81" i="64"/>
  <c r="S81" i="64"/>
  <c r="Q81" i="64"/>
  <c r="O81" i="64"/>
  <c r="M81" i="64"/>
  <c r="K81" i="64"/>
  <c r="I81" i="64"/>
  <c r="G81" i="64"/>
  <c r="E81" i="64"/>
  <c r="C81" i="64"/>
  <c r="AE80" i="64"/>
  <c r="AC80" i="64"/>
  <c r="AA80" i="64"/>
  <c r="Y80" i="64"/>
  <c r="W80" i="64"/>
  <c r="U80" i="64"/>
  <c r="S80" i="64"/>
  <c r="Q80" i="64"/>
  <c r="O80" i="64"/>
  <c r="M80" i="64"/>
  <c r="K80" i="64"/>
  <c r="I80" i="64"/>
  <c r="G80" i="64"/>
  <c r="E80" i="64"/>
  <c r="C80" i="64"/>
  <c r="B77" i="64"/>
  <c r="B76" i="64"/>
  <c r="B75" i="64"/>
  <c r="B74" i="64"/>
  <c r="B73" i="64"/>
  <c r="B72" i="64"/>
  <c r="B71" i="64"/>
  <c r="B67" i="64"/>
  <c r="B66" i="64"/>
  <c r="B65" i="64"/>
  <c r="B64" i="64"/>
  <c r="B63" i="64"/>
  <c r="B62" i="64"/>
  <c r="B61" i="64"/>
  <c r="B60" i="64"/>
  <c r="AE51" i="64"/>
  <c r="AC51" i="64"/>
  <c r="AA51" i="64"/>
  <c r="Y51" i="64"/>
  <c r="W51" i="64"/>
  <c r="U51" i="64"/>
  <c r="S51" i="64"/>
  <c r="Q51" i="64"/>
  <c r="O51" i="64"/>
  <c r="M51" i="64"/>
  <c r="K51" i="64"/>
  <c r="I51" i="64"/>
  <c r="G51" i="64"/>
  <c r="E51" i="64"/>
  <c r="C51" i="64"/>
  <c r="AE50" i="64"/>
  <c r="AC50" i="64"/>
  <c r="AA50" i="64"/>
  <c r="Y50" i="64"/>
  <c r="W50" i="64"/>
  <c r="U50" i="64"/>
  <c r="S50" i="64"/>
  <c r="Q50" i="64"/>
  <c r="O50" i="64"/>
  <c r="M50" i="64"/>
  <c r="K50" i="64"/>
  <c r="I50" i="64"/>
  <c r="G50" i="64"/>
  <c r="E50" i="64"/>
  <c r="C50" i="64"/>
  <c r="AE47" i="64"/>
  <c r="Y47" i="64"/>
  <c r="W47" i="64"/>
  <c r="O47" i="64"/>
  <c r="I47" i="64"/>
  <c r="G47" i="64"/>
  <c r="B47" i="64"/>
  <c r="Q47" i="64" s="1"/>
  <c r="AE46" i="64"/>
  <c r="Y46" i="64"/>
  <c r="W46" i="64"/>
  <c r="O46" i="64"/>
  <c r="I46" i="64"/>
  <c r="G46" i="64"/>
  <c r="B46" i="64"/>
  <c r="AC46" i="64" s="1"/>
  <c r="AE45" i="64"/>
  <c r="Y45" i="64"/>
  <c r="W45" i="64"/>
  <c r="O45" i="64"/>
  <c r="I45" i="64"/>
  <c r="G45" i="64"/>
  <c r="B45" i="64"/>
  <c r="Q45" i="64" s="1"/>
  <c r="AE44" i="64"/>
  <c r="Y44" i="64"/>
  <c r="W44" i="64"/>
  <c r="O44" i="64"/>
  <c r="I44" i="64"/>
  <c r="G44" i="64"/>
  <c r="B44" i="64"/>
  <c r="Q44" i="64" s="1"/>
  <c r="AE43" i="64"/>
  <c r="Y43" i="64"/>
  <c r="W43" i="64"/>
  <c r="O43" i="64"/>
  <c r="I43" i="64"/>
  <c r="G43" i="64"/>
  <c r="B43" i="64"/>
  <c r="Q43" i="64" s="1"/>
  <c r="AE42" i="64"/>
  <c r="Y42" i="64"/>
  <c r="W42" i="64"/>
  <c r="O42" i="64"/>
  <c r="I42" i="64"/>
  <c r="G42" i="64"/>
  <c r="B42" i="64"/>
  <c r="AC42" i="64" s="1"/>
  <c r="AE41" i="64"/>
  <c r="Y41" i="64"/>
  <c r="W41" i="64"/>
  <c r="O41" i="64"/>
  <c r="I41" i="64"/>
  <c r="G41" i="64"/>
  <c r="B41" i="64"/>
  <c r="AC41" i="64" s="1"/>
  <c r="AE40" i="64"/>
  <c r="Y40" i="64"/>
  <c r="W40" i="64"/>
  <c r="O40" i="64"/>
  <c r="I40" i="64"/>
  <c r="G40" i="64"/>
  <c r="B40" i="64"/>
  <c r="AC40" i="64" s="1"/>
  <c r="AE39" i="64"/>
  <c r="Y39" i="64"/>
  <c r="W39" i="64"/>
  <c r="Q39" i="64"/>
  <c r="O39" i="64"/>
  <c r="I39" i="64"/>
  <c r="G39" i="64"/>
  <c r="B39" i="64"/>
  <c r="AC39" i="64" s="1"/>
  <c r="B36" i="64"/>
  <c r="B35" i="64"/>
  <c r="B34" i="64"/>
  <c r="B33" i="64"/>
  <c r="B32" i="64"/>
  <c r="B31" i="64"/>
  <c r="B30" i="64"/>
  <c r="B27" i="64"/>
  <c r="B26" i="64"/>
  <c r="B25" i="64"/>
  <c r="B24" i="64"/>
  <c r="B23" i="64"/>
  <c r="B22" i="64"/>
  <c r="B21" i="64"/>
  <c r="B6" i="64"/>
  <c r="B5" i="64"/>
  <c r="B4" i="64"/>
  <c r="B3" i="64"/>
  <c r="B2" i="64"/>
  <c r="C39" i="64" l="1"/>
  <c r="C41" i="64"/>
  <c r="C46" i="64"/>
  <c r="Q40" i="64"/>
  <c r="Q41" i="64"/>
  <c r="Q42" i="64"/>
  <c r="Q46" i="64"/>
  <c r="S39" i="64"/>
  <c r="C40" i="64"/>
  <c r="S40" i="64"/>
  <c r="S41" i="64"/>
  <c r="C42" i="64"/>
  <c r="S42" i="64"/>
  <c r="C43" i="64"/>
  <c r="S43" i="64"/>
  <c r="C44" i="64"/>
  <c r="S44" i="64"/>
  <c r="C45" i="64"/>
  <c r="S45" i="64"/>
  <c r="S46" i="64"/>
  <c r="C47" i="64"/>
  <c r="S47" i="64"/>
  <c r="E39" i="64"/>
  <c r="U39" i="64"/>
  <c r="E40" i="64"/>
  <c r="U40" i="64"/>
  <c r="E41" i="64"/>
  <c r="U41" i="64"/>
  <c r="E42" i="64"/>
  <c r="U42" i="64"/>
  <c r="E43" i="64"/>
  <c r="U43" i="64"/>
  <c r="E44" i="64"/>
  <c r="U44" i="64"/>
  <c r="E45" i="64"/>
  <c r="U45" i="64"/>
  <c r="E46" i="64"/>
  <c r="U46" i="64"/>
  <c r="E47" i="64"/>
  <c r="U47" i="64"/>
  <c r="AA39" i="64"/>
  <c r="AA40" i="64"/>
  <c r="K42" i="64"/>
  <c r="K47" i="64"/>
  <c r="K39" i="64"/>
  <c r="K40" i="64"/>
  <c r="K41" i="64"/>
  <c r="AA41" i="64"/>
  <c r="AA42" i="64"/>
  <c r="K43" i="64"/>
  <c r="AA43" i="64"/>
  <c r="K44" i="64"/>
  <c r="AA44" i="64"/>
  <c r="K45" i="64"/>
  <c r="AA45" i="64"/>
  <c r="K46" i="64"/>
  <c r="AA46" i="64"/>
  <c r="AA47" i="64"/>
  <c r="M39" i="64"/>
  <c r="M40" i="64"/>
  <c r="M41" i="64"/>
  <c r="M42" i="64"/>
  <c r="M43" i="64"/>
  <c r="AC43" i="64"/>
  <c r="M44" i="64"/>
  <c r="AC44" i="64"/>
  <c r="M45" i="64"/>
  <c r="AC45" i="64"/>
  <c r="M46" i="64"/>
  <c r="M47" i="64"/>
  <c r="AC47" i="64"/>
  <c r="AA73" i="64"/>
  <c r="D9" i="64"/>
  <c r="H9" i="64"/>
  <c r="J9" i="64"/>
  <c r="N9" i="64"/>
  <c r="R9" i="64"/>
  <c r="T9" i="64"/>
  <c r="X9" i="64"/>
  <c r="Z9" i="64"/>
  <c r="AD9" i="64"/>
  <c r="AF9" i="64"/>
  <c r="J10" i="64"/>
  <c r="L10" i="64"/>
  <c r="N10" i="64"/>
  <c r="P10" i="64"/>
  <c r="R10" i="64"/>
  <c r="T10" i="64"/>
  <c r="V10" i="64"/>
  <c r="X10" i="64"/>
  <c r="Z10" i="64"/>
  <c r="AB10" i="64"/>
  <c r="AD10" i="64"/>
  <c r="AF10" i="64"/>
  <c r="C5" i="64"/>
  <c r="C4" i="64"/>
  <c r="E76" i="64" s="1"/>
  <c r="C3" i="64"/>
  <c r="C2" i="64"/>
  <c r="O30" i="64"/>
  <c r="G30" i="64"/>
  <c r="S33" i="64" l="1"/>
  <c r="AE33" i="64"/>
  <c r="Y73" i="64"/>
  <c r="W63" i="64"/>
  <c r="AA72" i="64"/>
  <c r="K76" i="64"/>
  <c r="C66" i="64"/>
  <c r="G76" i="64"/>
  <c r="AE77" i="64"/>
  <c r="E65" i="64"/>
  <c r="I77" i="64"/>
  <c r="S26" i="64"/>
  <c r="Y67" i="64"/>
  <c r="E66" i="64"/>
  <c r="Q76" i="64"/>
  <c r="W76" i="64"/>
  <c r="AA62" i="64"/>
  <c r="AE72" i="64"/>
  <c r="U77" i="64"/>
  <c r="K61" i="64"/>
  <c r="AC72" i="64"/>
  <c r="S72" i="64"/>
  <c r="AA77" i="64"/>
  <c r="AC66" i="64"/>
  <c r="U76" i="64"/>
  <c r="AC77" i="64"/>
  <c r="U66" i="64"/>
  <c r="K72" i="64"/>
  <c r="I67" i="64"/>
  <c r="AC65" i="64"/>
  <c r="G67" i="64"/>
  <c r="O66" i="64"/>
  <c r="U63" i="64"/>
  <c r="U67" i="64"/>
  <c r="Q66" i="64"/>
  <c r="C63" i="64"/>
  <c r="AE67" i="64"/>
  <c r="S66" i="64"/>
  <c r="Y65" i="64"/>
  <c r="AE65" i="64"/>
  <c r="I65" i="64"/>
  <c r="Y61" i="64"/>
  <c r="AA67" i="64"/>
  <c r="W66" i="64"/>
  <c r="I62" i="64"/>
  <c r="M61" i="64"/>
  <c r="C65" i="64"/>
  <c r="S35" i="64"/>
  <c r="I25" i="64"/>
  <c r="W24" i="64"/>
  <c r="G35" i="64"/>
  <c r="AE34" i="64"/>
  <c r="G34" i="64"/>
  <c r="Y24" i="64"/>
  <c r="AE36" i="64"/>
  <c r="I36" i="64"/>
  <c r="AC36" i="64"/>
  <c r="C32" i="64"/>
  <c r="K36" i="64"/>
  <c r="G66" i="64"/>
  <c r="AC35" i="64"/>
  <c r="W65" i="64"/>
  <c r="E72" i="64"/>
  <c r="AA76" i="64"/>
  <c r="Q77" i="64"/>
  <c r="AC22" i="64"/>
  <c r="Y66" i="64"/>
  <c r="U72" i="64"/>
  <c r="C77" i="64"/>
  <c r="M67" i="64"/>
  <c r="K66" i="64"/>
  <c r="Y74" i="64"/>
  <c r="C61" i="64"/>
  <c r="G72" i="64"/>
  <c r="K27" i="64"/>
  <c r="K65" i="64"/>
  <c r="S65" i="64"/>
  <c r="AA65" i="64"/>
  <c r="U65" i="64"/>
  <c r="O65" i="64"/>
  <c r="M76" i="64"/>
  <c r="S76" i="64"/>
  <c r="O76" i="64"/>
  <c r="I76" i="64"/>
  <c r="C76" i="64"/>
  <c r="AC76" i="64"/>
  <c r="AE76" i="64"/>
  <c r="M65" i="64"/>
  <c r="G65" i="64"/>
  <c r="U32" i="64"/>
  <c r="AA61" i="64"/>
  <c r="M72" i="64"/>
  <c r="Y76" i="64"/>
  <c r="K77" i="64"/>
  <c r="AC64" i="64"/>
  <c r="Q62" i="64"/>
  <c r="Y62" i="64"/>
  <c r="I61" i="64"/>
  <c r="E61" i="64"/>
  <c r="M30" i="64"/>
  <c r="Q30" i="64"/>
  <c r="I66" i="64"/>
  <c r="AA66" i="64"/>
  <c r="AE66" i="64"/>
  <c r="M66" i="64"/>
  <c r="W77" i="64"/>
  <c r="O77" i="64"/>
  <c r="S77" i="64"/>
  <c r="Y77" i="64"/>
  <c r="M77" i="64"/>
  <c r="G77" i="64"/>
  <c r="E77" i="64"/>
  <c r="AE35" i="64"/>
  <c r="AA23" i="64"/>
  <c r="G74" i="64"/>
  <c r="O72" i="64"/>
  <c r="I72" i="64"/>
  <c r="Q36" i="64"/>
  <c r="C31" i="64"/>
  <c r="I31" i="64"/>
  <c r="E31" i="64"/>
  <c r="S67" i="64"/>
  <c r="K67" i="64"/>
  <c r="O67" i="64"/>
  <c r="AC67" i="64"/>
  <c r="W67" i="64"/>
  <c r="Q67" i="64"/>
  <c r="C67" i="64"/>
  <c r="E67" i="64"/>
  <c r="S61" i="64"/>
  <c r="M33" i="64"/>
  <c r="Q65" i="64"/>
  <c r="AE61" i="64"/>
  <c r="AC32" i="64"/>
  <c r="W60" i="64"/>
  <c r="S60" i="64"/>
  <c r="U60" i="64"/>
  <c r="C71" i="64"/>
  <c r="E71" i="64"/>
  <c r="AC61" i="64"/>
  <c r="W61" i="64"/>
  <c r="Q72" i="64"/>
  <c r="C72" i="64"/>
  <c r="U61" i="64"/>
  <c r="W72" i="64"/>
  <c r="Q61" i="64"/>
  <c r="O61" i="64"/>
  <c r="Y72" i="64"/>
  <c r="M74" i="64"/>
  <c r="G61" i="64"/>
  <c r="AC74" i="64"/>
  <c r="AC75" i="64"/>
  <c r="G75" i="64"/>
  <c r="W75" i="64"/>
  <c r="Q75" i="64"/>
  <c r="S75" i="64"/>
  <c r="U75" i="64"/>
  <c r="M75" i="64"/>
  <c r="Y75" i="64"/>
  <c r="C75" i="64"/>
  <c r="AA75" i="64"/>
  <c r="O75" i="64"/>
  <c r="E75" i="64"/>
  <c r="AE75" i="64"/>
  <c r="K75" i="64"/>
  <c r="AE64" i="64"/>
  <c r="O64" i="64"/>
  <c r="K64" i="64"/>
  <c r="W64" i="64"/>
  <c r="C64" i="64"/>
  <c r="E64" i="64"/>
  <c r="AA64" i="64"/>
  <c r="S64" i="64"/>
  <c r="I64" i="64"/>
  <c r="Q64" i="64"/>
  <c r="U64" i="64"/>
  <c r="G64" i="64"/>
  <c r="Y64" i="64"/>
  <c r="M64" i="64"/>
  <c r="I75" i="64"/>
  <c r="E22" i="64"/>
  <c r="Y21" i="64"/>
  <c r="I22" i="64"/>
  <c r="M23" i="64"/>
  <c r="Y23" i="64"/>
  <c r="C25" i="64"/>
  <c r="S25" i="64"/>
  <c r="O25" i="64"/>
  <c r="M21" i="64"/>
  <c r="AE23" i="64"/>
  <c r="Q23" i="64"/>
  <c r="U22" i="64"/>
  <c r="G25" i="64"/>
  <c r="AC25" i="64"/>
  <c r="E25" i="64"/>
  <c r="C21" i="64"/>
  <c r="AC23" i="64"/>
  <c r="O23" i="64"/>
  <c r="Y22" i="64"/>
  <c r="W25" i="64"/>
  <c r="Q22" i="64"/>
  <c r="AE25" i="64"/>
  <c r="Q21" i="64"/>
  <c r="K21" i="64"/>
  <c r="O22" i="64"/>
  <c r="E23" i="64"/>
  <c r="U23" i="64"/>
  <c r="AE22" i="64"/>
  <c r="K25" i="64"/>
  <c r="Y25" i="64"/>
  <c r="W21" i="64"/>
  <c r="I21" i="64"/>
  <c r="I23" i="64"/>
  <c r="G22" i="64"/>
  <c r="G21" i="64"/>
  <c r="W23" i="64"/>
  <c r="W22" i="64"/>
  <c r="U25" i="64"/>
  <c r="S22" i="64"/>
  <c r="G23" i="64"/>
  <c r="O21" i="64"/>
  <c r="AC21" i="64"/>
  <c r="AE21" i="64"/>
  <c r="K22" i="64"/>
  <c r="AA25" i="64"/>
  <c r="Q25" i="64"/>
  <c r="E21" i="64"/>
  <c r="M25" i="64"/>
  <c r="AA21" i="64"/>
  <c r="C22" i="64"/>
  <c r="M22" i="64"/>
  <c r="M27" i="64"/>
  <c r="S23" i="64"/>
  <c r="S21" i="64"/>
  <c r="C23" i="64"/>
  <c r="U21" i="64"/>
  <c r="G24" i="64"/>
  <c r="I24" i="64"/>
  <c r="AE24" i="64"/>
  <c r="M24" i="64"/>
  <c r="AC24" i="64"/>
  <c r="E24" i="64"/>
  <c r="C24" i="64"/>
  <c r="S24" i="64"/>
  <c r="K24" i="64"/>
  <c r="AA24" i="64"/>
  <c r="Q24" i="64"/>
  <c r="O24" i="64"/>
  <c r="E34" i="64"/>
  <c r="Y34" i="64"/>
  <c r="K34" i="64"/>
  <c r="U34" i="64"/>
  <c r="Q34" i="64"/>
  <c r="O34" i="64"/>
  <c r="M34" i="64"/>
  <c r="C34" i="64"/>
  <c r="I34" i="64"/>
  <c r="AC34" i="64"/>
  <c r="W34" i="64"/>
  <c r="S34" i="64"/>
  <c r="AA34" i="64"/>
  <c r="U26" i="64"/>
  <c r="Y60" i="64"/>
  <c r="C60" i="64"/>
  <c r="K60" i="64"/>
  <c r="E60" i="64"/>
  <c r="AE60" i="64"/>
  <c r="I60" i="64"/>
  <c r="AA60" i="64"/>
  <c r="O60" i="64"/>
  <c r="Q60" i="64"/>
  <c r="G60" i="64"/>
  <c r="M60" i="64"/>
  <c r="AC60" i="64"/>
  <c r="K71" i="64"/>
  <c r="O71" i="64"/>
  <c r="Y71" i="64"/>
  <c r="AA71" i="64"/>
  <c r="Q71" i="64"/>
  <c r="AC71" i="64"/>
  <c r="G71" i="64"/>
  <c r="M71" i="64"/>
  <c r="W71" i="64"/>
  <c r="S71" i="64"/>
  <c r="I71" i="64"/>
  <c r="AE71" i="64"/>
  <c r="K23" i="64"/>
  <c r="O27" i="64"/>
  <c r="C30" i="64"/>
  <c r="K30" i="64"/>
  <c r="I30" i="64"/>
  <c r="AC30" i="64"/>
  <c r="S30" i="64"/>
  <c r="AA30" i="64"/>
  <c r="E30" i="64"/>
  <c r="U30" i="64"/>
  <c r="AE30" i="64"/>
  <c r="W30" i="64"/>
  <c r="Y30" i="64"/>
  <c r="AA22" i="64"/>
  <c r="U24" i="64"/>
  <c r="U71" i="64"/>
  <c r="M26" i="64"/>
  <c r="I33" i="64"/>
  <c r="G33" i="64"/>
  <c r="AC33" i="64"/>
  <c r="M31" i="64"/>
  <c r="E32" i="64"/>
  <c r="I32" i="64"/>
  <c r="Q35" i="64"/>
  <c r="U35" i="64"/>
  <c r="O35" i="64"/>
  <c r="Q33" i="64"/>
  <c r="U31" i="64"/>
  <c r="O31" i="64"/>
  <c r="G32" i="64"/>
  <c r="W33" i="64"/>
  <c r="AA32" i="64"/>
  <c r="E35" i="64"/>
  <c r="M35" i="64"/>
  <c r="AA33" i="64"/>
  <c r="G31" i="64"/>
  <c r="O32" i="64"/>
  <c r="Y33" i="64"/>
  <c r="M32" i="64"/>
  <c r="E33" i="64"/>
  <c r="Y31" i="64"/>
  <c r="U33" i="64"/>
  <c r="Q32" i="64"/>
  <c r="K35" i="64"/>
  <c r="Y32" i="64"/>
  <c r="K31" i="64"/>
  <c r="K32" i="64"/>
  <c r="W35" i="64"/>
  <c r="AA35" i="64"/>
  <c r="S31" i="64"/>
  <c r="Y35" i="64"/>
  <c r="Q31" i="64"/>
  <c r="K33" i="64"/>
  <c r="I35" i="64"/>
  <c r="AE31" i="64"/>
  <c r="AC31" i="64"/>
  <c r="C33" i="64"/>
  <c r="AE32" i="64"/>
  <c r="G26" i="64"/>
  <c r="AE26" i="64"/>
  <c r="Q26" i="64"/>
  <c r="C26" i="64"/>
  <c r="K26" i="64"/>
  <c r="I26" i="64"/>
  <c r="E26" i="64"/>
  <c r="W26" i="64"/>
  <c r="Y26" i="64"/>
  <c r="AA26" i="64"/>
  <c r="O26" i="64"/>
  <c r="M36" i="64"/>
  <c r="AA36" i="64"/>
  <c r="C36" i="64"/>
  <c r="Y36" i="64"/>
  <c r="U36" i="64"/>
  <c r="O36" i="64"/>
  <c r="W36" i="64"/>
  <c r="E36" i="64"/>
  <c r="S36" i="64"/>
  <c r="G36" i="64"/>
  <c r="S62" i="64"/>
  <c r="AE62" i="64"/>
  <c r="C62" i="64"/>
  <c r="K62" i="64"/>
  <c r="G62" i="64"/>
  <c r="O62" i="64"/>
  <c r="AC62" i="64"/>
  <c r="E62" i="64"/>
  <c r="U62" i="64"/>
  <c r="W62" i="64"/>
  <c r="W73" i="64"/>
  <c r="AE73" i="64"/>
  <c r="O73" i="64"/>
  <c r="E73" i="64"/>
  <c r="Q73" i="64"/>
  <c r="G73" i="64"/>
  <c r="I73" i="64"/>
  <c r="U73" i="64"/>
  <c r="S73" i="64"/>
  <c r="C73" i="64"/>
  <c r="M73" i="64"/>
  <c r="AC73" i="64"/>
  <c r="K73" i="64"/>
  <c r="W32" i="64"/>
  <c r="AA31" i="64"/>
  <c r="C27" i="64"/>
  <c r="U27" i="64"/>
  <c r="S27" i="64"/>
  <c r="AA27" i="64"/>
  <c r="W27" i="64"/>
  <c r="AC27" i="64"/>
  <c r="I27" i="64"/>
  <c r="Q27" i="64"/>
  <c r="G27" i="64"/>
  <c r="AE27" i="64"/>
  <c r="E27" i="64"/>
  <c r="Y27" i="64"/>
  <c r="E63" i="64"/>
  <c r="I63" i="64"/>
  <c r="G63" i="64"/>
  <c r="Y63" i="64"/>
  <c r="AE63" i="64"/>
  <c r="O63" i="64"/>
  <c r="Q63" i="64"/>
  <c r="AA63" i="64"/>
  <c r="K63" i="64"/>
  <c r="AC63" i="64"/>
  <c r="M63" i="64"/>
  <c r="S63" i="64"/>
  <c r="S74" i="64"/>
  <c r="Q74" i="64"/>
  <c r="I74" i="64"/>
  <c r="W74" i="64"/>
  <c r="AE74" i="64"/>
  <c r="K74" i="64"/>
  <c r="E74" i="64"/>
  <c r="AA74" i="64"/>
  <c r="O74" i="64"/>
  <c r="U74" i="64"/>
  <c r="C74" i="64"/>
  <c r="M62" i="64"/>
  <c r="C35" i="64"/>
  <c r="S32" i="64"/>
  <c r="W31" i="64"/>
  <c r="O33" i="64"/>
  <c r="AC26" i="64"/>
  <c r="G29" i="64" l="1"/>
  <c r="S58" i="64"/>
  <c r="U58" i="64"/>
  <c r="I85" i="64"/>
  <c r="C69" i="64"/>
  <c r="E85" i="64"/>
  <c r="C85" i="64"/>
  <c r="O29" i="64"/>
  <c r="M29" i="64"/>
  <c r="AC38" i="64"/>
  <c r="S29" i="64"/>
  <c r="Y69" i="64"/>
  <c r="AC84" i="64"/>
  <c r="AC29" i="64"/>
  <c r="S69" i="64"/>
  <c r="O69" i="64"/>
  <c r="K84" i="64"/>
  <c r="U38" i="64"/>
  <c r="W69" i="64"/>
  <c r="K69" i="64"/>
  <c r="M84" i="64"/>
  <c r="AE19" i="64"/>
  <c r="G19" i="64"/>
  <c r="Y84" i="64"/>
  <c r="I84" i="64"/>
  <c r="W58" i="64"/>
  <c r="G38" i="64"/>
  <c r="AE85" i="64"/>
  <c r="U69" i="64"/>
  <c r="W29" i="64"/>
  <c r="K29" i="64"/>
  <c r="M69" i="64"/>
  <c r="AC58" i="64"/>
  <c r="E58" i="64"/>
  <c r="C84" i="64"/>
  <c r="AC19" i="64"/>
  <c r="G84" i="64"/>
  <c r="Y19" i="64"/>
  <c r="S85" i="64"/>
  <c r="I69" i="64"/>
  <c r="AA58" i="64"/>
  <c r="W84" i="64"/>
  <c r="E38" i="64"/>
  <c r="Y85" i="64"/>
  <c r="I58" i="64"/>
  <c r="I29" i="64"/>
  <c r="AE29" i="64"/>
  <c r="G69" i="64"/>
  <c r="K58" i="64"/>
  <c r="AA19" i="64"/>
  <c r="O19" i="64"/>
  <c r="O84" i="64"/>
  <c r="M19" i="64"/>
  <c r="E84" i="64"/>
  <c r="W85" i="64"/>
  <c r="AA38" i="64"/>
  <c r="Q84" i="64"/>
  <c r="C38" i="64"/>
  <c r="AE84" i="64"/>
  <c r="U84" i="64"/>
  <c r="AC85" i="64"/>
  <c r="Y29" i="64"/>
  <c r="AE58" i="64"/>
  <c r="W38" i="64"/>
  <c r="K85" i="64"/>
  <c r="C29" i="64"/>
  <c r="M58" i="64"/>
  <c r="S38" i="64"/>
  <c r="K38" i="64"/>
  <c r="I38" i="64"/>
  <c r="AA85" i="64"/>
  <c r="O85" i="64"/>
  <c r="M85" i="64"/>
  <c r="AA84" i="64"/>
  <c r="U29" i="64"/>
  <c r="AC69" i="64"/>
  <c r="G58" i="64"/>
  <c r="C58" i="64"/>
  <c r="U19" i="64"/>
  <c r="I19" i="64"/>
  <c r="K19" i="64"/>
  <c r="C19" i="64"/>
  <c r="O38" i="64"/>
  <c r="Y38" i="64"/>
  <c r="Q85" i="64"/>
  <c r="G85" i="64"/>
  <c r="U85" i="64"/>
  <c r="E29" i="64"/>
  <c r="Q69" i="64"/>
  <c r="Q58" i="64"/>
  <c r="Y58" i="64"/>
  <c r="E19" i="64"/>
  <c r="S84" i="64"/>
  <c r="W19" i="64"/>
  <c r="Q19" i="64"/>
  <c r="Q29" i="64"/>
  <c r="Q38" i="64"/>
  <c r="M38" i="64"/>
  <c r="AA29" i="64"/>
  <c r="E69" i="64"/>
  <c r="AE69" i="64"/>
  <c r="AA69" i="64"/>
  <c r="O58" i="64"/>
  <c r="S19" i="64"/>
  <c r="AE38" i="64"/>
  <c r="Q56" i="64" l="1"/>
  <c r="Q82" i="64" s="1"/>
  <c r="U56" i="64"/>
  <c r="U82" i="64" s="1"/>
  <c r="C56" i="64"/>
  <c r="C82" i="64" s="1"/>
  <c r="S56" i="64"/>
  <c r="S82" i="64" s="1"/>
  <c r="M56" i="64"/>
  <c r="M82" i="64" s="1"/>
  <c r="Q17" i="64"/>
  <c r="Q52" i="64" s="1"/>
  <c r="W17" i="64"/>
  <c r="W52" i="64" s="1"/>
  <c r="G56" i="64"/>
  <c r="G82" i="64" s="1"/>
  <c r="M17" i="64"/>
  <c r="M52" i="64" s="1"/>
  <c r="I56" i="64"/>
  <c r="I82" i="64" s="1"/>
  <c r="E17" i="64"/>
  <c r="E52" i="64" s="1"/>
  <c r="AC17" i="64"/>
  <c r="AC52" i="64" s="1"/>
  <c r="Y56" i="64"/>
  <c r="Y82" i="64" s="1"/>
  <c r="S17" i="64"/>
  <c r="S52" i="64" s="1"/>
  <c r="K17" i="64"/>
  <c r="K52" i="64" s="1"/>
  <c r="K56" i="64"/>
  <c r="K82" i="64" s="1"/>
  <c r="AA56" i="64"/>
  <c r="AA82" i="64" s="1"/>
  <c r="W56" i="64"/>
  <c r="W82" i="64" s="1"/>
  <c r="G17" i="64"/>
  <c r="G52" i="64" s="1"/>
  <c r="C17" i="64"/>
  <c r="C52" i="64" s="1"/>
  <c r="O56" i="64"/>
  <c r="O82" i="64" s="1"/>
  <c r="Y17" i="64"/>
  <c r="Y52" i="64" s="1"/>
  <c r="AE56" i="64"/>
  <c r="AE82" i="64" s="1"/>
  <c r="O17" i="64"/>
  <c r="O52" i="64" s="1"/>
  <c r="E56" i="64"/>
  <c r="E82" i="64" s="1"/>
  <c r="U17" i="64"/>
  <c r="U52" i="64" s="1"/>
  <c r="I17" i="64"/>
  <c r="I52" i="64" s="1"/>
  <c r="AE17" i="64"/>
  <c r="AE52" i="64" s="1"/>
  <c r="AA17" i="64"/>
  <c r="AA52" i="64" s="1"/>
  <c r="AC56" i="64"/>
  <c r="AC82" i="64" s="1"/>
  <c r="G79" i="64" l="1"/>
  <c r="G54" i="64" s="1"/>
  <c r="C79" i="64"/>
  <c r="C54" i="64" s="1"/>
  <c r="E49" i="64"/>
  <c r="E15" i="64" s="1"/>
  <c r="S79" i="64"/>
  <c r="S54" i="64" s="1"/>
  <c r="M79" i="64"/>
  <c r="M54" i="64" s="1"/>
  <c r="Q79" i="64"/>
  <c r="Q54" i="64" s="1"/>
  <c r="I79" i="64"/>
  <c r="I54" i="64" s="1"/>
  <c r="AC49" i="64"/>
  <c r="AC15" i="64" s="1"/>
  <c r="W49" i="64"/>
  <c r="W15" i="64" s="1"/>
  <c r="Q49" i="64"/>
  <c r="Q15" i="64" s="1"/>
  <c r="M49" i="64"/>
  <c r="M15" i="64" s="1"/>
  <c r="U79" i="64"/>
  <c r="U54" i="64" s="1"/>
  <c r="M13" i="64" l="1"/>
  <c r="N51" i="64" s="1"/>
  <c r="Q13" i="64"/>
  <c r="R82" i="64" s="1"/>
  <c r="O79" i="64"/>
  <c r="O54" i="64" s="1"/>
  <c r="C49" i="64"/>
  <c r="C15" i="64" s="1"/>
  <c r="C13" i="64" s="1"/>
  <c r="G49" i="64"/>
  <c r="G15" i="64" s="1"/>
  <c r="G13" i="64" s="1"/>
  <c r="H52" i="64" s="1"/>
  <c r="E79" i="64"/>
  <c r="E54" i="64" s="1"/>
  <c r="E13" i="64" s="1"/>
  <c r="F82" i="64" s="1"/>
  <c r="AC79" i="64"/>
  <c r="AC54" i="64" s="1"/>
  <c r="AC13" i="64" s="1"/>
  <c r="S49" i="64"/>
  <c r="S15" i="64" s="1"/>
  <c r="S13" i="64" s="1"/>
  <c r="T52" i="64" s="1"/>
  <c r="Y79" i="64"/>
  <c r="Y54" i="64" s="1"/>
  <c r="AE79" i="64"/>
  <c r="AE54" i="64" s="1"/>
  <c r="I49" i="64"/>
  <c r="I15" i="64" s="1"/>
  <c r="I13" i="64" s="1"/>
  <c r="J52" i="64" s="1"/>
  <c r="AA49" i="64"/>
  <c r="AA15" i="64" s="1"/>
  <c r="U49" i="64"/>
  <c r="U15" i="64" s="1"/>
  <c r="U13" i="64" s="1"/>
  <c r="V52" i="64" s="1"/>
  <c r="AA79" i="64"/>
  <c r="AA54" i="64" s="1"/>
  <c r="W79" i="64"/>
  <c r="W54" i="64" s="1"/>
  <c r="W13" i="64" s="1"/>
  <c r="K49" i="64"/>
  <c r="K15" i="64" s="1"/>
  <c r="K79" i="64"/>
  <c r="K54" i="64" s="1"/>
  <c r="AE49" i="64"/>
  <c r="AE15" i="64" s="1"/>
  <c r="Y49" i="64"/>
  <c r="Y15" i="64" s="1"/>
  <c r="O49" i="64"/>
  <c r="O15" i="64" s="1"/>
  <c r="R39" i="64" l="1"/>
  <c r="N85" i="64"/>
  <c r="R24" i="64"/>
  <c r="N23" i="64"/>
  <c r="N62" i="64"/>
  <c r="N21" i="64"/>
  <c r="N65" i="64"/>
  <c r="N82" i="64"/>
  <c r="R45" i="64"/>
  <c r="N73" i="64"/>
  <c r="N24" i="64"/>
  <c r="R62" i="64"/>
  <c r="R71" i="64"/>
  <c r="N22" i="64"/>
  <c r="R73" i="64"/>
  <c r="N50" i="64"/>
  <c r="R60" i="64"/>
  <c r="R67" i="64"/>
  <c r="N42" i="64"/>
  <c r="N33" i="64"/>
  <c r="N52" i="64"/>
  <c r="R21" i="64"/>
  <c r="R65" i="64"/>
  <c r="N71" i="64"/>
  <c r="N31" i="64"/>
  <c r="N72" i="64"/>
  <c r="R35" i="64"/>
  <c r="R61" i="64"/>
  <c r="N47" i="64"/>
  <c r="N36" i="64"/>
  <c r="N76" i="64"/>
  <c r="R22" i="64"/>
  <c r="N27" i="64"/>
  <c r="N75" i="64"/>
  <c r="N77" i="64"/>
  <c r="R41" i="64"/>
  <c r="R81" i="64"/>
  <c r="R64" i="64"/>
  <c r="R23" i="64"/>
  <c r="R76" i="64"/>
  <c r="R47" i="64"/>
  <c r="R63" i="64"/>
  <c r="R66" i="64"/>
  <c r="N25" i="64"/>
  <c r="N46" i="64"/>
  <c r="N63" i="64"/>
  <c r="N67" i="64"/>
  <c r="R25" i="64"/>
  <c r="R26" i="64"/>
  <c r="R50" i="64"/>
  <c r="N39" i="64"/>
  <c r="N64" i="64"/>
  <c r="N26" i="64"/>
  <c r="N66" i="64"/>
  <c r="O13" i="64"/>
  <c r="P52" i="64" s="1"/>
  <c r="R52" i="64"/>
  <c r="R85" i="64"/>
  <c r="R32" i="64"/>
  <c r="R75" i="64"/>
  <c r="R30" i="64"/>
  <c r="N60" i="64"/>
  <c r="N41" i="64"/>
  <c r="N32" i="64"/>
  <c r="N74" i="64"/>
  <c r="N81" i="64"/>
  <c r="R40" i="64"/>
  <c r="R31" i="64"/>
  <c r="R46" i="64"/>
  <c r="R51" i="64"/>
  <c r="N40" i="64"/>
  <c r="N44" i="64"/>
  <c r="N45" i="64"/>
  <c r="N80" i="64"/>
  <c r="N61" i="64"/>
  <c r="R84" i="64"/>
  <c r="R44" i="64"/>
  <c r="R27" i="64"/>
  <c r="R74" i="64"/>
  <c r="R80" i="64"/>
  <c r="R33" i="64"/>
  <c r="R43" i="64"/>
  <c r="R34" i="64"/>
  <c r="R42" i="64"/>
  <c r="R36" i="64"/>
  <c r="R72" i="64"/>
  <c r="N84" i="64"/>
  <c r="N34" i="64"/>
  <c r="N43" i="64"/>
  <c r="N35" i="64"/>
  <c r="N30" i="64"/>
  <c r="R77" i="64"/>
  <c r="K13" i="64"/>
  <c r="L66" i="64" s="1"/>
  <c r="AE13" i="64"/>
  <c r="AF52" i="64" s="1"/>
  <c r="AA13" i="64"/>
  <c r="AB72" i="64" s="1"/>
  <c r="X80" i="64"/>
  <c r="X67" i="64"/>
  <c r="X66" i="64"/>
  <c r="X61" i="64"/>
  <c r="X77" i="64"/>
  <c r="X50" i="64"/>
  <c r="X65" i="64"/>
  <c r="X72" i="64"/>
  <c r="X81" i="64"/>
  <c r="X76" i="64"/>
  <c r="X63" i="64"/>
  <c r="X24" i="64"/>
  <c r="X51" i="64"/>
  <c r="X60" i="64"/>
  <c r="X71" i="64"/>
  <c r="X26" i="64"/>
  <c r="X42" i="64"/>
  <c r="X30" i="64"/>
  <c r="X41" i="64"/>
  <c r="X39" i="64"/>
  <c r="X36" i="64"/>
  <c r="X25" i="64"/>
  <c r="X74" i="64"/>
  <c r="X33" i="64"/>
  <c r="X27" i="64"/>
  <c r="X23" i="64"/>
  <c r="X31" i="64"/>
  <c r="X32" i="64"/>
  <c r="X34" i="64"/>
  <c r="X62" i="64"/>
  <c r="X43" i="64"/>
  <c r="X75" i="64"/>
  <c r="X35" i="64"/>
  <c r="X21" i="64"/>
  <c r="X45" i="64"/>
  <c r="X64" i="64"/>
  <c r="X46" i="64"/>
  <c r="X47" i="64"/>
  <c r="X73" i="64"/>
  <c r="X40" i="64"/>
  <c r="X22" i="64"/>
  <c r="X44" i="64"/>
  <c r="X84" i="64"/>
  <c r="X85" i="64"/>
  <c r="X52" i="64"/>
  <c r="X82" i="64"/>
  <c r="AD67" i="64"/>
  <c r="AD61" i="64"/>
  <c r="AD77" i="64"/>
  <c r="AD51" i="64"/>
  <c r="AD81" i="64"/>
  <c r="AD65" i="64"/>
  <c r="AD36" i="64"/>
  <c r="AD74" i="64"/>
  <c r="AD76" i="64"/>
  <c r="AD72" i="64"/>
  <c r="AD22" i="64"/>
  <c r="AD80" i="64"/>
  <c r="AD32" i="64"/>
  <c r="AD64" i="64"/>
  <c r="AD50" i="64"/>
  <c r="AD35" i="64"/>
  <c r="AD66" i="64"/>
  <c r="AD62" i="64"/>
  <c r="AD34" i="64"/>
  <c r="AD60" i="64"/>
  <c r="AD40" i="64"/>
  <c r="AD42" i="64"/>
  <c r="AD25" i="64"/>
  <c r="AD27" i="64"/>
  <c r="AD39" i="64"/>
  <c r="AD41" i="64"/>
  <c r="AD47" i="64"/>
  <c r="AD46" i="64"/>
  <c r="AD24" i="64"/>
  <c r="AD30" i="64"/>
  <c r="AD26" i="64"/>
  <c r="AD45" i="64"/>
  <c r="AD43" i="64"/>
  <c r="AD31" i="64"/>
  <c r="AD23" i="64"/>
  <c r="AD71" i="64"/>
  <c r="AD33" i="64"/>
  <c r="AD63" i="64"/>
  <c r="AD73" i="64"/>
  <c r="AD75" i="64"/>
  <c r="AD21" i="64"/>
  <c r="AD44" i="64"/>
  <c r="AD85" i="64"/>
  <c r="AD84" i="64"/>
  <c r="AD52" i="64"/>
  <c r="Y13" i="64"/>
  <c r="AD82" i="64"/>
  <c r="J76" i="64"/>
  <c r="J50" i="64"/>
  <c r="J72" i="64"/>
  <c r="J81" i="64"/>
  <c r="J65" i="64"/>
  <c r="J31" i="64"/>
  <c r="J66" i="64"/>
  <c r="J85" i="64"/>
  <c r="J80" i="64"/>
  <c r="J77" i="64"/>
  <c r="J67" i="64"/>
  <c r="J51" i="64"/>
  <c r="J62" i="64"/>
  <c r="J25" i="64"/>
  <c r="J61" i="64"/>
  <c r="J36" i="64"/>
  <c r="J75" i="64"/>
  <c r="J44" i="64"/>
  <c r="J45" i="64"/>
  <c r="J22" i="64"/>
  <c r="J71" i="64"/>
  <c r="J73" i="64"/>
  <c r="J47" i="64"/>
  <c r="J39" i="64"/>
  <c r="J74" i="64"/>
  <c r="J63" i="64"/>
  <c r="J64" i="64"/>
  <c r="J30" i="64"/>
  <c r="J41" i="64"/>
  <c r="J24" i="64"/>
  <c r="J40" i="64"/>
  <c r="J26" i="64"/>
  <c r="J35" i="64"/>
  <c r="J21" i="64"/>
  <c r="J42" i="64"/>
  <c r="J33" i="64"/>
  <c r="J32" i="64"/>
  <c r="J46" i="64"/>
  <c r="J34" i="64"/>
  <c r="J23" i="64"/>
  <c r="J43" i="64"/>
  <c r="J27" i="64"/>
  <c r="J60" i="64"/>
  <c r="J84" i="64"/>
  <c r="J82" i="64"/>
  <c r="D81" i="64"/>
  <c r="D80" i="64"/>
  <c r="D61" i="64"/>
  <c r="D77" i="64"/>
  <c r="D51" i="64"/>
  <c r="D67" i="64"/>
  <c r="D65" i="64"/>
  <c r="D63" i="64"/>
  <c r="D76" i="64"/>
  <c r="D66" i="64"/>
  <c r="D50" i="64"/>
  <c r="D72" i="64"/>
  <c r="D32" i="64"/>
  <c r="D71" i="64"/>
  <c r="D85" i="64"/>
  <c r="D43" i="64"/>
  <c r="D31" i="64"/>
  <c r="D46" i="64"/>
  <c r="D39" i="64"/>
  <c r="D47" i="64"/>
  <c r="D36" i="64"/>
  <c r="D41" i="64"/>
  <c r="D26" i="64"/>
  <c r="D73" i="64"/>
  <c r="D74" i="64"/>
  <c r="D35" i="64"/>
  <c r="D34" i="64"/>
  <c r="D27" i="64"/>
  <c r="D40" i="64"/>
  <c r="D25" i="64"/>
  <c r="D75" i="64"/>
  <c r="D24" i="64"/>
  <c r="D45" i="64"/>
  <c r="D21" i="64"/>
  <c r="D22" i="64"/>
  <c r="D62" i="64"/>
  <c r="D42" i="64"/>
  <c r="D30" i="64"/>
  <c r="D33" i="64"/>
  <c r="D64" i="64"/>
  <c r="D23" i="64"/>
  <c r="D60" i="64"/>
  <c r="D44" i="64"/>
  <c r="D84" i="64"/>
  <c r="D82" i="64"/>
  <c r="V67" i="64"/>
  <c r="V66" i="64"/>
  <c r="V77" i="64"/>
  <c r="V81" i="64"/>
  <c r="V80" i="64"/>
  <c r="V76" i="64"/>
  <c r="V65" i="64"/>
  <c r="V72" i="64"/>
  <c r="V51" i="64"/>
  <c r="V60" i="64"/>
  <c r="V63" i="64"/>
  <c r="V61" i="64"/>
  <c r="V32" i="64"/>
  <c r="V50" i="64"/>
  <c r="V27" i="64"/>
  <c r="V73" i="64"/>
  <c r="V64" i="64"/>
  <c r="V62" i="64"/>
  <c r="V26" i="64"/>
  <c r="V41" i="64"/>
  <c r="V33" i="64"/>
  <c r="V44" i="64"/>
  <c r="V23" i="64"/>
  <c r="V47" i="64"/>
  <c r="V75" i="64"/>
  <c r="V45" i="64"/>
  <c r="V43" i="64"/>
  <c r="V21" i="64"/>
  <c r="V25" i="64"/>
  <c r="V36" i="64"/>
  <c r="V35" i="64"/>
  <c r="V24" i="64"/>
  <c r="V31" i="64"/>
  <c r="V46" i="64"/>
  <c r="V39" i="64"/>
  <c r="V34" i="64"/>
  <c r="V40" i="64"/>
  <c r="V71" i="64"/>
  <c r="V22" i="64"/>
  <c r="V30" i="64"/>
  <c r="V74" i="64"/>
  <c r="V42" i="64"/>
  <c r="V85" i="64"/>
  <c r="V84" i="64"/>
  <c r="V82" i="64"/>
  <c r="D52" i="64"/>
  <c r="F77" i="64"/>
  <c r="F72" i="64"/>
  <c r="F61" i="64"/>
  <c r="F66" i="64"/>
  <c r="F67" i="64"/>
  <c r="F65" i="64"/>
  <c r="F50" i="64"/>
  <c r="F81" i="64"/>
  <c r="F51" i="64"/>
  <c r="F85" i="64"/>
  <c r="F80" i="64"/>
  <c r="F31" i="64"/>
  <c r="F71" i="64"/>
  <c r="F76" i="64"/>
  <c r="F75" i="64"/>
  <c r="F27" i="64"/>
  <c r="F36" i="64"/>
  <c r="F23" i="64"/>
  <c r="F26" i="64"/>
  <c r="F44" i="64"/>
  <c r="F41" i="64"/>
  <c r="F34" i="64"/>
  <c r="F25" i="64"/>
  <c r="F42" i="64"/>
  <c r="F62" i="64"/>
  <c r="F63" i="64"/>
  <c r="F22" i="64"/>
  <c r="F45" i="64"/>
  <c r="F64" i="64"/>
  <c r="F24" i="64"/>
  <c r="F40" i="64"/>
  <c r="F43" i="64"/>
  <c r="F21" i="64"/>
  <c r="F60" i="64"/>
  <c r="F74" i="64"/>
  <c r="F46" i="64"/>
  <c r="F32" i="64"/>
  <c r="F33" i="64"/>
  <c r="F35" i="64"/>
  <c r="F73" i="64"/>
  <c r="F39" i="64"/>
  <c r="F47" i="64"/>
  <c r="F30" i="64"/>
  <c r="F84" i="64"/>
  <c r="F52" i="64"/>
  <c r="T77" i="64"/>
  <c r="T81" i="64"/>
  <c r="T65" i="64"/>
  <c r="T66" i="64"/>
  <c r="T35" i="64"/>
  <c r="T33" i="64"/>
  <c r="T51" i="64"/>
  <c r="T80" i="64"/>
  <c r="T61" i="64"/>
  <c r="T76" i="64"/>
  <c r="T67" i="64"/>
  <c r="T72" i="64"/>
  <c r="T60" i="64"/>
  <c r="T50" i="64"/>
  <c r="T26" i="64"/>
  <c r="T63" i="64"/>
  <c r="T41" i="64"/>
  <c r="T44" i="64"/>
  <c r="T74" i="64"/>
  <c r="T22" i="64"/>
  <c r="T21" i="64"/>
  <c r="T23" i="64"/>
  <c r="T32" i="64"/>
  <c r="T43" i="64"/>
  <c r="T45" i="64"/>
  <c r="T34" i="64"/>
  <c r="T75" i="64"/>
  <c r="T46" i="64"/>
  <c r="T36" i="64"/>
  <c r="T31" i="64"/>
  <c r="T39" i="64"/>
  <c r="T64" i="64"/>
  <c r="T40" i="64"/>
  <c r="T30" i="64"/>
  <c r="T62" i="64"/>
  <c r="T24" i="64"/>
  <c r="T71" i="64"/>
  <c r="T42" i="64"/>
  <c r="T47" i="64"/>
  <c r="T73" i="64"/>
  <c r="T27" i="64"/>
  <c r="T25" i="64"/>
  <c r="T85" i="64"/>
  <c r="T84" i="64"/>
  <c r="T82" i="64"/>
  <c r="H80" i="64"/>
  <c r="H61" i="64"/>
  <c r="H50" i="64"/>
  <c r="H65" i="64"/>
  <c r="H77" i="64"/>
  <c r="H51" i="64"/>
  <c r="H67" i="64"/>
  <c r="H76" i="64"/>
  <c r="H66" i="64"/>
  <c r="H74" i="64"/>
  <c r="H81" i="64"/>
  <c r="H30" i="64"/>
  <c r="H35" i="64"/>
  <c r="H34" i="64"/>
  <c r="H72" i="64"/>
  <c r="H22" i="64"/>
  <c r="H25" i="64"/>
  <c r="H32" i="64"/>
  <c r="H23" i="64"/>
  <c r="H62" i="64"/>
  <c r="H31" i="64"/>
  <c r="H73" i="64"/>
  <c r="H64" i="64"/>
  <c r="H71" i="64"/>
  <c r="H44" i="64"/>
  <c r="H39" i="64"/>
  <c r="H75" i="64"/>
  <c r="H43" i="64"/>
  <c r="H26" i="64"/>
  <c r="H40" i="64"/>
  <c r="H45" i="64"/>
  <c r="H42" i="64"/>
  <c r="H36" i="64"/>
  <c r="H21" i="64"/>
  <c r="H63" i="64"/>
  <c r="H46" i="64"/>
  <c r="H60" i="64"/>
  <c r="H27" i="64"/>
  <c r="H41" i="64"/>
  <c r="H24" i="64"/>
  <c r="H47" i="64"/>
  <c r="H33" i="64"/>
  <c r="H85" i="64"/>
  <c r="H84" i="64"/>
  <c r="H82" i="64"/>
  <c r="G94" i="64" l="1"/>
  <c r="P32" i="64"/>
  <c r="P43" i="64"/>
  <c r="P67" i="64"/>
  <c r="P30" i="64"/>
  <c r="P85" i="64"/>
  <c r="P76" i="64"/>
  <c r="P40" i="64"/>
  <c r="P31" i="64"/>
  <c r="P39" i="64"/>
  <c r="AB32" i="64"/>
  <c r="N49" i="64"/>
  <c r="P71" i="64"/>
  <c r="P74" i="64"/>
  <c r="P22" i="64"/>
  <c r="P51" i="64"/>
  <c r="P75" i="64"/>
  <c r="P65" i="64"/>
  <c r="P47" i="64"/>
  <c r="P36" i="64"/>
  <c r="G91" i="64"/>
  <c r="R58" i="64"/>
  <c r="G92" i="64"/>
  <c r="L51" i="64"/>
  <c r="N79" i="64"/>
  <c r="L85" i="64"/>
  <c r="N69" i="64"/>
  <c r="AB64" i="64"/>
  <c r="L45" i="64"/>
  <c r="R79" i="64"/>
  <c r="G90" i="64"/>
  <c r="L27" i="64"/>
  <c r="P41" i="64"/>
  <c r="P35" i="64"/>
  <c r="P34" i="64"/>
  <c r="P80" i="64"/>
  <c r="AB61" i="64"/>
  <c r="N19" i="64"/>
  <c r="P84" i="64"/>
  <c r="P46" i="64"/>
  <c r="P63" i="64"/>
  <c r="P81" i="64"/>
  <c r="P72" i="64"/>
  <c r="P73" i="64"/>
  <c r="P26" i="64"/>
  <c r="P66" i="64"/>
  <c r="P45" i="64"/>
  <c r="P82" i="64"/>
  <c r="P25" i="64"/>
  <c r="P64" i="64"/>
  <c r="P24" i="64"/>
  <c r="P61" i="64"/>
  <c r="AB31" i="64"/>
  <c r="AB21" i="64"/>
  <c r="P62" i="64"/>
  <c r="P21" i="64"/>
  <c r="P23" i="64"/>
  <c r="P42" i="64"/>
  <c r="P77" i="64"/>
  <c r="AB67" i="64"/>
  <c r="P27" i="64"/>
  <c r="P33" i="64"/>
  <c r="P60" i="64"/>
  <c r="P44" i="64"/>
  <c r="P50" i="64"/>
  <c r="R19" i="64"/>
  <c r="R49" i="64"/>
  <c r="N58" i="64"/>
  <c r="L42" i="64"/>
  <c r="L76" i="64"/>
  <c r="L74" i="64"/>
  <c r="L39" i="64"/>
  <c r="L46" i="64"/>
  <c r="L44" i="64"/>
  <c r="L61" i="64"/>
  <c r="C94" i="64"/>
  <c r="L84" i="64"/>
  <c r="L71" i="64"/>
  <c r="R69" i="64"/>
  <c r="G96" i="64"/>
  <c r="L25" i="64"/>
  <c r="L77" i="64"/>
  <c r="L35" i="64"/>
  <c r="L67" i="64"/>
  <c r="N38" i="64"/>
  <c r="AF43" i="64"/>
  <c r="AF51" i="64"/>
  <c r="L73" i="64"/>
  <c r="L24" i="64"/>
  <c r="L50" i="64"/>
  <c r="AF80" i="64"/>
  <c r="L62" i="64"/>
  <c r="L64" i="64"/>
  <c r="L80" i="64"/>
  <c r="L43" i="64"/>
  <c r="AF41" i="64"/>
  <c r="N29" i="64"/>
  <c r="AF30" i="64"/>
  <c r="L72" i="64"/>
  <c r="L33" i="64"/>
  <c r="AF42" i="64"/>
  <c r="L31" i="64"/>
  <c r="L47" i="64"/>
  <c r="L63" i="64"/>
  <c r="L40" i="64"/>
  <c r="L60" i="64"/>
  <c r="L41" i="64"/>
  <c r="L81" i="64"/>
  <c r="AF60" i="64"/>
  <c r="I92" i="64"/>
  <c r="G95" i="64"/>
  <c r="AF61" i="64"/>
  <c r="L34" i="64"/>
  <c r="L21" i="64"/>
  <c r="AF73" i="64"/>
  <c r="L26" i="64"/>
  <c r="L36" i="64"/>
  <c r="L23" i="64"/>
  <c r="L65" i="64"/>
  <c r="L75" i="64"/>
  <c r="L30" i="64"/>
  <c r="L22" i="64"/>
  <c r="L32" i="64"/>
  <c r="AF32" i="64"/>
  <c r="G93" i="64"/>
  <c r="AB24" i="64"/>
  <c r="R29" i="64"/>
  <c r="AF64" i="64"/>
  <c r="AF45" i="64"/>
  <c r="AF76" i="64"/>
  <c r="AB22" i="64"/>
  <c r="AB66" i="64"/>
  <c r="R38" i="64"/>
  <c r="AF27" i="64"/>
  <c r="AF22" i="64"/>
  <c r="AF34" i="64"/>
  <c r="AF50" i="64"/>
  <c r="AB85" i="64"/>
  <c r="AB71" i="64"/>
  <c r="AB80" i="64"/>
  <c r="AF31" i="64"/>
  <c r="AF75" i="64"/>
  <c r="AF33" i="64"/>
  <c r="AD49" i="64"/>
  <c r="AB84" i="64"/>
  <c r="AB26" i="64"/>
  <c r="AB77" i="64"/>
  <c r="AB81" i="64"/>
  <c r="H38" i="64"/>
  <c r="AF26" i="64"/>
  <c r="AF71" i="64"/>
  <c r="AF36" i="64"/>
  <c r="AB63" i="64"/>
  <c r="AB60" i="64"/>
  <c r="AB76" i="64"/>
  <c r="AB36" i="64"/>
  <c r="AF35" i="64"/>
  <c r="C92" i="64"/>
  <c r="F79" i="64"/>
  <c r="AF82" i="64"/>
  <c r="AB82" i="64"/>
  <c r="AF44" i="64"/>
  <c r="AF46" i="64"/>
  <c r="AF81" i="64"/>
  <c r="AB33" i="64"/>
  <c r="AB30" i="64"/>
  <c r="AB73" i="64"/>
  <c r="T38" i="64"/>
  <c r="J69" i="64"/>
  <c r="K96" i="64"/>
  <c r="H79" i="64"/>
  <c r="AB47" i="64"/>
  <c r="AB45" i="64"/>
  <c r="AB44" i="64"/>
  <c r="AB42" i="64"/>
  <c r="AB23" i="64"/>
  <c r="AB50" i="64"/>
  <c r="AB52" i="64"/>
  <c r="AF62" i="64"/>
  <c r="AF21" i="64"/>
  <c r="AF47" i="64"/>
  <c r="AF67" i="64"/>
  <c r="AF65" i="64"/>
  <c r="AB25" i="64"/>
  <c r="AB27" i="64"/>
  <c r="AB35" i="64"/>
  <c r="AB43" i="64"/>
  <c r="AB65" i="64"/>
  <c r="H19" i="64"/>
  <c r="C93" i="64"/>
  <c r="I94" i="64"/>
  <c r="AF85" i="64"/>
  <c r="AF63" i="64"/>
  <c r="AF24" i="64"/>
  <c r="AF74" i="64"/>
  <c r="AF66" i="64"/>
  <c r="AF77" i="64"/>
  <c r="K92" i="64"/>
  <c r="AB41" i="64"/>
  <c r="AB39" i="64"/>
  <c r="AB75" i="64"/>
  <c r="AB40" i="64"/>
  <c r="AB51" i="64"/>
  <c r="V29" i="64"/>
  <c r="K94" i="64"/>
  <c r="I96" i="64"/>
  <c r="T69" i="64"/>
  <c r="T58" i="64"/>
  <c r="V49" i="64"/>
  <c r="F49" i="64"/>
  <c r="AF84" i="64"/>
  <c r="AF23" i="64"/>
  <c r="AF40" i="64"/>
  <c r="AF25" i="64"/>
  <c r="AF39" i="64"/>
  <c r="AF72" i="64"/>
  <c r="AB74" i="64"/>
  <c r="AB46" i="64"/>
  <c r="AB34" i="64"/>
  <c r="AB62" i="64"/>
  <c r="L82" i="64"/>
  <c r="L52" i="64"/>
  <c r="H69" i="64"/>
  <c r="T19" i="64"/>
  <c r="D29" i="64"/>
  <c r="D69" i="64"/>
  <c r="J58" i="64"/>
  <c r="Z76" i="64"/>
  <c r="Z72" i="64"/>
  <c r="Z50" i="64"/>
  <c r="Z51" i="64"/>
  <c r="Z74" i="64"/>
  <c r="Z66" i="64"/>
  <c r="Z81" i="64"/>
  <c r="Z77" i="64"/>
  <c r="Z61" i="64"/>
  <c r="Z65" i="64"/>
  <c r="Z67" i="64"/>
  <c r="Z73" i="64"/>
  <c r="Z80" i="64"/>
  <c r="Z62" i="64"/>
  <c r="Z24" i="64"/>
  <c r="Z43" i="64"/>
  <c r="Z71" i="64"/>
  <c r="Z44" i="64"/>
  <c r="Z45" i="64"/>
  <c r="Z27" i="64"/>
  <c r="Z26" i="64"/>
  <c r="Z34" i="64"/>
  <c r="Z40" i="64"/>
  <c r="Z31" i="64"/>
  <c r="Z23" i="64"/>
  <c r="Z64" i="64"/>
  <c r="Z32" i="64"/>
  <c r="Z36" i="64"/>
  <c r="Z21" i="64"/>
  <c r="Z41" i="64"/>
  <c r="Z63" i="64"/>
  <c r="Z33" i="64"/>
  <c r="Z35" i="64"/>
  <c r="Z39" i="64"/>
  <c r="Z42" i="64"/>
  <c r="Z46" i="64"/>
  <c r="Z75" i="64"/>
  <c r="Z22" i="64"/>
  <c r="Z60" i="64"/>
  <c r="Z30" i="64"/>
  <c r="Z25" i="64"/>
  <c r="Z47" i="64"/>
  <c r="Z85" i="64"/>
  <c r="Z84" i="64"/>
  <c r="Z52" i="64"/>
  <c r="Z82" i="64"/>
  <c r="AD29" i="64"/>
  <c r="K91" i="64"/>
  <c r="I95" i="64"/>
  <c r="F38" i="64"/>
  <c r="C90" i="64"/>
  <c r="F19" i="64"/>
  <c r="V79" i="64"/>
  <c r="J19" i="64"/>
  <c r="J49" i="64"/>
  <c r="K95" i="64"/>
  <c r="X69" i="64"/>
  <c r="X19" i="64"/>
  <c r="I90" i="64"/>
  <c r="F58" i="64"/>
  <c r="V69" i="64"/>
  <c r="C96" i="64"/>
  <c r="V19" i="64"/>
  <c r="J79" i="64"/>
  <c r="AD69" i="64"/>
  <c r="AD58" i="64"/>
  <c r="AD79" i="64"/>
  <c r="X58" i="64"/>
  <c r="X49" i="64"/>
  <c r="F29" i="64"/>
  <c r="C91" i="64"/>
  <c r="C95" i="64"/>
  <c r="V38" i="64"/>
  <c r="D49" i="64"/>
  <c r="H29" i="64"/>
  <c r="V58" i="64"/>
  <c r="D58" i="64"/>
  <c r="D19" i="64"/>
  <c r="D79" i="64"/>
  <c r="K93" i="64"/>
  <c r="X38" i="64"/>
  <c r="T49" i="64"/>
  <c r="J29" i="64"/>
  <c r="H58" i="64"/>
  <c r="T29" i="64"/>
  <c r="D38" i="64"/>
  <c r="J38" i="64"/>
  <c r="H49" i="64"/>
  <c r="T79" i="64"/>
  <c r="F69" i="64"/>
  <c r="AD19" i="64"/>
  <c r="K90" i="64"/>
  <c r="AD38" i="64"/>
  <c r="I93" i="64"/>
  <c r="I91" i="64"/>
  <c r="X29" i="64"/>
  <c r="X79" i="64"/>
  <c r="P29" i="64" l="1"/>
  <c r="AF49" i="64"/>
  <c r="P49" i="64"/>
  <c r="G97" i="64"/>
  <c r="G98" i="64" s="1"/>
  <c r="R56" i="64"/>
  <c r="R54" i="64" s="1"/>
  <c r="N56" i="64"/>
  <c r="N54" i="64" s="1"/>
  <c r="P58" i="64"/>
  <c r="P69" i="64"/>
  <c r="P79" i="64"/>
  <c r="P38" i="64"/>
  <c r="E94" i="64"/>
  <c r="AF79" i="64"/>
  <c r="P19" i="64"/>
  <c r="L58" i="64"/>
  <c r="E92" i="64"/>
  <c r="N17" i="64"/>
  <c r="N15" i="64" s="1"/>
  <c r="R17" i="64"/>
  <c r="R15" i="64" s="1"/>
  <c r="L29" i="64"/>
  <c r="L69" i="64"/>
  <c r="L38" i="64"/>
  <c r="C97" i="64"/>
  <c r="C98" i="64" s="1"/>
  <c r="E96" i="64"/>
  <c r="T56" i="64"/>
  <c r="T54" i="64" s="1"/>
  <c r="L49" i="64"/>
  <c r="K97" i="64"/>
  <c r="K98" i="64" s="1"/>
  <c r="E95" i="64"/>
  <c r="E91" i="64"/>
  <c r="E90" i="64"/>
  <c r="E93" i="64"/>
  <c r="L19" i="64"/>
  <c r="AF58" i="64"/>
  <c r="AB19" i="64"/>
  <c r="L79" i="64"/>
  <c r="AB29" i="64"/>
  <c r="AF29" i="64"/>
  <c r="V56" i="64"/>
  <c r="V54" i="64" s="1"/>
  <c r="AF38" i="64"/>
  <c r="AB49" i="64"/>
  <c r="AB79" i="64"/>
  <c r="AB38" i="64"/>
  <c r="J56" i="64"/>
  <c r="J54" i="64" s="1"/>
  <c r="AF69" i="64"/>
  <c r="H17" i="64"/>
  <c r="H15" i="64" s="1"/>
  <c r="Z79" i="64"/>
  <c r="AB58" i="64"/>
  <c r="AF19" i="64"/>
  <c r="AD56" i="64"/>
  <c r="AD54" i="64" s="1"/>
  <c r="AB69" i="64"/>
  <c r="I97" i="64"/>
  <c r="I98" i="64" s="1"/>
  <c r="T17" i="64"/>
  <c r="T15" i="64" s="1"/>
  <c r="X56" i="64"/>
  <c r="X54" i="64" s="1"/>
  <c r="V17" i="64"/>
  <c r="V15" i="64" s="1"/>
  <c r="Z49" i="64"/>
  <c r="J17" i="64"/>
  <c r="J15" i="64" s="1"/>
  <c r="Z38" i="64"/>
  <c r="Z29" i="64"/>
  <c r="H56" i="64"/>
  <c r="H54" i="64" s="1"/>
  <c r="D17" i="64"/>
  <c r="D15" i="64" s="1"/>
  <c r="Z58" i="64"/>
  <c r="D56" i="64"/>
  <c r="D54" i="64" s="1"/>
  <c r="F56" i="64"/>
  <c r="F54" i="64" s="1"/>
  <c r="Z19" i="64"/>
  <c r="F17" i="64"/>
  <c r="F15" i="64" s="1"/>
  <c r="AD17" i="64"/>
  <c r="AD15" i="64" s="1"/>
  <c r="X17" i="64"/>
  <c r="X15" i="64" s="1"/>
  <c r="Z69" i="64"/>
  <c r="R13" i="64" l="1"/>
  <c r="N13" i="64"/>
  <c r="P56" i="64"/>
  <c r="P54" i="64" s="1"/>
  <c r="P17" i="64"/>
  <c r="P15" i="64" s="1"/>
  <c r="E97" i="64"/>
  <c r="E98" i="64" s="1"/>
  <c r="L56" i="64"/>
  <c r="L54" i="64" s="1"/>
  <c r="AB17" i="64"/>
  <c r="AB15" i="64" s="1"/>
  <c r="L17" i="64"/>
  <c r="L15" i="64" s="1"/>
  <c r="J13" i="64"/>
  <c r="AF56" i="64"/>
  <c r="AF54" i="64" s="1"/>
  <c r="D13" i="64"/>
  <c r="AB56" i="64"/>
  <c r="AB54" i="64" s="1"/>
  <c r="V13" i="64"/>
  <c r="AF17" i="64"/>
  <c r="AF15" i="64" s="1"/>
  <c r="AD13" i="64"/>
  <c r="H13" i="64"/>
  <c r="F13" i="64"/>
  <c r="Z56" i="64"/>
  <c r="Z54" i="64" s="1"/>
  <c r="Z17" i="64"/>
  <c r="Z15" i="64" s="1"/>
  <c r="T13" i="64"/>
  <c r="X13" i="64"/>
  <c r="P13" i="64" l="1"/>
  <c r="Z13" i="64"/>
  <c r="AF13" i="64"/>
  <c r="L13" i="64"/>
  <c r="AB13" i="64"/>
</calcChain>
</file>

<file path=xl/sharedStrings.xml><?xml version="1.0" encoding="utf-8"?>
<sst xmlns="http://schemas.openxmlformats.org/spreadsheetml/2006/main" count="119" uniqueCount="64">
  <si>
    <t>PERCURSO RODOVIÁRIO</t>
  </si>
  <si>
    <t>GRIS</t>
  </si>
  <si>
    <t>CUSTO-PESO</t>
  </si>
  <si>
    <t>RODOVIÁRIO</t>
  </si>
  <si>
    <t>OPERAÇÃO URBANA</t>
  </si>
  <si>
    <t>%</t>
  </si>
  <si>
    <t>Manutenção</t>
  </si>
  <si>
    <t>R$/t</t>
  </si>
  <si>
    <t>CAPACID. VEÍCULO (t) :</t>
  </si>
  <si>
    <t>Licenciamento</t>
  </si>
  <si>
    <t>Seguro</t>
  </si>
  <si>
    <t>Combustível</t>
  </si>
  <si>
    <t>Lubrificantes</t>
  </si>
  <si>
    <t>Pneus</t>
  </si>
  <si>
    <t>Remuneração do capital</t>
  </si>
  <si>
    <t>Salário do motorista</t>
  </si>
  <si>
    <t>Salário de ajudante</t>
  </si>
  <si>
    <t>Reposição do veículo</t>
  </si>
  <si>
    <t>Reposição da carroceria</t>
  </si>
  <si>
    <t>Créditos de impostos</t>
  </si>
  <si>
    <t>Lavagem e lubrificação</t>
  </si>
  <si>
    <t>VELOC. MÉDIA (km/h) :</t>
  </si>
  <si>
    <t>T. CARGA/DESC. (h) :</t>
  </si>
  <si>
    <t>HORAS TRABALHADAS (h) :</t>
  </si>
  <si>
    <t>Salários e honorários</t>
  </si>
  <si>
    <t>Aluguéis</t>
  </si>
  <si>
    <t>Tarifas públicas</t>
  </si>
  <si>
    <t>Serviços profissionais</t>
  </si>
  <si>
    <t>Seguro de vida em grupo</t>
  </si>
  <si>
    <t>Impostos e taxas</t>
  </si>
  <si>
    <t>Depreciações</t>
  </si>
  <si>
    <t>Outros custos</t>
  </si>
  <si>
    <t>TONELAGEM EXPEDIDA :</t>
  </si>
  <si>
    <t>PERCURSO :</t>
  </si>
  <si>
    <t>KM DE DISTÂNCIA</t>
  </si>
  <si>
    <t>OUTROS CUSTOS</t>
  </si>
  <si>
    <t>Custo-valor</t>
  </si>
  <si>
    <t>Impostos (PIS+COFINS)</t>
  </si>
  <si>
    <t>CUSTO TOTAL ( R$/t )</t>
  </si>
  <si>
    <t>COMPOSIÇÃO PORCENTUAL DO CUSTO TOTAL DA CARGA FRACIONADA</t>
  </si>
  <si>
    <t>TOTAL SALÁRIOS</t>
  </si>
  <si>
    <t>TOTAL COMBUSTÍVEL</t>
  </si>
  <si>
    <t>R$</t>
  </si>
  <si>
    <t>DISTÂNCIAS RODOVIÁRIO (km) :</t>
  </si>
  <si>
    <t>DISTÂNCIAS URBANAS (km):</t>
  </si>
  <si>
    <t>CUSTOS FIXOS</t>
  </si>
  <si>
    <t>R$/MÊS</t>
  </si>
  <si>
    <t>CUSTOS VARIÁVEIS</t>
  </si>
  <si>
    <t>R$/KM</t>
  </si>
  <si>
    <t>DESPESAS INDIRETAS</t>
  </si>
  <si>
    <t>Arla 32</t>
  </si>
  <si>
    <t>Fonte: Depto. Custos Operacionais e Pesquisas Econômicas/NTC&amp;Logística</t>
  </si>
  <si>
    <t>PESOS DOS PRINCIPAIS INSUMOS SOBRE OS CUSTOS NA CARGA FRACIONADA (%)</t>
  </si>
  <si>
    <t>Distâncias (km) :</t>
  </si>
  <si>
    <t>VEÍCULO</t>
  </si>
  <si>
    <t>MANUTENÇÃO</t>
  </si>
  <si>
    <t xml:space="preserve">SALÁRIOS </t>
  </si>
  <si>
    <t>COMBUSTÍVEL, LAVAGEM E LUBRIFICAÇÃO</t>
  </si>
  <si>
    <t>PNEUS</t>
  </si>
  <si>
    <t>DESPESAS INDIRETAS, EXCETO SALÁRIOS</t>
  </si>
  <si>
    <t>CRÉDITOS DE IMPOSTOS</t>
  </si>
  <si>
    <t>OUTROS</t>
  </si>
  <si>
    <t>SOMA (%)</t>
  </si>
  <si>
    <t>FONTE: DECOPE/NTC&amp;LOGÍSTICA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</si>
</sst>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_);[Red]\(#,##0.00\)"/>
  </numFmts>
  <fonts count="28" x14ac:knownFonts="1">
    <font>
      <sz val="10"/>
      <name val="Arial"/>
    </font>
    <font>
      <sz val="10"/>
      <name val="Arial"/>
      <family val="2"/>
    </font>
    <font>
      <b/>
      <sz val="11"/>
      <color theme="0"/>
      <name val="Calibri"/>
      <family val="2"/>
    </font>
    <font>
      <b/>
      <sz val="28"/>
      <color rgb="FF184782"/>
      <name val="Calibri"/>
      <family val="2"/>
    </font>
    <font>
      <sz val="11"/>
      <name val="Calibri"/>
      <family val="2"/>
    </font>
    <font>
      <sz val="11"/>
      <color theme="0"/>
      <name val="Calibri"/>
      <family val="2"/>
    </font>
    <font>
      <b/>
      <i/>
      <sz val="16"/>
      <color theme="0"/>
      <name val="Calibri"/>
      <family val="2"/>
    </font>
    <font>
      <sz val="10"/>
      <color indexed="60"/>
      <name val="Calibri"/>
      <family val="2"/>
    </font>
    <font>
      <b/>
      <sz val="11"/>
      <name val="Calibri"/>
      <family val="2"/>
    </font>
    <font>
      <b/>
      <sz val="12"/>
      <name val="Calibri"/>
      <family val="2"/>
    </font>
    <font>
      <sz val="10"/>
      <color indexed="50"/>
      <name val="Calibri"/>
      <family val="2"/>
    </font>
    <font>
      <sz val="10"/>
      <color indexed="48"/>
      <name val="Calibri"/>
      <family val="2"/>
    </font>
    <font>
      <sz val="10"/>
      <name val="Calibri"/>
      <family val="2"/>
    </font>
    <font>
      <b/>
      <sz val="11"/>
      <color indexed="9"/>
      <name val="Calibri"/>
      <family val="2"/>
    </font>
    <font>
      <sz val="12"/>
      <color indexed="60"/>
      <name val="Calibri"/>
      <family val="2"/>
    </font>
    <font>
      <sz val="11"/>
      <color indexed="9"/>
      <name val="Calibri"/>
      <family val="2"/>
    </font>
    <font>
      <b/>
      <sz val="10"/>
      <name val="Calibri"/>
      <family val="2"/>
    </font>
    <font>
      <sz val="11"/>
      <color indexed="50"/>
      <name val="Calibri"/>
      <family val="2"/>
    </font>
    <font>
      <b/>
      <sz val="10"/>
      <color indexed="48"/>
      <name val="Calibri"/>
      <family val="2"/>
    </font>
    <font>
      <b/>
      <sz val="12"/>
      <color indexed="60"/>
      <name val="Calibri"/>
      <family val="2"/>
    </font>
    <font>
      <b/>
      <i/>
      <sz val="10"/>
      <color rgb="FF184782"/>
      <name val="Arial"/>
      <family val="2"/>
    </font>
    <font>
      <b/>
      <sz val="16"/>
      <color indexed="9"/>
      <name val="Calibri"/>
      <family val="2"/>
      <scheme val="minor"/>
    </font>
    <font>
      <b/>
      <sz val="14"/>
      <color indexed="9"/>
      <name val="Calibri"/>
      <family val="2"/>
      <scheme val="minor"/>
    </font>
    <font>
      <sz val="14"/>
      <color indexed="9"/>
      <name val="Calibri"/>
      <family val="2"/>
      <scheme val="minor"/>
    </font>
    <font>
      <sz val="11"/>
      <name val="Calibri"/>
      <family val="2"/>
      <scheme val="minor"/>
    </font>
    <font>
      <sz val="11.5"/>
      <name val="Calibri"/>
      <family val="2"/>
      <scheme val="minor"/>
    </font>
    <font>
      <sz val="13"/>
      <color indexed="9"/>
      <name val="Calibri"/>
      <family val="2"/>
      <scheme val="minor"/>
    </font>
    <font>
      <b/>
      <sz val="10"/>
      <color rgb="FF18478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184782"/>
        <bgColor indexed="64"/>
      </patternFill>
    </fill>
    <fill>
      <patternFill patternType="solid">
        <fgColor rgb="FFCF9E4D"/>
        <bgColor indexed="64"/>
      </patternFill>
    </fill>
    <fill>
      <patternFill patternType="solid">
        <fgColor theme="3"/>
        <bgColor indexed="64"/>
      </patternFill>
    </fill>
    <fill>
      <patternFill patternType="solid">
        <fgColor theme="4" tint="0.79998168889431442"/>
        <bgColor indexed="64"/>
      </patternFill>
    </fill>
  </fills>
  <borders count="38">
    <border>
      <left/>
      <right/>
      <top/>
      <bottom/>
      <diagonal/>
    </border>
    <border>
      <left/>
      <right/>
      <top/>
      <bottom style="medium">
        <color indexed="64"/>
      </bottom>
      <diagonal/>
    </border>
    <border>
      <left/>
      <right/>
      <top style="thin">
        <color indexed="64"/>
      </top>
      <bottom style="medium">
        <color indexed="64"/>
      </bottom>
      <diagonal/>
    </border>
    <border>
      <left style="dotted">
        <color indexed="23"/>
      </left>
      <right style="dotted">
        <color indexed="23"/>
      </right>
      <top style="thin">
        <color indexed="64"/>
      </top>
      <bottom style="medium">
        <color indexed="64"/>
      </bottom>
      <diagonal/>
    </border>
    <border>
      <left/>
      <right style="dotted">
        <color indexed="23"/>
      </right>
      <top/>
      <bottom/>
      <diagonal/>
    </border>
    <border>
      <left style="dotted">
        <color indexed="23"/>
      </left>
      <right style="dotted">
        <color indexed="23"/>
      </right>
      <top/>
      <bottom/>
      <diagonal/>
    </border>
    <border>
      <left style="dotted">
        <color indexed="23"/>
      </left>
      <right/>
      <top/>
      <bottom/>
      <diagonal/>
    </border>
    <border>
      <left/>
      <right/>
      <top style="medium">
        <color indexed="64"/>
      </top>
      <bottom/>
      <diagonal/>
    </border>
    <border>
      <left/>
      <right style="dotted">
        <color indexed="23"/>
      </right>
      <top style="medium">
        <color indexed="64"/>
      </top>
      <bottom/>
      <diagonal/>
    </border>
    <border>
      <left style="dotted">
        <color indexed="23"/>
      </left>
      <right style="dotted">
        <color indexed="23"/>
      </right>
      <top style="medium">
        <color indexed="64"/>
      </top>
      <bottom/>
      <diagonal/>
    </border>
    <border>
      <left style="dotted">
        <color indexed="23"/>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tted">
        <color indexed="23"/>
      </right>
      <top style="thin">
        <color indexed="64"/>
      </top>
      <bottom style="medium">
        <color indexed="64"/>
      </bottom>
      <diagonal/>
    </border>
    <border>
      <left style="dotted">
        <color indexed="23"/>
      </left>
      <right/>
      <top style="thin">
        <color indexed="64"/>
      </top>
      <bottom style="medium">
        <color indexed="64"/>
      </bottom>
      <diagonal/>
    </border>
    <border>
      <left style="medium">
        <color theme="0" tint="-0.14996795556505021"/>
      </left>
      <right style="medium">
        <color theme="0" tint="-0.14996795556505021"/>
      </right>
      <top style="medium">
        <color rgb="FF184782"/>
      </top>
      <bottom style="medium">
        <color rgb="FF184782"/>
      </bottom>
      <diagonal/>
    </border>
    <border>
      <left style="medium">
        <color theme="0" tint="-0.14996795556505021"/>
      </left>
      <right style="medium">
        <color rgb="FF184782"/>
      </right>
      <top style="medium">
        <color rgb="FF184782"/>
      </top>
      <bottom style="medium">
        <color rgb="FF184782"/>
      </bottom>
      <diagonal/>
    </border>
    <border>
      <left style="medium">
        <color rgb="FF184782"/>
      </left>
      <right style="medium">
        <color theme="0" tint="-0.14996795556505021"/>
      </right>
      <top style="medium">
        <color rgb="FF184782"/>
      </top>
      <bottom style="medium">
        <color theme="0" tint="-0.14996795556505021"/>
      </bottom>
      <diagonal/>
    </border>
    <border>
      <left style="medium">
        <color theme="0" tint="-0.14996795556505021"/>
      </left>
      <right style="medium">
        <color theme="0" tint="-0.14996795556505021"/>
      </right>
      <top style="medium">
        <color rgb="FF184782"/>
      </top>
      <bottom style="medium">
        <color theme="0" tint="-0.14996795556505021"/>
      </bottom>
      <diagonal/>
    </border>
    <border>
      <left style="medium">
        <color rgb="FF184782"/>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rgb="FF184782"/>
      </left>
      <right style="medium">
        <color theme="0" tint="-0.14996795556505021"/>
      </right>
      <top style="medium">
        <color theme="0" tint="-0.14996795556505021"/>
      </top>
      <bottom style="medium">
        <color rgb="FF184782"/>
      </bottom>
      <diagonal/>
    </border>
    <border>
      <left style="medium">
        <color theme="0" tint="-0.14996795556505021"/>
      </left>
      <right style="medium">
        <color theme="0" tint="-0.14996795556505021"/>
      </right>
      <top style="medium">
        <color theme="0" tint="-0.14996795556505021"/>
      </top>
      <bottom style="medium">
        <color rgb="FF184782"/>
      </bottom>
      <diagonal/>
    </border>
    <border>
      <left style="medium">
        <color theme="0" tint="-0.14996795556505021"/>
      </left>
      <right style="medium">
        <color rgb="FF184782"/>
      </right>
      <top style="medium">
        <color rgb="FF184782"/>
      </top>
      <bottom style="medium">
        <color theme="0" tint="-0.14996795556505021"/>
      </bottom>
      <diagonal/>
    </border>
    <border>
      <left style="medium">
        <color theme="0" tint="-0.14996795556505021"/>
      </left>
      <right style="medium">
        <color rgb="FF184782"/>
      </right>
      <top style="medium">
        <color theme="0" tint="-0.14996795556505021"/>
      </top>
      <bottom style="medium">
        <color theme="0" tint="-0.14996795556505021"/>
      </bottom>
      <diagonal/>
    </border>
    <border>
      <left style="medium">
        <color theme="0" tint="-0.14996795556505021"/>
      </left>
      <right style="medium">
        <color rgb="FF184782"/>
      </right>
      <top style="medium">
        <color theme="0" tint="-0.14996795556505021"/>
      </top>
      <bottom style="medium">
        <color rgb="FF184782"/>
      </bottom>
      <diagonal/>
    </border>
    <border>
      <left style="medium">
        <color rgb="FF184782"/>
      </left>
      <right style="medium">
        <color theme="0" tint="-0.14996795556505021"/>
      </right>
      <top style="medium">
        <color rgb="FF184782"/>
      </top>
      <bottom style="medium">
        <color rgb="FF184782"/>
      </bottom>
      <diagonal/>
    </border>
    <border>
      <left style="medium">
        <color theme="0" tint="-0.14996795556505021"/>
      </left>
      <right style="medium">
        <color theme="0" tint="-0.14996795556505021"/>
      </right>
      <top style="medium">
        <color theme="0" tint="-0.14993743705557422"/>
      </top>
      <bottom style="medium">
        <color theme="0" tint="-0.14993743705557422"/>
      </bottom>
      <diagonal/>
    </border>
    <border>
      <left style="medium">
        <color theme="0" tint="-0.14996795556505021"/>
      </left>
      <right style="medium">
        <color theme="0" tint="-0.14996795556505021"/>
      </right>
      <top style="medium">
        <color theme="0" tint="-0.14993743705557422"/>
      </top>
      <bottom style="medium">
        <color rgb="FF184782"/>
      </bottom>
      <diagonal/>
    </border>
    <border>
      <left style="medium">
        <color theme="0" tint="-0.14996795556505021"/>
      </left>
      <right style="medium">
        <color theme="0" tint="-0.14996795556505021"/>
      </right>
      <top style="medium">
        <color rgb="FF184782"/>
      </top>
      <bottom style="medium">
        <color theme="0" tint="-0.14993743705557422"/>
      </bottom>
      <diagonal/>
    </border>
    <border>
      <left style="medium">
        <color rgb="FF184782"/>
      </left>
      <right/>
      <top style="medium">
        <color theme="0" tint="-0.14996795556505021"/>
      </top>
      <bottom style="medium">
        <color rgb="FF184782"/>
      </bottom>
      <diagonal/>
    </border>
    <border>
      <left/>
      <right style="medium">
        <color theme="0" tint="-0.14996795556505021"/>
      </right>
      <top style="medium">
        <color theme="0" tint="-0.14996795556505021"/>
      </top>
      <bottom style="medium">
        <color rgb="FF184782"/>
      </bottom>
      <diagonal/>
    </border>
    <border>
      <left style="medium">
        <color theme="0" tint="-0.14996795556505021"/>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right style="medium">
        <color rgb="FF184782"/>
      </right>
      <top style="medium">
        <color theme="0" tint="-0.14996795556505021"/>
      </top>
      <bottom style="medium">
        <color theme="0" tint="-0.14996795556505021"/>
      </bottom>
      <diagonal/>
    </border>
    <border>
      <left style="medium">
        <color rgb="FF184782"/>
      </left>
      <right/>
      <top style="medium">
        <color theme="0" tint="-0.14996795556505021"/>
      </top>
      <bottom style="medium">
        <color theme="0" tint="-0.14996795556505021"/>
      </bottom>
      <diagonal/>
    </border>
  </borders>
  <cellStyleXfs count="2">
    <xf numFmtId="0" fontId="0" fillId="0" borderId="0"/>
    <xf numFmtId="0" fontId="1" fillId="0" borderId="0"/>
  </cellStyleXfs>
  <cellXfs count="201">
    <xf numFmtId="0" fontId="0" fillId="0" borderId="0" xfId="0"/>
    <xf numFmtId="17" fontId="2" fillId="0" borderId="0" xfId="1" applyNumberFormat="1" applyFont="1" applyAlignment="1">
      <alignment horizontal="left" vertical="center"/>
    </xf>
    <xf numFmtId="0" fontId="2" fillId="0" borderId="0" xfId="1" applyFont="1" applyAlignment="1">
      <alignment horizontal="center" vertical="center"/>
    </xf>
    <xf numFmtId="0" fontId="2" fillId="0" borderId="0" xfId="1" applyFont="1" applyAlignment="1">
      <alignment vertical="center"/>
    </xf>
    <xf numFmtId="17" fontId="2" fillId="0" borderId="0" xfId="1" applyNumberFormat="1" applyFont="1" applyAlignment="1">
      <alignment horizontal="right" vertical="center"/>
    </xf>
    <xf numFmtId="0" fontId="4" fillId="2" borderId="0" xfId="1" applyFont="1" applyFill="1" applyAlignment="1">
      <alignment vertical="center"/>
    </xf>
    <xf numFmtId="0" fontId="4" fillId="0" borderId="0" xfId="1" applyFont="1" applyAlignment="1">
      <alignment vertical="center"/>
    </xf>
    <xf numFmtId="0" fontId="2" fillId="0" borderId="0" xfId="0" quotePrefix="1" applyFont="1" applyAlignment="1">
      <alignment horizontal="left" vertical="center"/>
    </xf>
    <xf numFmtId="2" fontId="2" fillId="0" borderId="0" xfId="1" applyNumberFormat="1" applyFont="1" applyAlignment="1">
      <alignment horizontal="center" vertical="center"/>
    </xf>
    <xf numFmtId="39" fontId="2" fillId="0" borderId="0" xfId="1" applyNumberFormat="1" applyFont="1" applyAlignment="1">
      <alignment horizontal="center" vertical="center"/>
    </xf>
    <xf numFmtId="0" fontId="5" fillId="0" borderId="0" xfId="1" applyFont="1" applyAlignment="1">
      <alignment vertical="center"/>
    </xf>
    <xf numFmtId="0" fontId="2" fillId="0" borderId="0" xfId="0" quotePrefix="1" applyFont="1" applyAlignment="1">
      <alignment horizontal="right" vertical="center"/>
    </xf>
    <xf numFmtId="0" fontId="4" fillId="2" borderId="0" xfId="1" applyFont="1" applyFill="1" applyAlignment="1">
      <alignment horizontal="right" vertical="center"/>
    </xf>
    <xf numFmtId="0" fontId="2" fillId="0" borderId="0" xfId="1" applyFont="1" applyAlignment="1">
      <alignment horizontal="left" vertical="center"/>
    </xf>
    <xf numFmtId="0" fontId="2" fillId="0" borderId="0" xfId="1" applyFont="1" applyAlignment="1">
      <alignment horizontal="right" vertical="center"/>
    </xf>
    <xf numFmtId="0" fontId="4" fillId="2" borderId="0" xfId="0" quotePrefix="1" applyFont="1" applyFill="1" applyAlignment="1">
      <alignment horizontal="right" vertical="center"/>
    </xf>
    <xf numFmtId="2" fontId="2" fillId="0" borderId="0" xfId="1" applyNumberFormat="1" applyFont="1" applyAlignment="1">
      <alignment horizontal="left" vertical="center"/>
    </xf>
    <xf numFmtId="3" fontId="2" fillId="0" borderId="0" xfId="1" applyNumberFormat="1" applyFont="1" applyAlignment="1">
      <alignment horizontal="center" vertical="center"/>
    </xf>
    <xf numFmtId="2" fontId="2" fillId="0" borderId="0" xfId="1" applyNumberFormat="1" applyFont="1" applyAlignment="1">
      <alignment horizontal="right" vertical="center"/>
    </xf>
    <xf numFmtId="2" fontId="5" fillId="0" borderId="0" xfId="1" applyNumberFormat="1" applyFont="1" applyAlignment="1">
      <alignment horizontal="left" vertical="center"/>
    </xf>
    <xf numFmtId="3" fontId="5" fillId="0" borderId="0" xfId="1" applyNumberFormat="1" applyFont="1" applyAlignment="1">
      <alignment horizontal="center" vertical="center"/>
    </xf>
    <xf numFmtId="0" fontId="5" fillId="0" borderId="0" xfId="1" applyFont="1" applyAlignment="1">
      <alignment horizontal="center" vertical="center"/>
    </xf>
    <xf numFmtId="2" fontId="5" fillId="0" borderId="0" xfId="1" applyNumberFormat="1" applyFont="1" applyAlignment="1">
      <alignment horizontal="right" vertical="center"/>
    </xf>
    <xf numFmtId="2" fontId="4" fillId="2" borderId="0" xfId="1" applyNumberFormat="1" applyFont="1" applyFill="1" applyAlignment="1">
      <alignment horizontal="right" vertical="center"/>
    </xf>
    <xf numFmtId="3" fontId="4" fillId="2" borderId="0" xfId="1" applyNumberFormat="1" applyFont="1" applyFill="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vertical="center"/>
    </xf>
    <xf numFmtId="0" fontId="7" fillId="0" borderId="0" xfId="1" applyFont="1" applyAlignment="1">
      <alignment vertical="center"/>
    </xf>
    <xf numFmtId="0" fontId="8" fillId="2" borderId="0" xfId="1" applyFont="1" applyFill="1" applyAlignment="1">
      <alignment horizontal="left" vertical="center"/>
    </xf>
    <xf numFmtId="0" fontId="9" fillId="2" borderId="0" xfId="1" applyFont="1" applyFill="1" applyAlignment="1">
      <alignment horizontal="center" vertical="center"/>
    </xf>
    <xf numFmtId="1" fontId="9" fillId="2" borderId="0" xfId="1" applyNumberFormat="1" applyFont="1" applyFill="1" applyAlignment="1">
      <alignment horizontal="center" vertical="center"/>
    </xf>
    <xf numFmtId="3" fontId="9" fillId="2" borderId="0" xfId="1" applyNumberFormat="1" applyFont="1" applyFill="1" applyAlignment="1">
      <alignment horizontal="center" vertical="center"/>
    </xf>
    <xf numFmtId="0" fontId="10" fillId="2" borderId="0" xfId="1" applyFont="1" applyFill="1" applyAlignment="1">
      <alignment horizontal="center" vertical="center"/>
    </xf>
    <xf numFmtId="0" fontId="10" fillId="0" borderId="0" xfId="1" applyFont="1" applyAlignment="1">
      <alignment horizontal="center" vertical="center"/>
    </xf>
    <xf numFmtId="0" fontId="11" fillId="2" borderId="0" xfId="1" applyFont="1" applyFill="1" applyAlignment="1">
      <alignment horizontal="center" vertical="center"/>
    </xf>
    <xf numFmtId="0" fontId="11" fillId="0" borderId="0" xfId="1" applyFont="1" applyAlignment="1">
      <alignment horizontal="center" vertical="center"/>
    </xf>
    <xf numFmtId="0" fontId="4" fillId="0" borderId="1" xfId="1" applyFont="1" applyBorder="1" applyAlignment="1">
      <alignment horizontal="center" vertical="center"/>
    </xf>
    <xf numFmtId="0" fontId="8" fillId="2" borderId="2" xfId="1" applyFont="1" applyFill="1" applyBorder="1" applyAlignment="1">
      <alignment horizontal="center" vertical="center"/>
    </xf>
    <xf numFmtId="0" fontId="8" fillId="0" borderId="2" xfId="1" applyFont="1" applyBorder="1" applyAlignment="1">
      <alignment horizontal="center" vertical="center"/>
    </xf>
    <xf numFmtId="0" fontId="8" fillId="6" borderId="2" xfId="1" applyFont="1" applyFill="1" applyBorder="1" applyAlignment="1">
      <alignment horizontal="center" vertical="center"/>
    </xf>
    <xf numFmtId="0" fontId="8" fillId="6" borderId="15" xfId="1" applyFont="1" applyFill="1" applyBorder="1" applyAlignment="1">
      <alignment horizontal="center" vertical="center"/>
    </xf>
    <xf numFmtId="0" fontId="8" fillId="0" borderId="3" xfId="1" applyFont="1" applyBorder="1" applyAlignment="1">
      <alignment horizontal="center" vertical="center"/>
    </xf>
    <xf numFmtId="0" fontId="8" fillId="6" borderId="16" xfId="1" applyFont="1" applyFill="1" applyBorder="1" applyAlignment="1">
      <alignment horizontal="center" vertical="center"/>
    </xf>
    <xf numFmtId="0" fontId="12" fillId="0" borderId="0" xfId="1" applyFont="1" applyAlignment="1">
      <alignment horizontal="center" vertical="center"/>
    </xf>
    <xf numFmtId="0" fontId="4" fillId="0" borderId="7" xfId="1" applyFont="1" applyBorder="1" applyAlignment="1">
      <alignment vertical="center"/>
    </xf>
    <xf numFmtId="0" fontId="4" fillId="2" borderId="7" xfId="1" applyFont="1" applyFill="1" applyBorder="1" applyAlignment="1">
      <alignment vertical="center"/>
    </xf>
    <xf numFmtId="4" fontId="4" fillId="2" borderId="7" xfId="1" applyNumberFormat="1" applyFont="1" applyFill="1" applyBorder="1" applyAlignment="1">
      <alignment horizontal="center" vertical="center"/>
    </xf>
    <xf numFmtId="4" fontId="4" fillId="2" borderId="8" xfId="1" applyNumberFormat="1" applyFont="1" applyFill="1" applyBorder="1" applyAlignment="1">
      <alignment horizontal="center" vertical="center"/>
    </xf>
    <xf numFmtId="4" fontId="4" fillId="2" borderId="9" xfId="1" applyNumberFormat="1" applyFont="1" applyFill="1" applyBorder="1" applyAlignment="1">
      <alignment horizontal="center" vertical="center"/>
    </xf>
    <xf numFmtId="4" fontId="4" fillId="2" borderId="10" xfId="1" applyNumberFormat="1" applyFont="1" applyFill="1" applyBorder="1" applyAlignment="1">
      <alignment horizontal="center" vertical="center"/>
    </xf>
    <xf numFmtId="0" fontId="12" fillId="2" borderId="0" xfId="1" applyFont="1" applyFill="1" applyAlignment="1">
      <alignment vertical="center"/>
    </xf>
    <xf numFmtId="0" fontId="12" fillId="0" borderId="0" xfId="1" applyFont="1" applyAlignment="1">
      <alignment vertical="center"/>
    </xf>
    <xf numFmtId="4" fontId="13" fillId="5" borderId="17" xfId="1" applyNumberFormat="1" applyFont="1" applyFill="1" applyBorder="1" applyAlignment="1">
      <alignment horizontal="center" vertical="center"/>
    </xf>
    <xf numFmtId="4" fontId="13" fillId="5" borderId="18" xfId="1" applyNumberFormat="1" applyFont="1" applyFill="1" applyBorder="1" applyAlignment="1">
      <alignment horizontal="center" vertical="center"/>
    </xf>
    <xf numFmtId="0" fontId="14" fillId="0" borderId="0" xfId="1" applyFont="1" applyAlignment="1">
      <alignment vertical="center"/>
    </xf>
    <xf numFmtId="4" fontId="4" fillId="0" borderId="0" xfId="1" applyNumberFormat="1" applyFont="1" applyAlignment="1">
      <alignment horizontal="center" vertical="center"/>
    </xf>
    <xf numFmtId="4" fontId="4" fillId="0" borderId="4" xfId="1" applyNumberFormat="1" applyFont="1" applyBorder="1" applyAlignment="1">
      <alignment horizontal="center" vertical="center"/>
    </xf>
    <xf numFmtId="4" fontId="4" fillId="0" borderId="5" xfId="1" applyNumberFormat="1" applyFont="1" applyBorder="1" applyAlignment="1">
      <alignment horizontal="center" vertical="center"/>
    </xf>
    <xf numFmtId="4" fontId="4" fillId="0" borderId="6" xfId="1" applyNumberFormat="1" applyFont="1" applyBorder="1" applyAlignment="1">
      <alignment horizontal="center" vertical="center"/>
    </xf>
    <xf numFmtId="4" fontId="15" fillId="0" borderId="0" xfId="1" applyNumberFormat="1" applyFont="1" applyAlignment="1">
      <alignment horizontal="center" vertical="center"/>
    </xf>
    <xf numFmtId="4" fontId="13" fillId="4" borderId="17" xfId="1" applyNumberFormat="1" applyFont="1" applyFill="1" applyBorder="1" applyAlignment="1">
      <alignment horizontal="center" vertical="center"/>
    </xf>
    <xf numFmtId="4" fontId="13" fillId="4" borderId="18" xfId="1" applyNumberFormat="1" applyFont="1" applyFill="1" applyBorder="1" applyAlignment="1">
      <alignment horizontal="center" vertical="center"/>
    </xf>
    <xf numFmtId="0" fontId="16" fillId="0" borderId="0" xfId="1" applyFont="1" applyAlignment="1">
      <alignment vertical="center"/>
    </xf>
    <xf numFmtId="0" fontId="17" fillId="0" borderId="0" xfId="1" applyFont="1" applyAlignment="1">
      <alignment vertical="center"/>
    </xf>
    <xf numFmtId="4" fontId="13" fillId="3" borderId="11" xfId="1" applyNumberFormat="1" applyFont="1" applyFill="1" applyBorder="1" applyAlignment="1">
      <alignment horizontal="right" vertical="center"/>
    </xf>
    <xf numFmtId="4" fontId="13" fillId="3" borderId="12" xfId="1" applyNumberFormat="1" applyFont="1" applyFill="1" applyBorder="1" applyAlignment="1">
      <alignment horizontal="center" vertical="center"/>
    </xf>
    <xf numFmtId="4" fontId="13" fillId="3" borderId="12" xfId="1" applyNumberFormat="1" applyFont="1" applyFill="1" applyBorder="1" applyAlignment="1">
      <alignment horizontal="right" vertical="center"/>
    </xf>
    <xf numFmtId="4" fontId="13" fillId="3" borderId="13" xfId="1" applyNumberFormat="1" applyFont="1" applyFill="1" applyBorder="1" applyAlignment="1">
      <alignment horizontal="right" vertical="center"/>
    </xf>
    <xf numFmtId="0" fontId="4" fillId="0" borderId="0" xfId="1" applyFont="1" applyAlignment="1">
      <alignment horizontal="center" vertical="center"/>
    </xf>
    <xf numFmtId="4" fontId="4" fillId="0" borderId="0" xfId="1" applyNumberFormat="1" applyFont="1" applyAlignment="1">
      <alignment horizontal="right" vertical="center"/>
    </xf>
    <xf numFmtId="4" fontId="4" fillId="0" borderId="4" xfId="1" applyNumberFormat="1" applyFont="1" applyBorder="1" applyAlignment="1">
      <alignment horizontal="right" vertical="center"/>
    </xf>
    <xf numFmtId="4" fontId="4" fillId="0" borderId="5" xfId="1" applyNumberFormat="1" applyFont="1" applyBorder="1" applyAlignment="1">
      <alignment horizontal="right" vertical="center"/>
    </xf>
    <xf numFmtId="4" fontId="4" fillId="0" borderId="6" xfId="1" applyNumberFormat="1" applyFont="1" applyBorder="1" applyAlignment="1">
      <alignment horizontal="right" vertical="center"/>
    </xf>
    <xf numFmtId="4" fontId="15" fillId="0" borderId="0" xfId="1" applyNumberFormat="1" applyFont="1" applyAlignment="1">
      <alignment horizontal="right" vertical="center"/>
    </xf>
    <xf numFmtId="0" fontId="13" fillId="4" borderId="14" xfId="1" applyFont="1" applyFill="1" applyBorder="1" applyAlignment="1">
      <alignment horizontal="left" vertical="center"/>
    </xf>
    <xf numFmtId="0" fontId="13" fillId="4" borderId="12" xfId="1" applyFont="1" applyFill="1" applyBorder="1" applyAlignment="1">
      <alignment horizontal="right" vertical="center"/>
    </xf>
    <xf numFmtId="4" fontId="13" fillId="4" borderId="12" xfId="1" applyNumberFormat="1" applyFont="1" applyFill="1" applyBorder="1" applyAlignment="1">
      <alignment horizontal="right" vertical="center"/>
    </xf>
    <xf numFmtId="4" fontId="13" fillId="4" borderId="12" xfId="1" applyNumberFormat="1" applyFont="1" applyFill="1" applyBorder="1" applyAlignment="1">
      <alignment horizontal="center" vertical="center"/>
    </xf>
    <xf numFmtId="4" fontId="13" fillId="4" borderId="13" xfId="1" applyNumberFormat="1" applyFont="1" applyFill="1" applyBorder="1" applyAlignment="1">
      <alignment horizontal="right" vertical="center"/>
    </xf>
    <xf numFmtId="0" fontId="4" fillId="0" borderId="19" xfId="1" applyFont="1" applyBorder="1" applyAlignment="1">
      <alignment horizontal="left" vertical="center" indent="1"/>
    </xf>
    <xf numFmtId="4" fontId="4" fillId="0" borderId="31" xfId="1" applyNumberFormat="1" applyFont="1" applyBorder="1" applyAlignment="1">
      <alignment horizontal="right" vertical="center"/>
    </xf>
    <xf numFmtId="4" fontId="4" fillId="0" borderId="20" xfId="1" applyNumberFormat="1" applyFont="1" applyBorder="1" applyAlignment="1">
      <alignment horizontal="right" vertical="center"/>
    </xf>
    <xf numFmtId="4" fontId="4" fillId="6" borderId="20" xfId="1" applyNumberFormat="1" applyFont="1" applyFill="1" applyBorder="1" applyAlignment="1">
      <alignment horizontal="center" vertical="center"/>
    </xf>
    <xf numFmtId="4" fontId="4" fillId="6" borderId="20" xfId="1" applyNumberFormat="1" applyFont="1" applyFill="1" applyBorder="1" applyAlignment="1">
      <alignment horizontal="right" vertical="center"/>
    </xf>
    <xf numFmtId="4" fontId="4" fillId="6" borderId="25" xfId="1" applyNumberFormat="1" applyFont="1" applyFill="1" applyBorder="1" applyAlignment="1">
      <alignment horizontal="right" vertical="center"/>
    </xf>
    <xf numFmtId="0" fontId="4" fillId="0" borderId="21" xfId="1" applyFont="1" applyBorder="1" applyAlignment="1">
      <alignment horizontal="left" vertical="center" indent="1"/>
    </xf>
    <xf numFmtId="4" fontId="4" fillId="0" borderId="29" xfId="1" applyNumberFormat="1" applyFont="1" applyBorder="1" applyAlignment="1">
      <alignment horizontal="right" vertical="center"/>
    </xf>
    <xf numFmtId="4" fontId="4" fillId="0" borderId="22" xfId="1" applyNumberFormat="1" applyFont="1" applyBorder="1" applyAlignment="1">
      <alignment horizontal="right" vertical="center"/>
    </xf>
    <xf numFmtId="4" fontId="4" fillId="6" borderId="22" xfId="1" applyNumberFormat="1" applyFont="1" applyFill="1" applyBorder="1" applyAlignment="1">
      <alignment horizontal="center" vertical="center"/>
    </xf>
    <xf numFmtId="4" fontId="4" fillId="6" borderId="22" xfId="1" applyNumberFormat="1" applyFont="1" applyFill="1" applyBorder="1" applyAlignment="1">
      <alignment horizontal="right" vertical="center"/>
    </xf>
    <xf numFmtId="4" fontId="4" fillId="6" borderId="26" xfId="1" applyNumberFormat="1" applyFont="1" applyFill="1" applyBorder="1" applyAlignment="1">
      <alignment horizontal="right" vertical="center"/>
    </xf>
    <xf numFmtId="0" fontId="4" fillId="0" borderId="23" xfId="1" applyFont="1" applyBorder="1" applyAlignment="1">
      <alignment horizontal="left" vertical="center" indent="1"/>
    </xf>
    <xf numFmtId="4" fontId="4" fillId="0" borderId="30" xfId="1" applyNumberFormat="1" applyFont="1" applyBorder="1" applyAlignment="1">
      <alignment horizontal="right" vertical="center"/>
    </xf>
    <xf numFmtId="4" fontId="4" fillId="0" borderId="24" xfId="1" applyNumberFormat="1" applyFont="1" applyBorder="1" applyAlignment="1">
      <alignment horizontal="right" vertical="center"/>
    </xf>
    <xf numFmtId="4" fontId="4" fillId="6" borderId="24" xfId="1" applyNumberFormat="1" applyFont="1" applyFill="1" applyBorder="1" applyAlignment="1">
      <alignment horizontal="center" vertical="center"/>
    </xf>
    <xf numFmtId="4" fontId="4" fillId="6" borderId="24" xfId="1" applyNumberFormat="1" applyFont="1" applyFill="1" applyBorder="1" applyAlignment="1">
      <alignment horizontal="right" vertical="center"/>
    </xf>
    <xf numFmtId="4" fontId="4" fillId="6" borderId="27" xfId="1" applyNumberFormat="1" applyFont="1" applyFill="1" applyBorder="1" applyAlignment="1">
      <alignment horizontal="right" vertical="center"/>
    </xf>
    <xf numFmtId="0" fontId="4" fillId="0" borderId="0" xfId="1" applyFont="1" applyAlignment="1">
      <alignment horizontal="left" vertical="center" indent="1"/>
    </xf>
    <xf numFmtId="0" fontId="13" fillId="4" borderId="19" xfId="1" applyFont="1" applyFill="1" applyBorder="1" applyAlignment="1">
      <alignment horizontal="left" vertical="center"/>
    </xf>
    <xf numFmtId="0" fontId="13" fillId="4" borderId="20" xfId="1" applyFont="1" applyFill="1" applyBorder="1" applyAlignment="1">
      <alignment horizontal="right" vertical="center"/>
    </xf>
    <xf numFmtId="4" fontId="13" fillId="4" borderId="20" xfId="1" applyNumberFormat="1" applyFont="1" applyFill="1" applyBorder="1" applyAlignment="1">
      <alignment horizontal="right" vertical="center"/>
    </xf>
    <xf numFmtId="4" fontId="13" fillId="4" borderId="20" xfId="1" applyNumberFormat="1" applyFont="1" applyFill="1" applyBorder="1" applyAlignment="1">
      <alignment horizontal="center" vertical="center"/>
    </xf>
    <xf numFmtId="4" fontId="13" fillId="4" borderId="25" xfId="1" applyNumberFormat="1" applyFont="1" applyFill="1" applyBorder="1" applyAlignment="1">
      <alignment horizontal="right" vertical="center"/>
    </xf>
    <xf numFmtId="164" fontId="4" fillId="0" borderId="22" xfId="1" quotePrefix="1" applyNumberFormat="1" applyFont="1" applyBorder="1" applyAlignment="1">
      <alignment horizontal="right" vertical="center"/>
    </xf>
    <xf numFmtId="164" fontId="4" fillId="0" borderId="24" xfId="1" quotePrefix="1" applyNumberFormat="1" applyFont="1" applyBorder="1" applyAlignment="1">
      <alignment horizontal="right" vertical="center"/>
    </xf>
    <xf numFmtId="164" fontId="4" fillId="0" borderId="0" xfId="1" quotePrefix="1" applyNumberFormat="1" applyFont="1" applyAlignment="1">
      <alignment horizontal="right" vertical="center"/>
    </xf>
    <xf numFmtId="0" fontId="13" fillId="3" borderId="19" xfId="1" applyFont="1" applyFill="1" applyBorder="1" applyAlignment="1">
      <alignment horizontal="left" vertical="center"/>
    </xf>
    <xf numFmtId="4" fontId="13" fillId="3" borderId="20" xfId="1" applyNumberFormat="1" applyFont="1" applyFill="1" applyBorder="1" applyAlignment="1">
      <alignment horizontal="right" vertical="center"/>
    </xf>
    <xf numFmtId="4" fontId="13" fillId="3" borderId="20" xfId="1" applyNumberFormat="1" applyFont="1" applyFill="1" applyBorder="1" applyAlignment="1">
      <alignment horizontal="center" vertical="center"/>
    </xf>
    <xf numFmtId="4" fontId="13" fillId="3" borderId="25" xfId="1" applyNumberFormat="1" applyFont="1" applyFill="1" applyBorder="1" applyAlignment="1">
      <alignment horizontal="right" vertical="center"/>
    </xf>
    <xf numFmtId="4" fontId="4" fillId="0" borderId="22" xfId="1" quotePrefix="1" applyNumberFormat="1" applyFont="1" applyBorder="1" applyAlignment="1">
      <alignment horizontal="right" vertical="center"/>
    </xf>
    <xf numFmtId="4" fontId="4" fillId="0" borderId="24" xfId="1" quotePrefix="1" applyNumberFormat="1" applyFont="1" applyBorder="1" applyAlignment="1">
      <alignment horizontal="right" vertical="center"/>
    </xf>
    <xf numFmtId="0" fontId="4" fillId="2" borderId="0" xfId="1" applyFont="1" applyFill="1" applyAlignment="1">
      <alignment horizontal="left" vertical="center" indent="1"/>
    </xf>
    <xf numFmtId="4" fontId="4" fillId="2" borderId="0" xfId="1" quotePrefix="1" applyNumberFormat="1" applyFont="1" applyFill="1" applyAlignment="1">
      <alignment horizontal="right" vertical="center"/>
    </xf>
    <xf numFmtId="4" fontId="4" fillId="2" borderId="0" xfId="1" applyNumberFormat="1" applyFont="1" applyFill="1" applyAlignment="1">
      <alignment horizontal="right" vertical="center"/>
    </xf>
    <xf numFmtId="4" fontId="4" fillId="2" borderId="0" xfId="1" applyNumberFormat="1" applyFont="1" applyFill="1" applyAlignment="1">
      <alignment horizontal="center" vertical="center"/>
    </xf>
    <xf numFmtId="4" fontId="4" fillId="2" borderId="4" xfId="1" applyNumberFormat="1" applyFont="1" applyFill="1" applyBorder="1" applyAlignment="1">
      <alignment horizontal="right" vertical="center"/>
    </xf>
    <xf numFmtId="4" fontId="4" fillId="2" borderId="5" xfId="1" applyNumberFormat="1" applyFont="1" applyFill="1" applyBorder="1" applyAlignment="1">
      <alignment horizontal="right" vertical="center"/>
    </xf>
    <xf numFmtId="4" fontId="4" fillId="2" borderId="6" xfId="1" applyNumberFormat="1" applyFont="1" applyFill="1" applyBorder="1" applyAlignment="1">
      <alignment horizontal="right" vertical="center"/>
    </xf>
    <xf numFmtId="164" fontId="4" fillId="2" borderId="0" xfId="1" applyNumberFormat="1" applyFont="1" applyFill="1" applyAlignment="1">
      <alignment horizontal="right" vertical="center"/>
    </xf>
    <xf numFmtId="4" fontId="13" fillId="4" borderId="17" xfId="1" applyNumberFormat="1" applyFont="1" applyFill="1" applyBorder="1" applyAlignment="1">
      <alignment vertical="center"/>
    </xf>
    <xf numFmtId="4" fontId="13" fillId="4" borderId="18" xfId="1" applyNumberFormat="1" applyFont="1" applyFill="1" applyBorder="1" applyAlignment="1">
      <alignment vertical="center"/>
    </xf>
    <xf numFmtId="0" fontId="18" fillId="0" borderId="0" xfId="1" applyFont="1" applyAlignment="1">
      <alignment vertical="center"/>
    </xf>
    <xf numFmtId="4" fontId="4" fillId="2" borderId="4" xfId="1" applyNumberFormat="1" applyFont="1" applyFill="1" applyBorder="1" applyAlignment="1">
      <alignment horizontal="center" vertical="center"/>
    </xf>
    <xf numFmtId="4" fontId="4" fillId="2" borderId="5" xfId="1" applyNumberFormat="1" applyFont="1" applyFill="1" applyBorder="1" applyAlignment="1">
      <alignment horizontal="center" vertical="center"/>
    </xf>
    <xf numFmtId="4" fontId="4" fillId="2" borderId="6" xfId="1" applyNumberFormat="1" applyFont="1" applyFill="1" applyBorder="1" applyAlignment="1">
      <alignment horizontal="center" vertical="center"/>
    </xf>
    <xf numFmtId="4" fontId="13" fillId="3" borderId="22" xfId="1" applyNumberFormat="1" applyFont="1" applyFill="1" applyBorder="1" applyAlignment="1">
      <alignment horizontal="right" vertical="center"/>
    </xf>
    <xf numFmtId="4" fontId="13" fillId="3" borderId="22" xfId="1" applyNumberFormat="1" applyFont="1" applyFill="1" applyBorder="1" applyAlignment="1">
      <alignment horizontal="center" vertical="center"/>
    </xf>
    <xf numFmtId="0" fontId="13" fillId="2" borderId="0" xfId="1" applyFont="1" applyFill="1" applyAlignment="1">
      <alignment horizontal="left" vertical="center"/>
    </xf>
    <xf numFmtId="4" fontId="13" fillId="2" borderId="0" xfId="1" applyNumberFormat="1" applyFont="1" applyFill="1" applyAlignment="1">
      <alignment horizontal="right" vertical="center"/>
    </xf>
    <xf numFmtId="4" fontId="13" fillId="2" borderId="0" xfId="1" applyNumberFormat="1" applyFont="1" applyFill="1" applyAlignment="1">
      <alignment horizontal="center" vertical="center"/>
    </xf>
    <xf numFmtId="0" fontId="16" fillId="2" borderId="0" xfId="1" applyFont="1" applyFill="1" applyAlignment="1">
      <alignment vertical="center"/>
    </xf>
    <xf numFmtId="0" fontId="13" fillId="3" borderId="22" xfId="1" applyFont="1" applyFill="1" applyBorder="1" applyAlignment="1">
      <alignment vertical="center"/>
    </xf>
    <xf numFmtId="0" fontId="13" fillId="4" borderId="28" xfId="1" applyFont="1" applyFill="1" applyBorder="1" applyAlignment="1">
      <alignment horizontal="left" vertical="center"/>
    </xf>
    <xf numFmtId="0" fontId="13" fillId="4" borderId="17" xfId="1" applyFont="1" applyFill="1" applyBorder="1" applyAlignment="1">
      <alignment horizontal="right" vertical="center"/>
    </xf>
    <xf numFmtId="4" fontId="13" fillId="4" borderId="17" xfId="1" applyNumberFormat="1" applyFont="1" applyFill="1" applyBorder="1" applyAlignment="1">
      <alignment horizontal="right" vertical="center"/>
    </xf>
    <xf numFmtId="4" fontId="13" fillId="4" borderId="18" xfId="1" applyNumberFormat="1" applyFont="1" applyFill="1" applyBorder="1" applyAlignment="1">
      <alignment horizontal="right" vertical="center"/>
    </xf>
    <xf numFmtId="0" fontId="4" fillId="0" borderId="0" xfId="1" applyFont="1" applyAlignment="1">
      <alignment horizontal="left" vertical="center"/>
    </xf>
    <xf numFmtId="4" fontId="4" fillId="2" borderId="0" xfId="1" applyNumberFormat="1" applyFont="1" applyFill="1" applyAlignment="1">
      <alignment vertical="center"/>
    </xf>
    <xf numFmtId="4" fontId="4" fillId="2" borderId="4" xfId="1" applyNumberFormat="1" applyFont="1" applyFill="1" applyBorder="1" applyAlignment="1">
      <alignment vertical="center"/>
    </xf>
    <xf numFmtId="4" fontId="4" fillId="2" borderId="5" xfId="1" applyNumberFormat="1" applyFont="1" applyFill="1" applyBorder="1" applyAlignment="1">
      <alignment vertical="center"/>
    </xf>
    <xf numFmtId="4" fontId="4" fillId="2" borderId="6" xfId="1" applyNumberFormat="1" applyFont="1" applyFill="1" applyBorder="1" applyAlignment="1">
      <alignment vertical="center"/>
    </xf>
    <xf numFmtId="4" fontId="19" fillId="0" borderId="20" xfId="1" applyNumberFormat="1" applyFont="1" applyBorder="1" applyAlignment="1">
      <alignment vertical="center"/>
    </xf>
    <xf numFmtId="4" fontId="19" fillId="0" borderId="20" xfId="1" applyNumberFormat="1" applyFont="1" applyBorder="1" applyAlignment="1">
      <alignment horizontal="center" vertical="center"/>
    </xf>
    <xf numFmtId="4" fontId="19" fillId="0" borderId="20" xfId="1" applyNumberFormat="1" applyFont="1" applyBorder="1" applyAlignment="1">
      <alignment horizontal="right" vertical="center"/>
    </xf>
    <xf numFmtId="4" fontId="19" fillId="0" borderId="25" xfId="1" applyNumberFormat="1" applyFont="1" applyBorder="1" applyAlignment="1">
      <alignment horizontal="right" vertical="center"/>
    </xf>
    <xf numFmtId="4" fontId="19" fillId="0" borderId="24" xfId="1" applyNumberFormat="1" applyFont="1" applyBorder="1" applyAlignment="1">
      <alignment vertical="center"/>
    </xf>
    <xf numFmtId="4" fontId="19" fillId="0" borderId="24" xfId="1" applyNumberFormat="1" applyFont="1" applyBorder="1" applyAlignment="1">
      <alignment horizontal="center" vertical="center"/>
    </xf>
    <xf numFmtId="4" fontId="19" fillId="0" borderId="24" xfId="1" applyNumberFormat="1" applyFont="1" applyBorder="1" applyAlignment="1">
      <alignment horizontal="right" vertical="center"/>
    </xf>
    <xf numFmtId="4" fontId="19" fillId="0" borderId="27" xfId="1" applyNumberFormat="1" applyFont="1" applyBorder="1" applyAlignment="1">
      <alignment horizontal="right" vertical="center"/>
    </xf>
    <xf numFmtId="0" fontId="20" fillId="0" borderId="0" xfId="0" applyFont="1" applyAlignment="1">
      <alignment vertical="center"/>
    </xf>
    <xf numFmtId="3" fontId="23" fillId="4" borderId="22" xfId="1" applyNumberFormat="1" applyFont="1" applyFill="1" applyBorder="1" applyAlignment="1">
      <alignment horizontal="centerContinuous" vertical="center"/>
    </xf>
    <xf numFmtId="4" fontId="23" fillId="4" borderId="22" xfId="1" applyNumberFormat="1" applyFont="1" applyFill="1" applyBorder="1" applyAlignment="1">
      <alignment horizontal="centerContinuous" vertical="center"/>
    </xf>
    <xf numFmtId="3" fontId="23" fillId="4" borderId="26" xfId="1" applyNumberFormat="1" applyFont="1" applyFill="1" applyBorder="1" applyAlignment="1">
      <alignment horizontal="centerContinuous" vertical="center"/>
    </xf>
    <xf numFmtId="0" fontId="27" fillId="0" borderId="0" xfId="1" applyFont="1" applyAlignment="1">
      <alignment vertical="center"/>
    </xf>
    <xf numFmtId="0" fontId="24" fillId="0" borderId="0" xfId="1" applyFont="1" applyAlignment="1">
      <alignment vertical="center"/>
    </xf>
    <xf numFmtId="164" fontId="4" fillId="0" borderId="31" xfId="1" quotePrefix="1" applyNumberFormat="1" applyFont="1" applyBorder="1" applyAlignment="1">
      <alignment horizontal="right" vertical="center"/>
    </xf>
    <xf numFmtId="164" fontId="4" fillId="0" borderId="29" xfId="1" quotePrefix="1" applyNumberFormat="1" applyFont="1" applyBorder="1" applyAlignment="1">
      <alignment horizontal="right" vertical="center"/>
    </xf>
    <xf numFmtId="164" fontId="4" fillId="0" borderId="30" xfId="1" quotePrefix="1" applyNumberFormat="1" applyFont="1" applyBorder="1" applyAlignment="1">
      <alignment horizontal="right" vertical="center"/>
    </xf>
    <xf numFmtId="0" fontId="3" fillId="0" borderId="0" xfId="1" applyFont="1" applyAlignment="1">
      <alignment horizontal="center" vertical="center" wrapText="1"/>
    </xf>
    <xf numFmtId="0" fontId="6" fillId="3" borderId="0" xfId="0" applyFont="1" applyFill="1" applyAlignment="1">
      <alignment horizontal="center" vertical="center"/>
    </xf>
    <xf numFmtId="0" fontId="13" fillId="5" borderId="28" xfId="1" applyFont="1" applyFill="1" applyBorder="1" applyAlignment="1">
      <alignment horizontal="left" vertical="center"/>
    </xf>
    <xf numFmtId="0" fontId="13" fillId="5" borderId="17" xfId="1" applyFont="1" applyFill="1" applyBorder="1" applyAlignment="1">
      <alignment horizontal="left" vertical="center"/>
    </xf>
    <xf numFmtId="0" fontId="13" fillId="4" borderId="28" xfId="1" applyFont="1" applyFill="1" applyBorder="1" applyAlignment="1">
      <alignment horizontal="left" vertical="center"/>
    </xf>
    <xf numFmtId="0" fontId="13" fillId="4" borderId="17" xfId="1" applyFont="1" applyFill="1" applyBorder="1" applyAlignment="1">
      <alignment horizontal="left" vertical="center"/>
    </xf>
    <xf numFmtId="0" fontId="13" fillId="3" borderId="22" xfId="1" applyFont="1" applyFill="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4" fillId="0" borderId="24" xfId="1" applyFont="1" applyBorder="1" applyAlignment="1">
      <alignment horizontal="left" vertical="center"/>
    </xf>
    <xf numFmtId="0" fontId="19" fillId="0" borderId="19" xfId="1" applyFont="1" applyBorder="1" applyAlignment="1">
      <alignment horizontal="left" vertical="center"/>
    </xf>
    <xf numFmtId="0" fontId="19" fillId="0" borderId="20" xfId="1" applyFont="1" applyBorder="1" applyAlignment="1">
      <alignment horizontal="left" vertical="center"/>
    </xf>
    <xf numFmtId="0" fontId="19" fillId="0" borderId="23" xfId="1" applyFont="1" applyBorder="1" applyAlignment="1">
      <alignment horizontal="left" vertical="center"/>
    </xf>
    <xf numFmtId="0" fontId="19" fillId="0" borderId="24" xfId="1" applyFont="1" applyBorder="1" applyAlignment="1">
      <alignment horizontal="left" vertical="center"/>
    </xf>
    <xf numFmtId="0" fontId="13" fillId="3" borderId="14" xfId="1" applyFont="1" applyFill="1" applyBorder="1" applyAlignment="1">
      <alignment horizontal="left" vertical="center"/>
    </xf>
    <xf numFmtId="0" fontId="13" fillId="3" borderId="13" xfId="1" applyFont="1" applyFill="1" applyBorder="1" applyAlignment="1">
      <alignment horizontal="left" vertical="center"/>
    </xf>
    <xf numFmtId="0" fontId="13" fillId="3" borderId="19" xfId="1" applyFont="1" applyFill="1" applyBorder="1" applyAlignment="1">
      <alignment horizontal="left" vertical="center"/>
    </xf>
    <xf numFmtId="0" fontId="13" fillId="3" borderId="20" xfId="1" applyFont="1" applyFill="1" applyBorder="1" applyAlignment="1">
      <alignment horizontal="left" vertical="center"/>
    </xf>
    <xf numFmtId="0" fontId="21" fillId="3" borderId="19" xfId="1" applyFont="1" applyFill="1" applyBorder="1" applyAlignment="1">
      <alignment horizontal="center" vertical="center"/>
    </xf>
    <xf numFmtId="0" fontId="21" fillId="3" borderId="20" xfId="1" applyFont="1" applyFill="1" applyBorder="1" applyAlignment="1">
      <alignment horizontal="center" vertical="center"/>
    </xf>
    <xf numFmtId="0" fontId="21" fillId="3" borderId="25" xfId="1" applyFont="1" applyFill="1" applyBorder="1" applyAlignment="1">
      <alignment horizontal="center" vertical="center"/>
    </xf>
    <xf numFmtId="0" fontId="22" fillId="4" borderId="37" xfId="1" applyFont="1" applyFill="1" applyBorder="1" applyAlignment="1">
      <alignment horizontal="center" vertical="center"/>
    </xf>
    <xf numFmtId="0" fontId="22" fillId="4" borderId="35" xfId="1" applyFont="1" applyFill="1" applyBorder="1" applyAlignment="1">
      <alignment horizontal="center" vertical="center"/>
    </xf>
    <xf numFmtId="0" fontId="24" fillId="0" borderId="21" xfId="1" applyFont="1" applyBorder="1" applyAlignment="1">
      <alignment horizontal="left" vertical="center"/>
    </xf>
    <xf numFmtId="0" fontId="24" fillId="0" borderId="22" xfId="1" applyFont="1" applyBorder="1" applyAlignment="1">
      <alignment horizontal="left" vertical="center"/>
    </xf>
    <xf numFmtId="2" fontId="25" fillId="0" borderId="22" xfId="1" applyNumberFormat="1" applyFont="1" applyBorder="1" applyAlignment="1">
      <alignment horizontal="center" vertical="center"/>
    </xf>
    <xf numFmtId="2" fontId="25" fillId="0" borderId="26" xfId="1" applyNumberFormat="1" applyFont="1" applyBorder="1" applyAlignment="1">
      <alignment horizontal="center" vertical="center"/>
    </xf>
    <xf numFmtId="0" fontId="24" fillId="0" borderId="37" xfId="1" applyFont="1" applyBorder="1" applyAlignment="1">
      <alignment horizontal="left" vertical="center"/>
    </xf>
    <xf numFmtId="0" fontId="24" fillId="0" borderId="35" xfId="1" applyFont="1" applyBorder="1" applyAlignment="1">
      <alignment horizontal="left" vertical="center"/>
    </xf>
    <xf numFmtId="0" fontId="24" fillId="0" borderId="21" xfId="1" applyFont="1" applyBorder="1" applyAlignment="1">
      <alignment horizontal="left" vertical="center" wrapText="1"/>
    </xf>
    <xf numFmtId="0" fontId="24" fillId="0" borderId="22" xfId="1" applyFont="1" applyBorder="1" applyAlignment="1">
      <alignment horizontal="left" vertical="center" wrapText="1"/>
    </xf>
    <xf numFmtId="165" fontId="25" fillId="0" borderId="34" xfId="0" applyNumberFormat="1" applyFont="1" applyBorder="1" applyAlignment="1">
      <alignment horizontal="center"/>
    </xf>
    <xf numFmtId="165" fontId="25" fillId="0" borderId="36" xfId="0" applyNumberFormat="1" applyFont="1" applyBorder="1" applyAlignment="1">
      <alignment horizontal="center"/>
    </xf>
    <xf numFmtId="165" fontId="25" fillId="0" borderId="35" xfId="0" applyNumberFormat="1" applyFont="1" applyBorder="1" applyAlignment="1">
      <alignment horizontal="center"/>
    </xf>
    <xf numFmtId="2" fontId="26" fillId="3" borderId="24" xfId="1" applyNumberFormat="1" applyFont="1" applyFill="1" applyBorder="1" applyAlignment="1">
      <alignment horizontal="center" vertical="center"/>
    </xf>
    <xf numFmtId="0" fontId="26" fillId="3" borderId="27" xfId="1" applyFont="1" applyFill="1" applyBorder="1" applyAlignment="1">
      <alignment horizontal="center" vertical="center"/>
    </xf>
    <xf numFmtId="0" fontId="25" fillId="0" borderId="22" xfId="1" applyFont="1" applyBorder="1" applyAlignment="1">
      <alignment horizontal="center" vertical="center"/>
    </xf>
    <xf numFmtId="0" fontId="25" fillId="0" borderId="26" xfId="1" applyFont="1" applyBorder="1" applyAlignment="1">
      <alignment horizontal="center" vertical="center"/>
    </xf>
    <xf numFmtId="0" fontId="23" fillId="3" borderId="32" xfId="1" applyFont="1" applyFill="1" applyBorder="1" applyAlignment="1">
      <alignment horizontal="left" vertical="center"/>
    </xf>
    <xf numFmtId="0" fontId="23" fillId="3" borderId="33" xfId="1" applyFont="1" applyFill="1" applyBorder="1" applyAlignment="1">
      <alignment horizontal="left" vertical="center"/>
    </xf>
    <xf numFmtId="0" fontId="26" fillId="3" borderId="24" xfId="1" applyFont="1" applyFill="1" applyBorder="1" applyAlignment="1">
      <alignment horizontal="center" vertical="center"/>
    </xf>
  </cellXfs>
  <cellStyles count="2">
    <cellStyle name="Normal" xfId="0" builtinId="0"/>
    <cellStyle name="Normal_Pesosfu" xfId="1" xr:uid="{00000000-0005-0000-0000-000001000000}"/>
  </cellStyles>
  <dxfs count="0"/>
  <tableStyles count="0" defaultTableStyle="TableStyleMedium2" defaultPivotStyle="PivotStyleLight16"/>
  <colors>
    <mruColors>
      <color rgb="FF1847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116376</xdr:colOff>
      <xdr:row>0</xdr:row>
      <xdr:rowOff>45803</xdr:rowOff>
    </xdr:from>
    <xdr:to>
      <xdr:col>2</xdr:col>
      <xdr:colOff>190500</xdr:colOff>
      <xdr:row>3</xdr:row>
      <xdr:rowOff>180964</xdr:rowOff>
    </xdr:to>
    <xdr:pic>
      <xdr:nvPicPr>
        <xdr:cNvPr id="1081" name="Imagem 1">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376" y="45803"/>
          <a:ext cx="2998299" cy="982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_DECO/INCTNOVO/INCTF08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XC_DECO/INCTNOVO/INCTF0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racionada"/>
      <sheetName val="RESUMOa"/>
      <sheetName val="VARIAÇÃOr"/>
      <sheetName val="RESUMOr"/>
      <sheetName val="VARIAÇÃOce"/>
      <sheetName val="RESUMOce"/>
      <sheetName val="PLANCUSr"/>
      <sheetName val="PLANCUSce"/>
      <sheetName val="DAT"/>
      <sheetName val="PESOSa"/>
      <sheetName val="PESOSr"/>
      <sheetName val="PESOSdat"/>
      <sheetName val="PESOSou"/>
      <sheetName val="VEÍCULO"/>
      <sheetName val="CARROCERIA"/>
      <sheetName val="LAVAGEM"/>
      <sheetName val="PNEU"/>
      <sheetName val="RECAPAGEM"/>
      <sheetName val="RODOAR"/>
      <sheetName val="ÓLEOS"/>
      <sheetName val="media_mês"/>
      <sheetName val="media_ano"/>
      <sheetName val="media_12"/>
      <sheetName val="media_jun94"/>
      <sheetName val="OUTROS"/>
      <sheetName val="DATA"/>
      <sheetName val="RESUMOr_FARMA"/>
      <sheetName val="Generalidades_FARMA"/>
      <sheetName val="Fracionada_FARMA"/>
    </sheetNames>
    <sheetDataSet>
      <sheetData sheetId="0"/>
      <sheetData sheetId="1"/>
      <sheetData sheetId="2"/>
      <sheetData sheetId="3"/>
      <sheetData sheetId="4"/>
      <sheetData sheetId="5"/>
      <sheetData sheetId="6"/>
      <sheetData sheetId="7"/>
      <sheetData sheetId="8">
        <row r="93">
          <cell r="H93">
            <v>248.6</v>
          </cell>
        </row>
        <row r="94">
          <cell r="H94">
            <v>2.5</v>
          </cell>
        </row>
        <row r="95">
          <cell r="H95">
            <v>2.25</v>
          </cell>
        </row>
        <row r="96">
          <cell r="H96">
            <v>17.45722650228489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idades"/>
      <sheetName val="Fracionada"/>
      <sheetName val="RESUMOa"/>
      <sheetName val="VARIAÇÃOr"/>
      <sheetName val="RESUMOr"/>
      <sheetName val="VARIAÇÃOce"/>
      <sheetName val="RESUMOce"/>
      <sheetName val="PLANCUSr"/>
      <sheetName val="PLANCUSce"/>
      <sheetName val="DAT"/>
      <sheetName val="PESOSa"/>
      <sheetName val="PESOSr"/>
      <sheetName val="PESOSdat"/>
      <sheetName val="PESOSou"/>
      <sheetName val="VEÍCULO"/>
      <sheetName val="CARROCERIA"/>
      <sheetName val="LAVAGEM"/>
      <sheetName val="PNEU"/>
      <sheetName val="RECAPAGEM"/>
      <sheetName val="RODOAR"/>
      <sheetName val="ÓLEOS"/>
      <sheetName val="media_mês"/>
      <sheetName val="media_ano"/>
      <sheetName val="media_12"/>
      <sheetName val="media_jun94"/>
      <sheetName val="OUTROS"/>
      <sheetName val="DATA"/>
    </sheetNames>
    <sheetDataSet>
      <sheetData sheetId="0"/>
      <sheetData sheetId="1"/>
      <sheetData sheetId="2"/>
      <sheetData sheetId="3"/>
      <sheetData sheetId="4">
        <row r="14">
          <cell r="D14">
            <v>50</v>
          </cell>
          <cell r="E14">
            <v>0.8</v>
          </cell>
          <cell r="F14">
            <v>600.48759746810038</v>
          </cell>
          <cell r="G14">
            <v>0.3</v>
          </cell>
          <cell r="I14">
            <v>0.3</v>
          </cell>
        </row>
        <row r="15">
          <cell r="D15">
            <v>100</v>
          </cell>
          <cell r="E15">
            <v>0.8</v>
          </cell>
          <cell r="F15">
            <v>619.61501071731925</v>
          </cell>
          <cell r="G15">
            <v>0.3</v>
          </cell>
        </row>
        <row r="16">
          <cell r="D16">
            <v>150</v>
          </cell>
          <cell r="E16">
            <v>0.8</v>
          </cell>
          <cell r="F16">
            <v>638.74242396653813</v>
          </cell>
          <cell r="G16">
            <v>0.3</v>
          </cell>
        </row>
        <row r="17">
          <cell r="D17">
            <v>200</v>
          </cell>
          <cell r="E17">
            <v>0.8</v>
          </cell>
          <cell r="F17">
            <v>657.86983721575689</v>
          </cell>
          <cell r="G17">
            <v>0.3</v>
          </cell>
        </row>
        <row r="18">
          <cell r="D18">
            <v>250</v>
          </cell>
          <cell r="E18">
            <v>0.8</v>
          </cell>
          <cell r="F18">
            <v>676.99725046497576</v>
          </cell>
          <cell r="G18">
            <v>0.3</v>
          </cell>
        </row>
        <row r="19">
          <cell r="D19">
            <v>300</v>
          </cell>
          <cell r="E19">
            <v>0.8</v>
          </cell>
          <cell r="F19">
            <v>696.12466371419464</v>
          </cell>
          <cell r="G19">
            <v>0.4</v>
          </cell>
        </row>
        <row r="20">
          <cell r="D20">
            <v>350</v>
          </cell>
          <cell r="E20">
            <v>0.8</v>
          </cell>
          <cell r="F20">
            <v>715.2520769634134</v>
          </cell>
          <cell r="G20">
            <v>0.4</v>
          </cell>
        </row>
        <row r="21">
          <cell r="D21">
            <v>400</v>
          </cell>
          <cell r="E21">
            <v>0.8</v>
          </cell>
          <cell r="F21">
            <v>734.37949021263228</v>
          </cell>
          <cell r="G21">
            <v>0.4</v>
          </cell>
        </row>
        <row r="22">
          <cell r="D22">
            <v>450</v>
          </cell>
          <cell r="E22">
            <v>0.8</v>
          </cell>
          <cell r="F22">
            <v>753.50690346185115</v>
          </cell>
          <cell r="G22">
            <v>0.4</v>
          </cell>
        </row>
        <row r="23">
          <cell r="D23">
            <v>500</v>
          </cell>
          <cell r="E23">
            <v>0.8</v>
          </cell>
          <cell r="F23">
            <v>772.63431671106991</v>
          </cell>
          <cell r="G23">
            <v>0.4</v>
          </cell>
        </row>
        <row r="24">
          <cell r="D24">
            <v>550</v>
          </cell>
          <cell r="E24">
            <v>1</v>
          </cell>
          <cell r="F24">
            <v>911.22886419635995</v>
          </cell>
          <cell r="G24">
            <v>0.6</v>
          </cell>
        </row>
        <row r="25">
          <cell r="D25">
            <v>600</v>
          </cell>
          <cell r="E25">
            <v>1</v>
          </cell>
          <cell r="F25">
            <v>930.35627744557883</v>
          </cell>
          <cell r="G25">
            <v>0.6</v>
          </cell>
        </row>
        <row r="26">
          <cell r="D26">
            <v>650</v>
          </cell>
          <cell r="E26">
            <v>1</v>
          </cell>
          <cell r="F26">
            <v>949.48369069479759</v>
          </cell>
          <cell r="G26">
            <v>0.6</v>
          </cell>
        </row>
        <row r="27">
          <cell r="D27">
            <v>700</v>
          </cell>
          <cell r="E27">
            <v>1</v>
          </cell>
          <cell r="F27">
            <v>968.61110394401646</v>
          </cell>
          <cell r="G27">
            <v>0.6</v>
          </cell>
        </row>
        <row r="28">
          <cell r="D28">
            <v>750</v>
          </cell>
          <cell r="E28">
            <v>1</v>
          </cell>
          <cell r="F28">
            <v>987.73851719323534</v>
          </cell>
          <cell r="G28">
            <v>0.6</v>
          </cell>
        </row>
        <row r="29">
          <cell r="D29">
            <v>800</v>
          </cell>
          <cell r="E29">
            <v>1</v>
          </cell>
          <cell r="F29">
            <v>1006.8659304424541</v>
          </cell>
          <cell r="G29">
            <v>0.6</v>
          </cell>
        </row>
        <row r="30">
          <cell r="D30">
            <v>850</v>
          </cell>
          <cell r="E30">
            <v>1</v>
          </cell>
          <cell r="F30">
            <v>1025.9933436916731</v>
          </cell>
          <cell r="G30">
            <v>0.6</v>
          </cell>
        </row>
        <row r="31">
          <cell r="D31">
            <v>900</v>
          </cell>
          <cell r="E31">
            <v>1</v>
          </cell>
          <cell r="F31">
            <v>1045.1207569408919</v>
          </cell>
          <cell r="G31">
            <v>0.6</v>
          </cell>
        </row>
        <row r="32">
          <cell r="D32">
            <v>950</v>
          </cell>
          <cell r="E32">
            <v>1</v>
          </cell>
          <cell r="F32">
            <v>1064.2481701901106</v>
          </cell>
          <cell r="G32">
            <v>0.6</v>
          </cell>
        </row>
        <row r="33">
          <cell r="D33">
            <v>1000</v>
          </cell>
          <cell r="E33">
            <v>1</v>
          </cell>
          <cell r="F33">
            <v>1083.3755834393296</v>
          </cell>
          <cell r="G33">
            <v>0.6</v>
          </cell>
        </row>
        <row r="34">
          <cell r="D34">
            <v>1100</v>
          </cell>
          <cell r="E34">
            <v>1.2</v>
          </cell>
          <cell r="F34">
            <v>1241.0975441738383</v>
          </cell>
          <cell r="G34">
            <v>0.7</v>
          </cell>
        </row>
        <row r="35">
          <cell r="D35">
            <v>1200</v>
          </cell>
          <cell r="E35">
            <v>1.2</v>
          </cell>
          <cell r="F35">
            <v>1279.3523706722758</v>
          </cell>
          <cell r="G35">
            <v>0.7</v>
          </cell>
        </row>
        <row r="36">
          <cell r="D36">
            <v>1300</v>
          </cell>
          <cell r="E36">
            <v>1.2</v>
          </cell>
          <cell r="F36">
            <v>1317.6071971707138</v>
          </cell>
          <cell r="G36">
            <v>0.7</v>
          </cell>
        </row>
        <row r="37">
          <cell r="D37">
            <v>1400</v>
          </cell>
          <cell r="E37">
            <v>1.2</v>
          </cell>
          <cell r="F37">
            <v>1355.8620236691513</v>
          </cell>
          <cell r="G37">
            <v>0.7</v>
          </cell>
        </row>
        <row r="38">
          <cell r="D38">
            <v>1500</v>
          </cell>
          <cell r="E38">
            <v>1.2</v>
          </cell>
          <cell r="F38">
            <v>1394.1168501675891</v>
          </cell>
          <cell r="G38">
            <v>0.7</v>
          </cell>
        </row>
        <row r="39">
          <cell r="D39">
            <v>1600</v>
          </cell>
          <cell r="E39">
            <v>1.4</v>
          </cell>
          <cell r="F39">
            <v>1551.838810902098</v>
          </cell>
          <cell r="G39">
            <v>0.8</v>
          </cell>
        </row>
        <row r="40">
          <cell r="D40">
            <v>1700</v>
          </cell>
          <cell r="E40">
            <v>1.4</v>
          </cell>
          <cell r="F40">
            <v>1590.0936374005355</v>
          </cell>
          <cell r="G40">
            <v>0.8</v>
          </cell>
        </row>
        <row r="41">
          <cell r="D41">
            <v>1800</v>
          </cell>
          <cell r="E41">
            <v>1.4</v>
          </cell>
          <cell r="F41">
            <v>1628.348463898973</v>
          </cell>
          <cell r="G41">
            <v>0.8</v>
          </cell>
        </row>
        <row r="42">
          <cell r="D42">
            <v>1900</v>
          </cell>
          <cell r="E42">
            <v>1.4</v>
          </cell>
          <cell r="F42">
            <v>1666.603290397411</v>
          </cell>
          <cell r="G42">
            <v>0.8</v>
          </cell>
        </row>
        <row r="43">
          <cell r="D43">
            <v>2000</v>
          </cell>
          <cell r="E43">
            <v>1.4</v>
          </cell>
          <cell r="F43">
            <v>1704.8581168958485</v>
          </cell>
          <cell r="G43">
            <v>0.8</v>
          </cell>
        </row>
        <row r="44">
          <cell r="D44">
            <v>2200</v>
          </cell>
          <cell r="E44">
            <v>1.6</v>
          </cell>
          <cell r="F44">
            <v>1900.8349041287952</v>
          </cell>
          <cell r="G44">
            <v>0.9</v>
          </cell>
        </row>
        <row r="45">
          <cell r="D45">
            <v>2400</v>
          </cell>
          <cell r="E45">
            <v>1.6</v>
          </cell>
          <cell r="F45">
            <v>1977.3445571256707</v>
          </cell>
          <cell r="G45">
            <v>0.9</v>
          </cell>
        </row>
        <row r="46">
          <cell r="D46">
            <v>2600</v>
          </cell>
          <cell r="E46">
            <v>1.6</v>
          </cell>
          <cell r="F46">
            <v>2053.8542101225457</v>
          </cell>
          <cell r="G46">
            <v>0.9</v>
          </cell>
        </row>
        <row r="47">
          <cell r="D47">
            <v>2800</v>
          </cell>
          <cell r="E47">
            <v>1.8</v>
          </cell>
          <cell r="F47">
            <v>2249.8309973554924</v>
          </cell>
          <cell r="G47">
            <v>1</v>
          </cell>
        </row>
        <row r="48">
          <cell r="D48">
            <v>3000</v>
          </cell>
          <cell r="E48">
            <v>1.8</v>
          </cell>
          <cell r="F48">
            <v>2326.3406503523679</v>
          </cell>
          <cell r="G48">
            <v>1</v>
          </cell>
        </row>
        <row r="49">
          <cell r="D49">
            <v>3200</v>
          </cell>
          <cell r="E49">
            <v>2</v>
          </cell>
          <cell r="F49">
            <v>2522.3174375853141</v>
          </cell>
          <cell r="G49">
            <v>1.1000000000000001</v>
          </cell>
        </row>
        <row r="50">
          <cell r="D50">
            <v>3400</v>
          </cell>
          <cell r="E50">
            <v>2</v>
          </cell>
          <cell r="F50">
            <v>2598.8270905821896</v>
          </cell>
          <cell r="G50">
            <v>1.1000000000000001</v>
          </cell>
        </row>
        <row r="51">
          <cell r="D51">
            <v>3600</v>
          </cell>
          <cell r="E51">
            <v>2</v>
          </cell>
          <cell r="F51">
            <v>2675.3367435790651</v>
          </cell>
          <cell r="G51">
            <v>1.2</v>
          </cell>
        </row>
        <row r="52">
          <cell r="D52">
            <v>3800</v>
          </cell>
          <cell r="E52">
            <v>2</v>
          </cell>
          <cell r="F52">
            <v>2751.8463965759402</v>
          </cell>
          <cell r="G52">
            <v>1.2</v>
          </cell>
        </row>
        <row r="53">
          <cell r="D53">
            <v>4000</v>
          </cell>
          <cell r="E53">
            <v>2</v>
          </cell>
          <cell r="F53">
            <v>2828.3560495728157</v>
          </cell>
          <cell r="G53">
            <v>1.2</v>
          </cell>
        </row>
        <row r="54">
          <cell r="D54">
            <v>4200</v>
          </cell>
          <cell r="E54">
            <v>2</v>
          </cell>
          <cell r="F54">
            <v>2904.8657025696912</v>
          </cell>
          <cell r="G54">
            <v>1.2</v>
          </cell>
        </row>
        <row r="55">
          <cell r="D55">
            <v>4400</v>
          </cell>
          <cell r="E55">
            <v>2</v>
          </cell>
          <cell r="F55">
            <v>2981.3753555665662</v>
          </cell>
          <cell r="G55">
            <v>1.2</v>
          </cell>
        </row>
        <row r="56">
          <cell r="D56">
            <v>4600</v>
          </cell>
          <cell r="E56">
            <v>2</v>
          </cell>
          <cell r="F56">
            <v>3057.8850085634417</v>
          </cell>
          <cell r="G56">
            <v>1.2</v>
          </cell>
        </row>
        <row r="57">
          <cell r="D57">
            <v>4800</v>
          </cell>
          <cell r="E57">
            <v>2</v>
          </cell>
          <cell r="F57">
            <v>3134.3946615603172</v>
          </cell>
          <cell r="G57">
            <v>1.2</v>
          </cell>
        </row>
        <row r="58">
          <cell r="D58">
            <v>5000</v>
          </cell>
          <cell r="E58">
            <v>2</v>
          </cell>
          <cell r="F58">
            <v>3210.9043145571923</v>
          </cell>
          <cell r="G58">
            <v>1.2</v>
          </cell>
        </row>
        <row r="59">
          <cell r="D59">
            <v>5200</v>
          </cell>
          <cell r="E59">
            <v>2</v>
          </cell>
          <cell r="F59">
            <v>3287.4139675540678</v>
          </cell>
          <cell r="G59">
            <v>1.2</v>
          </cell>
        </row>
        <row r="60">
          <cell r="D60">
            <v>5400</v>
          </cell>
          <cell r="E60">
            <v>2</v>
          </cell>
          <cell r="F60">
            <v>3363.9236205509433</v>
          </cell>
          <cell r="G60">
            <v>1.2</v>
          </cell>
        </row>
        <row r="61">
          <cell r="D61">
            <v>5600</v>
          </cell>
          <cell r="E61">
            <v>2</v>
          </cell>
          <cell r="F61">
            <v>3440.4332735478183</v>
          </cell>
          <cell r="G61">
            <v>1.2</v>
          </cell>
        </row>
        <row r="62">
          <cell r="D62">
            <v>5800</v>
          </cell>
          <cell r="E62">
            <v>2</v>
          </cell>
          <cell r="F62">
            <v>3516.9429265446938</v>
          </cell>
          <cell r="G62">
            <v>1.2</v>
          </cell>
        </row>
        <row r="63">
          <cell r="D63">
            <v>6000</v>
          </cell>
          <cell r="E63">
            <v>2</v>
          </cell>
          <cell r="F63">
            <v>3593.4525795415693</v>
          </cell>
          <cell r="G63">
            <v>1.2</v>
          </cell>
        </row>
      </sheetData>
      <sheetData sheetId="5"/>
      <sheetData sheetId="6">
        <row r="14">
          <cell r="D14">
            <v>10</v>
          </cell>
          <cell r="E14">
            <v>103.85028207342091</v>
          </cell>
          <cell r="F14">
            <v>0.15</v>
          </cell>
          <cell r="H14">
            <v>0.3</v>
          </cell>
        </row>
        <row r="15">
          <cell r="D15">
            <v>20</v>
          </cell>
          <cell r="E15">
            <v>126.90623186462149</v>
          </cell>
          <cell r="F15">
            <v>0.15</v>
          </cell>
        </row>
        <row r="16">
          <cell r="D16">
            <v>30</v>
          </cell>
          <cell r="E16">
            <v>149.96218165582206</v>
          </cell>
          <cell r="F16">
            <v>0.15</v>
          </cell>
        </row>
        <row r="17">
          <cell r="D17">
            <v>40</v>
          </cell>
          <cell r="E17">
            <v>173.01813144702265</v>
          </cell>
          <cell r="F17">
            <v>0.15</v>
          </cell>
        </row>
        <row r="18">
          <cell r="D18">
            <v>50</v>
          </cell>
          <cell r="E18">
            <v>196.07408123822321</v>
          </cell>
          <cell r="F18">
            <v>0.15</v>
          </cell>
        </row>
        <row r="19">
          <cell r="D19">
            <v>60</v>
          </cell>
          <cell r="E19">
            <v>219.13003102942378</v>
          </cell>
          <cell r="F19">
            <v>0.15</v>
          </cell>
        </row>
        <row r="20">
          <cell r="D20">
            <v>70</v>
          </cell>
          <cell r="E20">
            <v>242.18598082062437</v>
          </cell>
          <cell r="F20">
            <v>0.15</v>
          </cell>
        </row>
        <row r="21">
          <cell r="D21">
            <v>80</v>
          </cell>
          <cell r="E21">
            <v>265.24193061182496</v>
          </cell>
          <cell r="F21">
            <v>0.15</v>
          </cell>
        </row>
        <row r="22">
          <cell r="D22">
            <v>90</v>
          </cell>
          <cell r="E22">
            <v>288.29788040302554</v>
          </cell>
          <cell r="F22">
            <v>0.15</v>
          </cell>
        </row>
      </sheetData>
      <sheetData sheetId="7">
        <row r="92">
          <cell r="H92">
            <v>1.6500000000000001E-2</v>
          </cell>
        </row>
        <row r="93">
          <cell r="H93">
            <v>7.5999999999999998E-2</v>
          </cell>
        </row>
        <row r="97">
          <cell r="H97">
            <v>252.33</v>
          </cell>
        </row>
        <row r="98">
          <cell r="H98">
            <v>11.12</v>
          </cell>
        </row>
        <row r="99">
          <cell r="H99">
            <v>7.14</v>
          </cell>
        </row>
        <row r="100">
          <cell r="H100">
            <v>15307</v>
          </cell>
        </row>
        <row r="101">
          <cell r="H101">
            <v>54.28</v>
          </cell>
        </row>
        <row r="107">
          <cell r="H107">
            <v>3632.3471013500007</v>
          </cell>
        </row>
        <row r="108">
          <cell r="H108">
            <v>7355.3977818147587</v>
          </cell>
        </row>
        <row r="109">
          <cell r="H109">
            <v>2286.9910044701087</v>
          </cell>
        </row>
        <row r="110">
          <cell r="H110">
            <v>206.40562601290111</v>
          </cell>
        </row>
        <row r="111">
          <cell r="H111">
            <v>397.62249999984539</v>
          </cell>
        </row>
        <row r="112">
          <cell r="H112">
            <v>3119.3480278685379</v>
          </cell>
        </row>
        <row r="113">
          <cell r="H113">
            <v>-230.6391883196784</v>
          </cell>
        </row>
        <row r="117">
          <cell r="H117">
            <v>0.30243174582180021</v>
          </cell>
        </row>
        <row r="118">
          <cell r="H118">
            <v>0.94587912087912096</v>
          </cell>
        </row>
        <row r="119">
          <cell r="H119">
            <v>2.2545329670329673E-2</v>
          </cell>
        </row>
        <row r="120">
          <cell r="H120">
            <v>3.9306272053952027E-2</v>
          </cell>
        </row>
        <row r="121">
          <cell r="H121">
            <v>9.9619962903700718E-2</v>
          </cell>
        </row>
        <row r="122">
          <cell r="H122">
            <v>0.15460593507892728</v>
          </cell>
        </row>
        <row r="123">
          <cell r="H123">
            <v>-5.7212105211405677E-2</v>
          </cell>
        </row>
      </sheetData>
      <sheetData sheetId="8">
        <row r="94">
          <cell r="H94">
            <v>1.6500000000000001E-2</v>
          </cell>
        </row>
        <row r="95">
          <cell r="H95">
            <v>7.5999999999999998E-2</v>
          </cell>
        </row>
        <row r="110">
          <cell r="I110">
            <v>2183.4495408916669</v>
          </cell>
        </row>
        <row r="111">
          <cell r="I111">
            <v>7485.8462737840609</v>
          </cell>
        </row>
        <row r="112">
          <cell r="I112">
            <v>5508.3518128023607</v>
          </cell>
        </row>
        <row r="113">
          <cell r="I113">
            <v>1478.233154112</v>
          </cell>
        </row>
        <row r="114">
          <cell r="I114">
            <v>116.59671930891575</v>
          </cell>
        </row>
        <row r="115">
          <cell r="I115">
            <v>247.12499999984536</v>
          </cell>
        </row>
        <row r="116">
          <cell r="I116">
            <v>1145.3326277331078</v>
          </cell>
        </row>
        <row r="117">
          <cell r="I117">
            <v>-147.5217632914347</v>
          </cell>
        </row>
        <row r="121">
          <cell r="I121">
            <v>0.25541922954936919</v>
          </cell>
        </row>
        <row r="122">
          <cell r="I122">
            <v>0.61263345195729546</v>
          </cell>
        </row>
        <row r="123">
          <cell r="I123">
            <v>1.1357354685646503E-2</v>
          </cell>
        </row>
        <row r="124">
          <cell r="I124">
            <v>4.1719114301012487E-2</v>
          </cell>
        </row>
        <row r="125">
          <cell r="I125">
            <v>8.1303079358575295E-2</v>
          </cell>
        </row>
        <row r="126">
          <cell r="I126">
            <v>9.5084456937034004E-2</v>
          </cell>
        </row>
        <row r="127">
          <cell r="I127">
            <v>-0.100469738219554</v>
          </cell>
        </row>
      </sheetData>
      <sheetData sheetId="9">
        <row r="9">
          <cell r="I9">
            <v>5963443.9423963232</v>
          </cell>
        </row>
        <row r="16">
          <cell r="I16">
            <v>1518130.6109238164</v>
          </cell>
        </row>
        <row r="21">
          <cell r="I21">
            <v>481615.23677792522</v>
          </cell>
        </row>
        <row r="28">
          <cell r="I28">
            <v>427245.48693572398</v>
          </cell>
        </row>
        <row r="37">
          <cell r="I37">
            <v>12906.324944713117</v>
          </cell>
        </row>
        <row r="39">
          <cell r="I39">
            <v>208378.98707248291</v>
          </cell>
        </row>
        <row r="48">
          <cell r="I48">
            <v>39593.911394556599</v>
          </cell>
        </row>
        <row r="53">
          <cell r="I53">
            <v>793676.86343816179</v>
          </cell>
        </row>
        <row r="67">
          <cell r="I67">
            <v>-301574.24512599199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
          <cell r="B12">
            <v>29436.982021497941</v>
          </cell>
        </row>
      </sheetData>
      <sheetData sheetId="2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63"/>
  <sheetViews>
    <sheetView showGridLines="0" tabSelected="1" zoomScaleNormal="100" workbookViewId="0">
      <selection activeCell="B45" sqref="B45"/>
    </sheetView>
  </sheetViews>
  <sheetFormatPr defaultColWidth="30.5703125" defaultRowHeight="18.75" customHeight="1" x14ac:dyDescent="0.2"/>
  <cols>
    <col min="1" max="1" width="30.85546875" style="6" bestFit="1" customWidth="1"/>
    <col min="2" max="2" width="13" style="6" bestFit="1" customWidth="1"/>
    <col min="3" max="3" width="9.85546875" style="6" bestFit="1" customWidth="1"/>
    <col min="4" max="4" width="11.5703125" style="68" customWidth="1"/>
    <col min="5" max="5" width="8" style="6" bestFit="1" customWidth="1"/>
    <col min="6" max="6" width="7.140625" style="6" bestFit="1" customWidth="1"/>
    <col min="7" max="7" width="8" style="6" bestFit="1" customWidth="1"/>
    <col min="8" max="8" width="7.140625" style="6" bestFit="1" customWidth="1"/>
    <col min="9" max="9" width="8" style="6" bestFit="1" customWidth="1"/>
    <col min="10" max="10" width="7.140625" style="6" bestFit="1" customWidth="1"/>
    <col min="11" max="11" width="8" style="6" bestFit="1" customWidth="1"/>
    <col min="12" max="12" width="7.140625" style="6" bestFit="1" customWidth="1"/>
    <col min="13" max="13" width="8.7109375" style="6" bestFit="1" customWidth="1"/>
    <col min="14" max="14" width="7.140625" style="6" bestFit="1" customWidth="1"/>
    <col min="15" max="15" width="8.7109375" style="6" bestFit="1" customWidth="1"/>
    <col min="16" max="16" width="7.140625" style="6" bestFit="1" customWidth="1"/>
    <col min="17" max="17" width="8.7109375" style="6" bestFit="1" customWidth="1"/>
    <col min="18" max="18" width="7.140625" style="6" bestFit="1" customWidth="1"/>
    <col min="19" max="19" width="8.7109375" style="6" bestFit="1" customWidth="1"/>
    <col min="20" max="20" width="7.140625" style="6" bestFit="1" customWidth="1"/>
    <col min="21" max="21" width="8.7109375" style="6" bestFit="1" customWidth="1"/>
    <col min="22" max="22" width="7.140625" style="6" bestFit="1" customWidth="1"/>
    <col min="23" max="23" width="8.7109375" style="6" bestFit="1" customWidth="1"/>
    <col min="24" max="24" width="7.140625" style="6" bestFit="1" customWidth="1"/>
    <col min="25" max="25" width="8.7109375" style="6" bestFit="1" customWidth="1"/>
    <col min="26" max="26" width="7.140625" style="6" bestFit="1" customWidth="1"/>
    <col min="27" max="27" width="8.7109375" style="6" bestFit="1" customWidth="1"/>
    <col min="28" max="28" width="7.140625" style="6" bestFit="1" customWidth="1"/>
    <col min="29" max="29" width="10.140625" style="6" customWidth="1"/>
    <col min="30" max="30" width="7.140625" style="6" bestFit="1" customWidth="1"/>
    <col min="31" max="31" width="9.85546875" style="6" bestFit="1" customWidth="1"/>
    <col min="32" max="32" width="7.140625" style="6" bestFit="1" customWidth="1"/>
    <col min="33" max="16384" width="30.5703125" style="51"/>
  </cols>
  <sheetData>
    <row r="1" spans="1:39" s="6" customFormat="1" ht="24" customHeight="1" x14ac:dyDescent="0.2">
      <c r="A1" s="1" t="s">
        <v>33</v>
      </c>
      <c r="B1" s="2" t="s">
        <v>3</v>
      </c>
      <c r="C1" s="3"/>
      <c r="D1" s="2" t="s">
        <v>4</v>
      </c>
      <c r="E1" s="4"/>
      <c r="F1" s="159" t="s">
        <v>39</v>
      </c>
      <c r="G1" s="159"/>
      <c r="H1" s="159"/>
      <c r="I1" s="159"/>
      <c r="J1" s="159"/>
      <c r="K1" s="159"/>
      <c r="L1" s="159"/>
      <c r="M1" s="159"/>
      <c r="N1" s="159"/>
      <c r="O1" s="159"/>
      <c r="P1" s="159"/>
      <c r="Q1" s="159"/>
      <c r="R1" s="159"/>
      <c r="S1" s="159"/>
      <c r="T1" s="159"/>
      <c r="U1" s="159"/>
      <c r="V1" s="159"/>
      <c r="W1" s="159"/>
      <c r="X1" s="159"/>
      <c r="Y1" s="5"/>
      <c r="Z1" s="5"/>
      <c r="AA1" s="5"/>
      <c r="AB1" s="5"/>
      <c r="AC1" s="5"/>
      <c r="AD1" s="5"/>
      <c r="AE1" s="5"/>
      <c r="AF1" s="5"/>
      <c r="AG1" s="5"/>
      <c r="AH1" s="5"/>
    </row>
    <row r="2" spans="1:39" s="6" customFormat="1" ht="23.25" customHeight="1" x14ac:dyDescent="0.2">
      <c r="A2" s="7" t="s">
        <v>23</v>
      </c>
      <c r="B2" s="8">
        <f>[2]PLANCUSr!H97</f>
        <v>252.33</v>
      </c>
      <c r="C2" s="9">
        <f>[1]PLANCUSce!H93</f>
        <v>248.6</v>
      </c>
      <c r="D2" s="10"/>
      <c r="E2" s="11"/>
      <c r="F2" s="159"/>
      <c r="G2" s="159"/>
      <c r="H2" s="159"/>
      <c r="I2" s="159"/>
      <c r="J2" s="159"/>
      <c r="K2" s="159"/>
      <c r="L2" s="159"/>
      <c r="M2" s="159"/>
      <c r="N2" s="159"/>
      <c r="O2" s="159"/>
      <c r="P2" s="159"/>
      <c r="Q2" s="159"/>
      <c r="R2" s="159"/>
      <c r="S2" s="159"/>
      <c r="T2" s="159"/>
      <c r="U2" s="159"/>
      <c r="V2" s="159"/>
      <c r="W2" s="159"/>
      <c r="X2" s="159"/>
      <c r="Y2" s="12"/>
      <c r="Z2" s="12"/>
      <c r="AA2" s="5"/>
      <c r="AB2" s="5"/>
      <c r="AC2" s="5"/>
      <c r="AD2" s="5"/>
      <c r="AE2" s="5"/>
      <c r="AF2" s="5"/>
      <c r="AG2" s="5"/>
      <c r="AH2" s="5"/>
      <c r="AI2" s="5"/>
      <c r="AJ2" s="5"/>
      <c r="AK2" s="5"/>
      <c r="AL2" s="5"/>
      <c r="AM2" s="5"/>
    </row>
    <row r="3" spans="1:39" s="6" customFormat="1" ht="19.5" customHeight="1" x14ac:dyDescent="0.2">
      <c r="A3" s="13" t="s">
        <v>22</v>
      </c>
      <c r="B3" s="8">
        <f>[2]PLANCUSr!H98</f>
        <v>11.12</v>
      </c>
      <c r="C3" s="9">
        <f>[1]PLANCUSce!H94</f>
        <v>2.5</v>
      </c>
      <c r="D3" s="10"/>
      <c r="E3" s="14"/>
      <c r="F3" s="159"/>
      <c r="G3" s="159"/>
      <c r="H3" s="159"/>
      <c r="I3" s="159"/>
      <c r="J3" s="159"/>
      <c r="K3" s="159"/>
      <c r="L3" s="159"/>
      <c r="M3" s="159"/>
      <c r="N3" s="159"/>
      <c r="O3" s="159"/>
      <c r="P3" s="159"/>
      <c r="Q3" s="159"/>
      <c r="R3" s="159"/>
      <c r="S3" s="159"/>
      <c r="T3" s="159"/>
      <c r="U3" s="159"/>
      <c r="V3" s="159"/>
      <c r="W3" s="159"/>
      <c r="X3" s="159"/>
      <c r="Y3" s="15"/>
      <c r="Z3" s="15"/>
      <c r="AA3" s="5"/>
      <c r="AB3" s="5"/>
      <c r="AC3" s="5"/>
      <c r="AD3" s="5"/>
      <c r="AE3" s="5"/>
      <c r="AF3" s="5"/>
      <c r="AG3" s="5"/>
      <c r="AH3" s="5"/>
      <c r="AI3" s="5"/>
      <c r="AJ3" s="5"/>
      <c r="AK3" s="5"/>
      <c r="AL3" s="5"/>
      <c r="AM3" s="5"/>
    </row>
    <row r="4" spans="1:39" s="6" customFormat="1" ht="19.5" customHeight="1" x14ac:dyDescent="0.2">
      <c r="A4" s="7" t="s">
        <v>8</v>
      </c>
      <c r="B4" s="9">
        <f>[2]PLANCUSr!H99</f>
        <v>7.14</v>
      </c>
      <c r="C4" s="9">
        <f>[1]PLANCUSce!H95</f>
        <v>2.25</v>
      </c>
      <c r="D4" s="10"/>
      <c r="E4" s="11"/>
      <c r="F4" s="159"/>
      <c r="G4" s="159"/>
      <c r="H4" s="159"/>
      <c r="I4" s="159"/>
      <c r="J4" s="159"/>
      <c r="K4" s="159"/>
      <c r="L4" s="159"/>
      <c r="M4" s="159"/>
      <c r="N4" s="159"/>
      <c r="O4" s="159"/>
      <c r="P4" s="159"/>
      <c r="Q4" s="159"/>
      <c r="R4" s="159"/>
      <c r="S4" s="159"/>
      <c r="T4" s="159"/>
      <c r="U4" s="159"/>
      <c r="V4" s="159"/>
      <c r="W4" s="159"/>
      <c r="X4" s="159"/>
      <c r="Y4" s="15"/>
      <c r="Z4" s="15"/>
      <c r="AA4" s="5"/>
      <c r="AB4" s="5"/>
      <c r="AC4" s="5"/>
      <c r="AD4" s="5"/>
      <c r="AE4" s="5"/>
      <c r="AF4" s="5"/>
      <c r="AG4" s="5"/>
      <c r="AH4" s="5"/>
      <c r="AI4" s="5"/>
      <c r="AJ4" s="5"/>
      <c r="AK4" s="5"/>
      <c r="AL4" s="5"/>
      <c r="AM4" s="5"/>
    </row>
    <row r="5" spans="1:39" s="6" customFormat="1" ht="19.5" hidden="1" customHeight="1" x14ac:dyDescent="0.2">
      <c r="A5" s="7" t="s">
        <v>21</v>
      </c>
      <c r="B5" s="9">
        <f>[2]PLANCUSr!H101</f>
        <v>54.28</v>
      </c>
      <c r="C5" s="9">
        <f>[1]PLANCUSce!H96</f>
        <v>17.45722650228489</v>
      </c>
      <c r="D5" s="10"/>
      <c r="E5" s="11"/>
      <c r="F5" s="159"/>
      <c r="G5" s="159"/>
      <c r="H5" s="159"/>
      <c r="I5" s="159"/>
      <c r="J5" s="159"/>
      <c r="K5" s="159"/>
      <c r="L5" s="159"/>
      <c r="M5" s="159"/>
      <c r="N5" s="159"/>
      <c r="O5" s="159"/>
      <c r="P5" s="159"/>
      <c r="Q5" s="159"/>
      <c r="R5" s="159"/>
      <c r="S5" s="159"/>
      <c r="T5" s="159"/>
      <c r="U5" s="159"/>
      <c r="V5" s="159"/>
      <c r="W5" s="159"/>
      <c r="X5" s="159"/>
      <c r="Y5" s="15"/>
      <c r="Z5" s="15"/>
      <c r="AA5" s="5"/>
      <c r="AB5" s="5"/>
      <c r="AC5" s="5"/>
      <c r="AD5" s="5"/>
      <c r="AE5" s="5"/>
      <c r="AF5" s="5"/>
      <c r="AG5" s="5"/>
      <c r="AH5" s="5"/>
      <c r="AI5" s="5"/>
      <c r="AJ5" s="5"/>
      <c r="AK5" s="5"/>
      <c r="AL5" s="5"/>
      <c r="AM5" s="5"/>
    </row>
    <row r="6" spans="1:39" s="6" customFormat="1" ht="19.5" hidden="1" customHeight="1" x14ac:dyDescent="0.2">
      <c r="A6" s="16" t="s">
        <v>32</v>
      </c>
      <c r="B6" s="17">
        <f>[2]PLANCUSr!H100</f>
        <v>15307</v>
      </c>
      <c r="C6" s="3"/>
      <c r="D6" s="2"/>
      <c r="E6" s="18"/>
      <c r="F6" s="159"/>
      <c r="G6" s="159"/>
      <c r="H6" s="159"/>
      <c r="I6" s="159"/>
      <c r="J6" s="159"/>
      <c r="K6" s="159"/>
      <c r="L6" s="159"/>
      <c r="M6" s="159"/>
      <c r="N6" s="159"/>
      <c r="O6" s="159"/>
      <c r="P6" s="159"/>
      <c r="Q6" s="159"/>
      <c r="R6" s="159"/>
      <c r="S6" s="159"/>
      <c r="T6" s="159"/>
      <c r="U6" s="159"/>
      <c r="V6" s="159"/>
      <c r="W6" s="159"/>
      <c r="X6" s="159"/>
      <c r="Y6" s="15"/>
      <c r="Z6" s="15"/>
      <c r="AA6" s="5"/>
      <c r="AB6" s="5"/>
      <c r="AC6" s="5"/>
      <c r="AD6" s="5"/>
      <c r="AE6" s="5"/>
      <c r="AF6" s="5"/>
      <c r="AG6" s="5"/>
      <c r="AH6" s="5"/>
      <c r="AI6" s="5"/>
    </row>
    <row r="7" spans="1:39" s="6" customFormat="1" ht="15" hidden="1" x14ac:dyDescent="0.2">
      <c r="A7" s="19"/>
      <c r="B7" s="20"/>
      <c r="C7" s="10"/>
      <c r="D7" s="21"/>
      <c r="E7" s="22"/>
      <c r="F7" s="23"/>
      <c r="G7" s="23"/>
      <c r="H7" s="23"/>
      <c r="I7" s="5"/>
      <c r="J7" s="5"/>
      <c r="K7" s="24"/>
      <c r="L7" s="24"/>
      <c r="M7" s="24"/>
      <c r="N7" s="24"/>
      <c r="O7" s="5"/>
      <c r="P7" s="25"/>
      <c r="Q7" s="25"/>
      <c r="R7" s="25"/>
      <c r="S7" s="25"/>
      <c r="T7" s="25"/>
      <c r="U7" s="5"/>
      <c r="V7" s="15"/>
      <c r="W7" s="15"/>
      <c r="X7" s="15"/>
      <c r="Y7" s="15"/>
      <c r="Z7" s="15"/>
      <c r="AA7" s="5"/>
      <c r="AB7" s="5"/>
      <c r="AC7" s="5"/>
      <c r="AD7" s="5"/>
      <c r="AE7" s="5"/>
      <c r="AF7" s="5"/>
      <c r="AG7" s="5"/>
      <c r="AH7" s="5"/>
      <c r="AI7" s="5"/>
    </row>
    <row r="8" spans="1:39" s="27" customFormat="1" ht="24" customHeight="1" x14ac:dyDescent="0.2">
      <c r="A8" s="160" t="s">
        <v>34</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26"/>
      <c r="AH8" s="26"/>
      <c r="AI8" s="26"/>
    </row>
    <row r="9" spans="1:39" s="33" customFormat="1" ht="21" customHeight="1" x14ac:dyDescent="0.2">
      <c r="A9" s="28" t="s">
        <v>43</v>
      </c>
      <c r="B9" s="29"/>
      <c r="C9" s="29"/>
      <c r="D9" s="30">
        <f>F9</f>
        <v>50</v>
      </c>
      <c r="E9" s="29"/>
      <c r="F9" s="30">
        <v>50</v>
      </c>
      <c r="G9" s="29"/>
      <c r="H9" s="30">
        <f>F9</f>
        <v>50</v>
      </c>
      <c r="I9" s="29"/>
      <c r="J9" s="30">
        <f>L9</f>
        <v>400</v>
      </c>
      <c r="K9" s="29"/>
      <c r="L9" s="30">
        <v>400</v>
      </c>
      <c r="M9" s="29"/>
      <c r="N9" s="30">
        <f>L9</f>
        <v>400</v>
      </c>
      <c r="O9" s="29"/>
      <c r="P9" s="31">
        <v>800</v>
      </c>
      <c r="Q9" s="29"/>
      <c r="R9" s="30">
        <f>P9</f>
        <v>800</v>
      </c>
      <c r="S9" s="29"/>
      <c r="T9" s="30">
        <f>P9</f>
        <v>800</v>
      </c>
      <c r="U9" s="29"/>
      <c r="V9" s="31">
        <v>2400</v>
      </c>
      <c r="W9" s="29"/>
      <c r="X9" s="30">
        <f>V9</f>
        <v>2400</v>
      </c>
      <c r="Y9" s="29"/>
      <c r="Z9" s="30">
        <f>V9</f>
        <v>2400</v>
      </c>
      <c r="AA9" s="29"/>
      <c r="AB9" s="31">
        <v>6000</v>
      </c>
      <c r="AC9" s="31"/>
      <c r="AD9" s="31">
        <f>AB9</f>
        <v>6000</v>
      </c>
      <c r="AE9" s="31"/>
      <c r="AF9" s="31">
        <f>AB9</f>
        <v>6000</v>
      </c>
      <c r="AG9" s="32"/>
      <c r="AH9" s="32"/>
      <c r="AI9" s="32"/>
    </row>
    <row r="10" spans="1:39" s="35" customFormat="1" ht="21" customHeight="1" x14ac:dyDescent="0.2">
      <c r="A10" s="28" t="s">
        <v>44</v>
      </c>
      <c r="B10" s="29"/>
      <c r="C10" s="29"/>
      <c r="D10" s="31">
        <v>10</v>
      </c>
      <c r="E10" s="29"/>
      <c r="F10" s="31">
        <v>40</v>
      </c>
      <c r="G10" s="29"/>
      <c r="H10" s="31">
        <v>90</v>
      </c>
      <c r="I10" s="29"/>
      <c r="J10" s="31">
        <f>$D10</f>
        <v>10</v>
      </c>
      <c r="K10" s="29"/>
      <c r="L10" s="31">
        <f>$F10</f>
        <v>40</v>
      </c>
      <c r="M10" s="29"/>
      <c r="N10" s="31">
        <f>$H10</f>
        <v>90</v>
      </c>
      <c r="O10" s="31"/>
      <c r="P10" s="31">
        <f>$D10</f>
        <v>10</v>
      </c>
      <c r="Q10" s="29"/>
      <c r="R10" s="31">
        <f>$F10</f>
        <v>40</v>
      </c>
      <c r="S10" s="29"/>
      <c r="T10" s="31">
        <f>$H10</f>
        <v>90</v>
      </c>
      <c r="U10" s="29"/>
      <c r="V10" s="31">
        <f>$D10</f>
        <v>10</v>
      </c>
      <c r="W10" s="29"/>
      <c r="X10" s="31">
        <f>$F10</f>
        <v>40</v>
      </c>
      <c r="Y10" s="29"/>
      <c r="Z10" s="31">
        <f>$H10</f>
        <v>90</v>
      </c>
      <c r="AA10" s="31"/>
      <c r="AB10" s="31">
        <f>$D10</f>
        <v>10</v>
      </c>
      <c r="AC10" s="31"/>
      <c r="AD10" s="31">
        <f>$F10</f>
        <v>40</v>
      </c>
      <c r="AE10" s="31"/>
      <c r="AF10" s="31">
        <f>$H10</f>
        <v>90</v>
      </c>
      <c r="AG10" s="34"/>
      <c r="AH10" s="34"/>
      <c r="AI10" s="34"/>
    </row>
    <row r="11" spans="1:39" s="43" customFormat="1" ht="25.5" customHeight="1" thickBot="1" x14ac:dyDescent="0.25">
      <c r="A11" s="36"/>
      <c r="B11" s="37" t="s">
        <v>42</v>
      </c>
      <c r="C11" s="38" t="s">
        <v>7</v>
      </c>
      <c r="D11" s="39" t="s">
        <v>5</v>
      </c>
      <c r="E11" s="38" t="s">
        <v>7</v>
      </c>
      <c r="F11" s="39" t="s">
        <v>5</v>
      </c>
      <c r="G11" s="38" t="s">
        <v>7</v>
      </c>
      <c r="H11" s="40" t="s">
        <v>5</v>
      </c>
      <c r="I11" s="41" t="s">
        <v>7</v>
      </c>
      <c r="J11" s="42" t="s">
        <v>5</v>
      </c>
      <c r="K11" s="38" t="s">
        <v>7</v>
      </c>
      <c r="L11" s="39" t="s">
        <v>5</v>
      </c>
      <c r="M11" s="38" t="s">
        <v>7</v>
      </c>
      <c r="N11" s="40" t="s">
        <v>5</v>
      </c>
      <c r="O11" s="41" t="s">
        <v>7</v>
      </c>
      <c r="P11" s="42" t="s">
        <v>5</v>
      </c>
      <c r="Q11" s="38" t="s">
        <v>7</v>
      </c>
      <c r="R11" s="39" t="s">
        <v>5</v>
      </c>
      <c r="S11" s="38" t="s">
        <v>7</v>
      </c>
      <c r="T11" s="40" t="s">
        <v>5</v>
      </c>
      <c r="U11" s="41" t="s">
        <v>7</v>
      </c>
      <c r="V11" s="42" t="s">
        <v>5</v>
      </c>
      <c r="W11" s="38" t="s">
        <v>7</v>
      </c>
      <c r="X11" s="39" t="s">
        <v>5</v>
      </c>
      <c r="Y11" s="38" t="s">
        <v>7</v>
      </c>
      <c r="Z11" s="40" t="s">
        <v>5</v>
      </c>
      <c r="AA11" s="41" t="s">
        <v>7</v>
      </c>
      <c r="AB11" s="42" t="s">
        <v>5</v>
      </c>
      <c r="AC11" s="38" t="s">
        <v>7</v>
      </c>
      <c r="AD11" s="39" t="s">
        <v>5</v>
      </c>
      <c r="AE11" s="38" t="s">
        <v>7</v>
      </c>
      <c r="AF11" s="39" t="s">
        <v>5</v>
      </c>
    </row>
    <row r="12" spans="1:39" ht="10.5" customHeight="1" thickBot="1" x14ac:dyDescent="0.25">
      <c r="A12" s="44"/>
      <c r="B12" s="45"/>
      <c r="C12" s="46"/>
      <c r="D12" s="46"/>
      <c r="E12" s="46"/>
      <c r="F12" s="46"/>
      <c r="G12" s="46"/>
      <c r="H12" s="47"/>
      <c r="I12" s="48"/>
      <c r="J12" s="49"/>
      <c r="K12" s="46"/>
      <c r="L12" s="46"/>
      <c r="M12" s="46"/>
      <c r="N12" s="47"/>
      <c r="O12" s="48"/>
      <c r="P12" s="49"/>
      <c r="Q12" s="46"/>
      <c r="R12" s="46"/>
      <c r="S12" s="46"/>
      <c r="T12" s="47"/>
      <c r="U12" s="48"/>
      <c r="V12" s="49"/>
      <c r="W12" s="46"/>
      <c r="X12" s="46"/>
      <c r="Y12" s="46"/>
      <c r="Z12" s="47"/>
      <c r="AA12" s="48"/>
      <c r="AB12" s="49"/>
      <c r="AC12" s="46"/>
      <c r="AD12" s="46"/>
      <c r="AE12" s="46"/>
      <c r="AF12" s="46"/>
      <c r="AG12" s="50"/>
      <c r="AH12" s="50"/>
      <c r="AI12" s="50"/>
    </row>
    <row r="13" spans="1:39" s="54" customFormat="1" ht="32.25" customHeight="1" thickBot="1" x14ac:dyDescent="0.25">
      <c r="A13" s="161" t="s">
        <v>38</v>
      </c>
      <c r="B13" s="162"/>
      <c r="C13" s="52">
        <f>C15+C54</f>
        <v>1084.7664430155298</v>
      </c>
      <c r="D13" s="52">
        <f>D15+D54</f>
        <v>100</v>
      </c>
      <c r="E13" s="52">
        <f t="shared" ref="E13:AF13" si="0">E15+E54</f>
        <v>1160.2455251039974</v>
      </c>
      <c r="F13" s="52">
        <f t="shared" si="0"/>
        <v>100</v>
      </c>
      <c r="G13" s="52">
        <f t="shared" si="0"/>
        <v>1286.0439952514432</v>
      </c>
      <c r="H13" s="52">
        <f t="shared" si="0"/>
        <v>100</v>
      </c>
      <c r="I13" s="52">
        <f t="shared" si="0"/>
        <v>1262.3561807586339</v>
      </c>
      <c r="J13" s="52">
        <f t="shared" si="0"/>
        <v>100</v>
      </c>
      <c r="K13" s="52">
        <f t="shared" si="0"/>
        <v>1337.8352628471014</v>
      </c>
      <c r="L13" s="52">
        <f t="shared" si="0"/>
        <v>100</v>
      </c>
      <c r="M13" s="52">
        <f t="shared" si="0"/>
        <v>1463.6337329945472</v>
      </c>
      <c r="N13" s="52">
        <f t="shared" si="0"/>
        <v>100</v>
      </c>
      <c r="O13" s="52">
        <f t="shared" si="0"/>
        <v>1622.1918049655587</v>
      </c>
      <c r="P13" s="52">
        <f t="shared" si="0"/>
        <v>100</v>
      </c>
      <c r="Q13" s="52">
        <f t="shared" si="0"/>
        <v>1697.6708870540263</v>
      </c>
      <c r="R13" s="52">
        <f t="shared" si="0"/>
        <v>100</v>
      </c>
      <c r="S13" s="52">
        <f t="shared" si="0"/>
        <v>1823.4693572014721</v>
      </c>
      <c r="T13" s="52">
        <f t="shared" si="0"/>
        <v>100.00000000000001</v>
      </c>
      <c r="U13" s="52">
        <f t="shared" si="0"/>
        <v>2782.7051666322468</v>
      </c>
      <c r="V13" s="52">
        <f t="shared" si="0"/>
        <v>100.00000000000001</v>
      </c>
      <c r="W13" s="52">
        <f t="shared" si="0"/>
        <v>2858.1842487207141</v>
      </c>
      <c r="X13" s="52">
        <f t="shared" si="0"/>
        <v>100.00000000000001</v>
      </c>
      <c r="Y13" s="52">
        <f t="shared" si="0"/>
        <v>2983.9827188681602</v>
      </c>
      <c r="Z13" s="52">
        <f t="shared" si="0"/>
        <v>100</v>
      </c>
      <c r="AA13" s="52">
        <f t="shared" si="0"/>
        <v>4658.1614787974477</v>
      </c>
      <c r="AB13" s="52">
        <f t="shared" si="0"/>
        <v>100.00000000000003</v>
      </c>
      <c r="AC13" s="52">
        <f t="shared" si="0"/>
        <v>4733.640560885915</v>
      </c>
      <c r="AD13" s="52">
        <f t="shared" si="0"/>
        <v>100.00000000000003</v>
      </c>
      <c r="AE13" s="52">
        <f t="shared" si="0"/>
        <v>4859.4390310333611</v>
      </c>
      <c r="AF13" s="53">
        <f t="shared" si="0"/>
        <v>100.00000000000001</v>
      </c>
    </row>
    <row r="14" spans="1:39" ht="7.5" customHeight="1" thickBot="1" x14ac:dyDescent="0.25">
      <c r="C14" s="55"/>
      <c r="D14" s="55"/>
      <c r="E14" s="55"/>
      <c r="F14" s="55"/>
      <c r="G14" s="55"/>
      <c r="H14" s="56"/>
      <c r="I14" s="57"/>
      <c r="J14" s="58"/>
      <c r="K14" s="55"/>
      <c r="L14" s="55"/>
      <c r="M14" s="55"/>
      <c r="N14" s="56"/>
      <c r="O14" s="57"/>
      <c r="P14" s="58"/>
      <c r="Q14" s="55"/>
      <c r="R14" s="59"/>
      <c r="S14" s="55"/>
      <c r="T14" s="56"/>
      <c r="U14" s="57"/>
      <c r="V14" s="58"/>
      <c r="W14" s="55"/>
      <c r="X14" s="55"/>
      <c r="Y14" s="55"/>
      <c r="Z14" s="56"/>
      <c r="AA14" s="57"/>
      <c r="AB14" s="58"/>
      <c r="AC14" s="55"/>
      <c r="AD14" s="55"/>
      <c r="AE14" s="55"/>
      <c r="AF14" s="55"/>
    </row>
    <row r="15" spans="1:39" s="62" customFormat="1" ht="30" customHeight="1" thickBot="1" x14ac:dyDescent="0.25">
      <c r="A15" s="163" t="s">
        <v>0</v>
      </c>
      <c r="B15" s="164"/>
      <c r="C15" s="60">
        <f>C17+C49</f>
        <v>838.31621440788604</v>
      </c>
      <c r="D15" s="60">
        <f>D17+D49</f>
        <v>77.280802683890215</v>
      </c>
      <c r="E15" s="60">
        <f>E17+E49</f>
        <v>838.31621440788604</v>
      </c>
      <c r="F15" s="60">
        <f t="shared" ref="F15:AF15" si="1">F17+F49</f>
        <v>72.253346060761103</v>
      </c>
      <c r="G15" s="60">
        <f t="shared" si="1"/>
        <v>838.31621440788604</v>
      </c>
      <c r="H15" s="60">
        <f t="shared" si="1"/>
        <v>65.185655973144307</v>
      </c>
      <c r="I15" s="60">
        <f t="shared" si="1"/>
        <v>1015.2924721809341</v>
      </c>
      <c r="J15" s="60">
        <f t="shared" si="1"/>
        <v>80.428367813811263</v>
      </c>
      <c r="K15" s="60">
        <f t="shared" si="1"/>
        <v>1015.2924721809341</v>
      </c>
      <c r="L15" s="60">
        <f t="shared" si="1"/>
        <v>75.890694495542689</v>
      </c>
      <c r="M15" s="60">
        <f t="shared" si="1"/>
        <v>1015.2924721809341</v>
      </c>
      <c r="N15" s="60">
        <f t="shared" si="1"/>
        <v>69.367933335594728</v>
      </c>
      <c r="O15" s="60">
        <f t="shared" si="1"/>
        <v>1374.4269764220808</v>
      </c>
      <c r="P15" s="60">
        <f t="shared" si="1"/>
        <v>84.726539254786928</v>
      </c>
      <c r="Q15" s="60">
        <f t="shared" si="1"/>
        <v>1374.4269764220808</v>
      </c>
      <c r="R15" s="60">
        <f t="shared" si="1"/>
        <v>80.959565655692444</v>
      </c>
      <c r="S15" s="60">
        <f t="shared" si="1"/>
        <v>1374.4269764220808</v>
      </c>
      <c r="T15" s="60">
        <f t="shared" si="1"/>
        <v>75.374284245250564</v>
      </c>
      <c r="U15" s="60">
        <f t="shared" si="1"/>
        <v>2532.1358582256557</v>
      </c>
      <c r="V15" s="60">
        <f t="shared" si="1"/>
        <v>90.995477659250525</v>
      </c>
      <c r="W15" s="60">
        <f t="shared" si="1"/>
        <v>2532.1358582256557</v>
      </c>
      <c r="X15" s="60">
        <f t="shared" si="1"/>
        <v>88.592464231758569</v>
      </c>
      <c r="Y15" s="60">
        <f t="shared" si="1"/>
        <v>2532.1358582256557</v>
      </c>
      <c r="Z15" s="60">
        <f t="shared" si="1"/>
        <v>84.857591239204893</v>
      </c>
      <c r="AA15" s="60">
        <f t="shared" si="1"/>
        <v>4401.2820906988518</v>
      </c>
      <c r="AB15" s="60">
        <f t="shared" si="1"/>
        <v>94.485391086851919</v>
      </c>
      <c r="AC15" s="60">
        <f t="shared" si="1"/>
        <v>4401.2820906988518</v>
      </c>
      <c r="AD15" s="60">
        <f t="shared" si="1"/>
        <v>92.978797905921695</v>
      </c>
      <c r="AE15" s="60">
        <f t="shared" si="1"/>
        <v>4401.2820906988518</v>
      </c>
      <c r="AF15" s="61">
        <f t="shared" si="1"/>
        <v>90.571814207182655</v>
      </c>
    </row>
    <row r="16" spans="1:39" ht="7.5" customHeight="1" thickBot="1" x14ac:dyDescent="0.25">
      <c r="A16" s="63"/>
      <c r="C16" s="55"/>
      <c r="D16" s="55"/>
      <c r="E16" s="55"/>
      <c r="F16" s="55"/>
      <c r="G16" s="55"/>
      <c r="H16" s="56"/>
      <c r="I16" s="57"/>
      <c r="J16" s="58"/>
      <c r="K16" s="55"/>
      <c r="L16" s="55"/>
      <c r="M16" s="55"/>
      <c r="N16" s="56"/>
      <c r="O16" s="57"/>
      <c r="P16" s="58"/>
      <c r="Q16" s="55"/>
      <c r="R16" s="59"/>
      <c r="S16" s="55"/>
      <c r="T16" s="56"/>
      <c r="U16" s="57"/>
      <c r="V16" s="58"/>
      <c r="W16" s="55"/>
      <c r="X16" s="55"/>
      <c r="Y16" s="55"/>
      <c r="Z16" s="56"/>
      <c r="AA16" s="57"/>
      <c r="AB16" s="58"/>
      <c r="AC16" s="55"/>
      <c r="AD16" s="55"/>
      <c r="AE16" s="55"/>
      <c r="AF16" s="55"/>
    </row>
    <row r="17" spans="1:32" ht="33.75" customHeight="1" thickBot="1" x14ac:dyDescent="0.25">
      <c r="A17" s="174" t="s">
        <v>2</v>
      </c>
      <c r="B17" s="175"/>
      <c r="C17" s="64">
        <f>C19+C29+C38</f>
        <v>600.48759746810038</v>
      </c>
      <c r="D17" s="65">
        <f>D19+D29+D38</f>
        <v>55.356395041020235</v>
      </c>
      <c r="E17" s="66">
        <f t="shared" ref="E17:AF17" si="2">E19+E29+E38</f>
        <v>600.48759746810038</v>
      </c>
      <c r="F17" s="66">
        <f t="shared" si="2"/>
        <v>51.755217708275694</v>
      </c>
      <c r="G17" s="66">
        <f t="shared" si="2"/>
        <v>600.48759746810038</v>
      </c>
      <c r="H17" s="66">
        <f t="shared" si="2"/>
        <v>46.692617024403972</v>
      </c>
      <c r="I17" s="66">
        <f t="shared" si="2"/>
        <v>734.37949021263216</v>
      </c>
      <c r="J17" s="66">
        <f t="shared" si="2"/>
        <v>58.175299602945245</v>
      </c>
      <c r="K17" s="66">
        <f t="shared" si="2"/>
        <v>734.37949021263216</v>
      </c>
      <c r="L17" s="66">
        <f t="shared" si="2"/>
        <v>54.893118054742374</v>
      </c>
      <c r="M17" s="66">
        <f t="shared" si="2"/>
        <v>734.37949021263216</v>
      </c>
      <c r="N17" s="66">
        <f t="shared" si="2"/>
        <v>50.175086407042251</v>
      </c>
      <c r="O17" s="66">
        <f t="shared" si="2"/>
        <v>1006.865930442454</v>
      </c>
      <c r="P17" s="66">
        <f t="shared" si="2"/>
        <v>62.068241706092898</v>
      </c>
      <c r="Q17" s="66">
        <f t="shared" si="2"/>
        <v>1006.865930442454</v>
      </c>
      <c r="R17" s="66">
        <f t="shared" si="2"/>
        <v>59.308664483825353</v>
      </c>
      <c r="S17" s="66">
        <f t="shared" si="2"/>
        <v>1006.865930442454</v>
      </c>
      <c r="T17" s="66">
        <f t="shared" si="2"/>
        <v>55.21704691477342</v>
      </c>
      <c r="U17" s="66">
        <f t="shared" si="2"/>
        <v>1977.3445571256702</v>
      </c>
      <c r="V17" s="66">
        <f t="shared" si="2"/>
        <v>71.058356481176929</v>
      </c>
      <c r="W17" s="66">
        <f t="shared" si="2"/>
        <v>1977.3445571256702</v>
      </c>
      <c r="X17" s="66">
        <f t="shared" si="2"/>
        <v>69.18184361315069</v>
      </c>
      <c r="Y17" s="66">
        <f t="shared" si="2"/>
        <v>1977.3445571256702</v>
      </c>
      <c r="Z17" s="66">
        <f t="shared" si="2"/>
        <v>66.265281786741951</v>
      </c>
      <c r="AA17" s="66">
        <f t="shared" si="2"/>
        <v>3593.452579541568</v>
      </c>
      <c r="AB17" s="66">
        <f t="shared" si="2"/>
        <v>77.143151775606881</v>
      </c>
      <c r="AC17" s="66">
        <f t="shared" si="2"/>
        <v>3593.452579541568</v>
      </c>
      <c r="AD17" s="66">
        <f t="shared" si="2"/>
        <v>75.913084935816158</v>
      </c>
      <c r="AE17" s="66">
        <f t="shared" si="2"/>
        <v>3593.452579541568</v>
      </c>
      <c r="AF17" s="67">
        <f t="shared" si="2"/>
        <v>73.947888976341787</v>
      </c>
    </row>
    <row r="18" spans="1:32" ht="7.5" customHeight="1" thickBot="1" x14ac:dyDescent="0.25">
      <c r="B18" s="68"/>
      <c r="C18" s="69"/>
      <c r="D18" s="55"/>
      <c r="E18" s="69"/>
      <c r="F18" s="69"/>
      <c r="G18" s="69"/>
      <c r="H18" s="70"/>
      <c r="I18" s="71"/>
      <c r="J18" s="72"/>
      <c r="K18" s="69"/>
      <c r="L18" s="69"/>
      <c r="M18" s="69"/>
      <c r="N18" s="70"/>
      <c r="O18" s="71"/>
      <c r="P18" s="72"/>
      <c r="Q18" s="69"/>
      <c r="R18" s="73"/>
      <c r="S18" s="69"/>
      <c r="T18" s="70"/>
      <c r="U18" s="71"/>
      <c r="V18" s="72"/>
      <c r="W18" s="69"/>
      <c r="X18" s="69"/>
      <c r="Y18" s="69"/>
      <c r="Z18" s="70"/>
      <c r="AA18" s="71"/>
      <c r="AB18" s="72"/>
      <c r="AC18" s="69"/>
      <c r="AD18" s="69"/>
      <c r="AE18" s="69"/>
      <c r="AF18" s="69"/>
    </row>
    <row r="19" spans="1:32" ht="30" customHeight="1" thickBot="1" x14ac:dyDescent="0.25">
      <c r="A19" s="74" t="s">
        <v>45</v>
      </c>
      <c r="B19" s="75" t="s">
        <v>46</v>
      </c>
      <c r="C19" s="76">
        <f t="shared" ref="C19:AF19" si="3">SUM(C21:C27)</f>
        <v>112.06460491319631</v>
      </c>
      <c r="D19" s="77">
        <f t="shared" si="3"/>
        <v>10.330758813083227</v>
      </c>
      <c r="E19" s="76">
        <f t="shared" si="3"/>
        <v>112.06460491319631</v>
      </c>
      <c r="F19" s="76">
        <f t="shared" si="3"/>
        <v>9.6586974470900469</v>
      </c>
      <c r="G19" s="76">
        <f t="shared" si="3"/>
        <v>112.06460491319631</v>
      </c>
      <c r="H19" s="76">
        <f t="shared" si="3"/>
        <v>8.7139013382886485</v>
      </c>
      <c r="I19" s="76">
        <f t="shared" si="3"/>
        <v>172.07530838339352</v>
      </c>
      <c r="J19" s="76">
        <f t="shared" si="3"/>
        <v>13.631280220767966</v>
      </c>
      <c r="K19" s="76">
        <f t="shared" si="3"/>
        <v>172.07530838339352</v>
      </c>
      <c r="L19" s="76">
        <f t="shared" si="3"/>
        <v>12.862219524487129</v>
      </c>
      <c r="M19" s="76">
        <f t="shared" si="3"/>
        <v>172.07530838339352</v>
      </c>
      <c r="N19" s="76">
        <f t="shared" si="3"/>
        <v>11.75671921904485</v>
      </c>
      <c r="O19" s="76">
        <f t="shared" si="3"/>
        <v>240.65896949219041</v>
      </c>
      <c r="P19" s="76">
        <f t="shared" si="3"/>
        <v>14.835420124520965</v>
      </c>
      <c r="Q19" s="76">
        <f t="shared" si="3"/>
        <v>240.65896949219041</v>
      </c>
      <c r="R19" s="76">
        <f t="shared" si="3"/>
        <v>14.1758318015223</v>
      </c>
      <c r="S19" s="76">
        <f t="shared" si="3"/>
        <v>240.65896949219041</v>
      </c>
      <c r="T19" s="76">
        <f t="shared" si="3"/>
        <v>13.197862006386346</v>
      </c>
      <c r="U19" s="76">
        <f t="shared" si="3"/>
        <v>514.99361392737785</v>
      </c>
      <c r="V19" s="76">
        <f t="shared" si="3"/>
        <v>18.506941378581111</v>
      </c>
      <c r="W19" s="76">
        <f t="shared" si="3"/>
        <v>514.99361392737785</v>
      </c>
      <c r="X19" s="76">
        <f t="shared" si="3"/>
        <v>18.018209083542541</v>
      </c>
      <c r="Y19" s="76">
        <f t="shared" si="3"/>
        <v>514.99361392737785</v>
      </c>
      <c r="Z19" s="76">
        <f t="shared" si="3"/>
        <v>17.258599075356493</v>
      </c>
      <c r="AA19" s="76">
        <f t="shared" si="3"/>
        <v>1132.2465639065492</v>
      </c>
      <c r="AB19" s="76">
        <f t="shared" si="3"/>
        <v>24.306726356743876</v>
      </c>
      <c r="AC19" s="76">
        <f t="shared" si="3"/>
        <v>1132.2465639065492</v>
      </c>
      <c r="AD19" s="76">
        <f t="shared" si="3"/>
        <v>23.919149528637764</v>
      </c>
      <c r="AE19" s="76">
        <f t="shared" si="3"/>
        <v>1132.2465639065492</v>
      </c>
      <c r="AF19" s="78">
        <f t="shared" si="3"/>
        <v>23.299943814003914</v>
      </c>
    </row>
    <row r="20" spans="1:32" ht="7.5" customHeight="1" thickBot="1" x14ac:dyDescent="0.25">
      <c r="B20" s="69"/>
      <c r="C20" s="69"/>
      <c r="D20" s="55"/>
      <c r="E20" s="69"/>
      <c r="F20" s="69"/>
      <c r="G20" s="69"/>
      <c r="H20" s="70"/>
      <c r="I20" s="71"/>
      <c r="J20" s="72"/>
      <c r="K20" s="69"/>
      <c r="L20" s="69"/>
      <c r="M20" s="69"/>
      <c r="N20" s="70"/>
      <c r="O20" s="71"/>
      <c r="P20" s="72"/>
      <c r="Q20" s="69"/>
      <c r="R20" s="73"/>
      <c r="S20" s="69"/>
      <c r="T20" s="70"/>
      <c r="U20" s="71"/>
      <c r="V20" s="72"/>
      <c r="W20" s="69"/>
      <c r="X20" s="69"/>
      <c r="Y20" s="69"/>
      <c r="Z20" s="70"/>
      <c r="AA20" s="71"/>
      <c r="AB20" s="72"/>
      <c r="AC20" s="69"/>
      <c r="AD20" s="69"/>
      <c r="AE20" s="69"/>
      <c r="AF20" s="69"/>
    </row>
    <row r="21" spans="1:32" ht="24.75" customHeight="1" thickBot="1" x14ac:dyDescent="0.25">
      <c r="A21" s="79" t="s">
        <v>14</v>
      </c>
      <c r="B21" s="80">
        <f>[2]PLANCUSr!H107</f>
        <v>3632.3471013500007</v>
      </c>
      <c r="C21" s="81">
        <f t="shared" ref="C21:C27" si="4">$B21/$B$2*$B$3/$B$4+$B21/$B$2/$B$5/$B$4*D$9</f>
        <v>24.276618568837112</v>
      </c>
      <c r="D21" s="82">
        <f t="shared" ref="D21:D27" si="5">C21/C$13*100</f>
        <v>2.2379581084155604</v>
      </c>
      <c r="E21" s="81">
        <f t="shared" ref="E21:E27" si="6">$B21/$B$2*$B$3/$B$4+$B21/$B$2/$B$5/$B$4*F$9</f>
        <v>24.276618568837112</v>
      </c>
      <c r="F21" s="83">
        <f t="shared" ref="F21:F27" si="7">E21/E$13*100</f>
        <v>2.0923690756455278</v>
      </c>
      <c r="G21" s="81">
        <f t="shared" ref="G21:G27" si="8">$B21/$B$2*$B$3/$B$4+$B21/$B$2/$B$5/$B$4*H$9</f>
        <v>24.276618568837112</v>
      </c>
      <c r="H21" s="83">
        <f t="shared" ref="H21:H27" si="9">G21/G$13*100</f>
        <v>1.8876973617135566</v>
      </c>
      <c r="I21" s="81">
        <f t="shared" ref="I21:I27" si="10">$B21/$B$2*$B$3/$B$4+$B21/$B$2/$B$5/$B$4*J$9</f>
        <v>37.276771108722741</v>
      </c>
      <c r="J21" s="83">
        <f t="shared" ref="J21:J27" si="11">I21/I$13*100</f>
        <v>2.9529519225168799</v>
      </c>
      <c r="K21" s="81">
        <f t="shared" ref="K21:K27" si="12">$B21/$B$2*$B$3/$B$4+$B21/$B$2/$B$5/$B$4*L$9</f>
        <v>37.276771108722741</v>
      </c>
      <c r="L21" s="83">
        <f t="shared" ref="L21:L27" si="13">K21/K$13*100</f>
        <v>2.786349870117232</v>
      </c>
      <c r="M21" s="81">
        <f t="shared" ref="M21:M27" si="14">$B21/$B$2*$B$3/$B$4+$B21/$B$2/$B$5/$B$4*N$9</f>
        <v>37.276771108722741</v>
      </c>
      <c r="N21" s="83">
        <f t="shared" ref="N21:N27" si="15">M21/M$13*100</f>
        <v>2.5468647154268353</v>
      </c>
      <c r="O21" s="81">
        <f t="shared" ref="O21:O27" si="16">$B21/$B$2*$B$3/$B$4+$B21/$B$2/$B$5/$B$4*P$9</f>
        <v>52.134088297163451</v>
      </c>
      <c r="P21" s="83">
        <f t="shared" ref="P21:P27" si="17">O21/O$13*100</f>
        <v>3.2138054290238709</v>
      </c>
      <c r="Q21" s="81">
        <f t="shared" ref="Q21:Q27" si="18">$B21/$B$2*$B$3/$B$4+$B21/$B$2/$B$5/$B$4*R$9</f>
        <v>52.134088297163451</v>
      </c>
      <c r="R21" s="83">
        <f t="shared" ref="R21:R27" si="19">Q21/Q$13*100</f>
        <v>3.070918438592765</v>
      </c>
      <c r="S21" s="81">
        <f t="shared" ref="S21:S27" si="20">$B21/$B$2*$B$3/$B$4+$B21/$B$2/$B$5/$B$4*T$9</f>
        <v>52.134088297163451</v>
      </c>
      <c r="T21" s="83">
        <f t="shared" ref="T21:T27" si="21">S21/S$13*100</f>
        <v>2.8590602902795719</v>
      </c>
      <c r="U21" s="81">
        <f t="shared" ref="U21:U27" si="22">$B21/$B$2*$B$3/$B$4+$B21/$B$2/$B$5/$B$4*V$9</f>
        <v>111.5633570509263</v>
      </c>
      <c r="V21" s="83">
        <f t="shared" ref="V21:V27" si="23">U21/U$13*100</f>
        <v>4.0091691490962091</v>
      </c>
      <c r="W21" s="81">
        <f t="shared" ref="W21:W27" si="24">$B21/$B$2*$B$3/$B$4+$B21/$B$2/$B$5/$B$4*X$9</f>
        <v>111.5633570509263</v>
      </c>
      <c r="X21" s="83">
        <f t="shared" ref="X21:X27" si="25">W21/W$13*100</f>
        <v>3.90329479636803</v>
      </c>
      <c r="Y21" s="81">
        <f t="shared" ref="Y21:Y27" si="26">$B21/$B$2*$B$3/$B$4+$B21/$B$2/$B$5/$B$4*Z$9</f>
        <v>111.5633570509263</v>
      </c>
      <c r="Z21" s="83">
        <f t="shared" ref="Z21:Z27" si="27">Y21/Y$13*100</f>
        <v>3.7387400518607175</v>
      </c>
      <c r="AA21" s="81">
        <f t="shared" ref="AA21:AA27" si="28">$B21/$B$2*$B$3/$B$4+$B21/$B$2/$B$5/$B$4*AB$9</f>
        <v>245.27921174689271</v>
      </c>
      <c r="AB21" s="83">
        <f t="shared" ref="AB21:AB27" si="29">AA21/AA$13*100</f>
        <v>5.2655798401006493</v>
      </c>
      <c r="AC21" s="81">
        <f t="shared" ref="AC21:AC27" si="30">$B21/$B$2*$B$3/$B$4+$B21/$B$2/$B$5/$B$4*AD$9</f>
        <v>245.27921174689271</v>
      </c>
      <c r="AD21" s="83">
        <f t="shared" ref="AD21:AD27" si="31">AC21/AC$13*100</f>
        <v>5.1816188532275884</v>
      </c>
      <c r="AE21" s="81">
        <f t="shared" ref="AE21:AE27" si="32">$B21/$B$2*$B$3/$B$4+$B21/$B$2/$B$5/$B$4*AF$9</f>
        <v>245.27921174689271</v>
      </c>
      <c r="AF21" s="84">
        <f t="shared" ref="AF21:AF27" si="33">AE21/AE$13*100</f>
        <v>5.0474799700230832</v>
      </c>
    </row>
    <row r="22" spans="1:32" ht="24.75" customHeight="1" thickBot="1" x14ac:dyDescent="0.25">
      <c r="A22" s="85" t="s">
        <v>15</v>
      </c>
      <c r="B22" s="86">
        <f>[2]PLANCUSr!H108</f>
        <v>7355.3977818147587</v>
      </c>
      <c r="C22" s="87">
        <f t="shared" si="4"/>
        <v>49.15945018162558</v>
      </c>
      <c r="D22" s="88">
        <f t="shared" si="5"/>
        <v>4.5318004164074051</v>
      </c>
      <c r="E22" s="87">
        <f t="shared" si="6"/>
        <v>49.15945018162558</v>
      </c>
      <c r="F22" s="89">
        <f t="shared" si="7"/>
        <v>4.2369868375246895</v>
      </c>
      <c r="G22" s="87">
        <f t="shared" si="8"/>
        <v>49.15945018162558</v>
      </c>
      <c r="H22" s="89">
        <f t="shared" si="9"/>
        <v>3.8225325387887747</v>
      </c>
      <c r="I22" s="87">
        <f t="shared" si="10"/>
        <v>75.484382928165559</v>
      </c>
      <c r="J22" s="89">
        <f t="shared" si="11"/>
        <v>5.9796422023142446</v>
      </c>
      <c r="K22" s="87">
        <f t="shared" si="12"/>
        <v>75.484382928165559</v>
      </c>
      <c r="L22" s="89">
        <f t="shared" si="13"/>
        <v>5.6422778666727762</v>
      </c>
      <c r="M22" s="87">
        <f t="shared" si="14"/>
        <v>75.484382928165559</v>
      </c>
      <c r="N22" s="89">
        <f t="shared" si="15"/>
        <v>5.1573273576939878</v>
      </c>
      <c r="O22" s="87">
        <f t="shared" si="16"/>
        <v>105.57002035278268</v>
      </c>
      <c r="P22" s="89">
        <f t="shared" si="17"/>
        <v>6.5078630054492272</v>
      </c>
      <c r="Q22" s="87">
        <f t="shared" si="18"/>
        <v>105.57002035278268</v>
      </c>
      <c r="R22" s="89">
        <f t="shared" si="19"/>
        <v>6.2185209841218798</v>
      </c>
      <c r="S22" s="87">
        <f t="shared" si="20"/>
        <v>105.57002035278268</v>
      </c>
      <c r="T22" s="89">
        <f t="shared" si="21"/>
        <v>5.7895143636964566</v>
      </c>
      <c r="U22" s="87">
        <f t="shared" si="22"/>
        <v>225.91257005125118</v>
      </c>
      <c r="V22" s="89">
        <f t="shared" si="23"/>
        <v>8.1184515255225751</v>
      </c>
      <c r="W22" s="87">
        <f t="shared" si="24"/>
        <v>225.91257005125118</v>
      </c>
      <c r="X22" s="89">
        <f t="shared" si="25"/>
        <v>7.904059024619098</v>
      </c>
      <c r="Y22" s="87">
        <f t="shared" si="26"/>
        <v>225.91257005125118</v>
      </c>
      <c r="Z22" s="89">
        <f t="shared" si="27"/>
        <v>7.5708404282227537</v>
      </c>
      <c r="AA22" s="87">
        <f t="shared" si="28"/>
        <v>496.68330687280525</v>
      </c>
      <c r="AB22" s="89">
        <f t="shared" si="29"/>
        <v>10.662646821789208</v>
      </c>
      <c r="AC22" s="87">
        <f t="shared" si="30"/>
        <v>496.68330687280525</v>
      </c>
      <c r="AD22" s="89">
        <f t="shared" si="31"/>
        <v>10.492628252700484</v>
      </c>
      <c r="AE22" s="87">
        <f t="shared" si="32"/>
        <v>496.68330687280525</v>
      </c>
      <c r="AF22" s="90">
        <f t="shared" si="33"/>
        <v>10.221000895389059</v>
      </c>
    </row>
    <row r="23" spans="1:32" ht="24.75" customHeight="1" thickBot="1" x14ac:dyDescent="0.25">
      <c r="A23" s="85" t="s">
        <v>17</v>
      </c>
      <c r="B23" s="86">
        <f>[2]PLANCUSr!H109</f>
        <v>2286.9910044701087</v>
      </c>
      <c r="C23" s="87">
        <f t="shared" si="4"/>
        <v>15.284995276263031</v>
      </c>
      <c r="D23" s="88">
        <f t="shared" si="5"/>
        <v>1.4090586388137567</v>
      </c>
      <c r="E23" s="87">
        <f t="shared" si="6"/>
        <v>15.284995276263031</v>
      </c>
      <c r="F23" s="89">
        <f t="shared" si="7"/>
        <v>1.3173931676998258</v>
      </c>
      <c r="G23" s="87">
        <f t="shared" si="8"/>
        <v>15.284995276263031</v>
      </c>
      <c r="H23" s="89">
        <f t="shared" si="9"/>
        <v>1.1885281788726487</v>
      </c>
      <c r="I23" s="87">
        <f t="shared" si="10"/>
        <v>23.470124914454196</v>
      </c>
      <c r="J23" s="89">
        <f t="shared" si="11"/>
        <v>1.8592315918593938</v>
      </c>
      <c r="K23" s="87">
        <f t="shared" si="12"/>
        <v>23.470124914454196</v>
      </c>
      <c r="L23" s="89">
        <f t="shared" si="13"/>
        <v>1.7543359460047776</v>
      </c>
      <c r="M23" s="87">
        <f t="shared" si="14"/>
        <v>23.470124914454196</v>
      </c>
      <c r="N23" s="89">
        <f t="shared" si="15"/>
        <v>1.6035517893151507</v>
      </c>
      <c r="O23" s="87">
        <f t="shared" si="16"/>
        <v>32.824558786672668</v>
      </c>
      <c r="P23" s="89">
        <f t="shared" si="17"/>
        <v>2.0234696468195743</v>
      </c>
      <c r="Q23" s="87">
        <f t="shared" si="18"/>
        <v>32.824558786672668</v>
      </c>
      <c r="R23" s="89">
        <f t="shared" si="19"/>
        <v>1.9335054301150931</v>
      </c>
      <c r="S23" s="87">
        <f t="shared" si="20"/>
        <v>32.824558786672668</v>
      </c>
      <c r="T23" s="89">
        <f t="shared" si="21"/>
        <v>1.8001157330688249</v>
      </c>
      <c r="U23" s="87">
        <f t="shared" si="22"/>
        <v>70.242294275546556</v>
      </c>
      <c r="V23" s="89">
        <f t="shared" si="23"/>
        <v>2.5242449368273139</v>
      </c>
      <c r="W23" s="87">
        <f t="shared" si="24"/>
        <v>70.242294275546556</v>
      </c>
      <c r="X23" s="89">
        <f t="shared" si="25"/>
        <v>2.457584541898798</v>
      </c>
      <c r="Y23" s="87">
        <f t="shared" si="26"/>
        <v>70.242294275546556</v>
      </c>
      <c r="Z23" s="89">
        <f t="shared" si="27"/>
        <v>2.3539779178811671</v>
      </c>
      <c r="AA23" s="87">
        <f t="shared" si="28"/>
        <v>154.43219912551282</v>
      </c>
      <c r="AB23" s="89">
        <f t="shared" si="29"/>
        <v>3.3153036842634549</v>
      </c>
      <c r="AC23" s="87">
        <f t="shared" si="30"/>
        <v>154.43219912551282</v>
      </c>
      <c r="AD23" s="89">
        <f t="shared" si="31"/>
        <v>3.2624403382374769</v>
      </c>
      <c r="AE23" s="87">
        <f t="shared" si="32"/>
        <v>154.43219912551282</v>
      </c>
      <c r="AF23" s="90">
        <f t="shared" si="33"/>
        <v>3.177984087037157</v>
      </c>
    </row>
    <row r="24" spans="1:32" ht="24.75" customHeight="1" thickBot="1" x14ac:dyDescent="0.25">
      <c r="A24" s="85" t="s">
        <v>18</v>
      </c>
      <c r="B24" s="86">
        <f>[2]PLANCUSr!H110</f>
        <v>206.40562601290111</v>
      </c>
      <c r="C24" s="87">
        <f t="shared" si="4"/>
        <v>1.3795021547678947</v>
      </c>
      <c r="D24" s="88">
        <f t="shared" si="5"/>
        <v>0.12717043043229032</v>
      </c>
      <c r="E24" s="87">
        <f t="shared" si="6"/>
        <v>1.3795021547678947</v>
      </c>
      <c r="F24" s="89">
        <f t="shared" si="7"/>
        <v>0.11889743376896408</v>
      </c>
      <c r="G24" s="87">
        <f t="shared" si="8"/>
        <v>1.3795021547678947</v>
      </c>
      <c r="H24" s="89">
        <f t="shared" si="9"/>
        <v>0.10726710438068481</v>
      </c>
      <c r="I24" s="87">
        <f t="shared" si="10"/>
        <v>2.1182268824408146</v>
      </c>
      <c r="J24" s="89">
        <f t="shared" si="11"/>
        <v>0.16779946220628722</v>
      </c>
      <c r="K24" s="87">
        <f t="shared" si="12"/>
        <v>2.1182268824408146</v>
      </c>
      <c r="L24" s="89">
        <f t="shared" si="13"/>
        <v>0.15833241515348684</v>
      </c>
      <c r="M24" s="87">
        <f t="shared" si="14"/>
        <v>2.1182268824408146</v>
      </c>
      <c r="N24" s="89">
        <f t="shared" si="15"/>
        <v>0.144723835935852</v>
      </c>
      <c r="O24" s="87">
        <f t="shared" si="16"/>
        <v>2.9624837140670084</v>
      </c>
      <c r="P24" s="89">
        <f t="shared" si="17"/>
        <v>0.1826222833205538</v>
      </c>
      <c r="Q24" s="87">
        <f t="shared" si="18"/>
        <v>2.9624837140670084</v>
      </c>
      <c r="R24" s="89">
        <f t="shared" si="19"/>
        <v>0.17450282835490075</v>
      </c>
      <c r="S24" s="87">
        <f t="shared" si="20"/>
        <v>2.9624837140670084</v>
      </c>
      <c r="T24" s="89">
        <f t="shared" si="21"/>
        <v>0.16246413477513066</v>
      </c>
      <c r="U24" s="87">
        <f t="shared" si="22"/>
        <v>6.3395110405717841</v>
      </c>
      <c r="V24" s="89">
        <f t="shared" si="23"/>
        <v>0.22781827972972579</v>
      </c>
      <c r="W24" s="87">
        <f t="shared" si="24"/>
        <v>6.3395110405717841</v>
      </c>
      <c r="X24" s="89">
        <f t="shared" si="25"/>
        <v>0.22180204244737781</v>
      </c>
      <c r="Y24" s="87">
        <f t="shared" si="26"/>
        <v>6.3395110405717841</v>
      </c>
      <c r="Z24" s="89">
        <f t="shared" si="27"/>
        <v>0.21245133225759405</v>
      </c>
      <c r="AA24" s="87">
        <f t="shared" si="28"/>
        <v>13.93782252520753</v>
      </c>
      <c r="AB24" s="89">
        <f t="shared" si="29"/>
        <v>0.2992129531929778</v>
      </c>
      <c r="AC24" s="87">
        <f t="shared" si="30"/>
        <v>13.93782252520753</v>
      </c>
      <c r="AD24" s="89">
        <f t="shared" si="31"/>
        <v>0.29444192785518608</v>
      </c>
      <c r="AE24" s="87">
        <f t="shared" si="32"/>
        <v>13.93782252520753</v>
      </c>
      <c r="AF24" s="90">
        <f t="shared" si="33"/>
        <v>0.28681957806647584</v>
      </c>
    </row>
    <row r="25" spans="1:32" ht="24.75" customHeight="1" thickBot="1" x14ac:dyDescent="0.25">
      <c r="A25" s="85" t="s">
        <v>9</v>
      </c>
      <c r="B25" s="86">
        <f>[2]PLANCUSr!H111</f>
        <v>397.62249999984539</v>
      </c>
      <c r="C25" s="87">
        <f t="shared" si="4"/>
        <v>2.6574910099577398</v>
      </c>
      <c r="D25" s="88">
        <f t="shared" si="5"/>
        <v>0.2449827819682743</v>
      </c>
      <c r="E25" s="87">
        <f t="shared" si="6"/>
        <v>2.6574910099577398</v>
      </c>
      <c r="F25" s="89">
        <f t="shared" si="7"/>
        <v>0.22904557289454217</v>
      </c>
      <c r="G25" s="87">
        <f t="shared" si="8"/>
        <v>2.6574910099577398</v>
      </c>
      <c r="H25" s="89">
        <f t="shared" si="9"/>
        <v>0.20664075410873917</v>
      </c>
      <c r="I25" s="87">
        <f t="shared" si="10"/>
        <v>4.0805799959655715</v>
      </c>
      <c r="J25" s="89">
        <f t="shared" si="11"/>
        <v>0.32325108065088881</v>
      </c>
      <c r="K25" s="87">
        <f t="shared" si="12"/>
        <v>4.0805799959655715</v>
      </c>
      <c r="L25" s="89">
        <f t="shared" si="13"/>
        <v>0.30501363727560327</v>
      </c>
      <c r="M25" s="87">
        <f t="shared" si="14"/>
        <v>4.0805799959655715</v>
      </c>
      <c r="N25" s="89">
        <f t="shared" si="15"/>
        <v>0.27879789212133266</v>
      </c>
      <c r="O25" s="87">
        <f t="shared" si="16"/>
        <v>5.7069674085459514</v>
      </c>
      <c r="P25" s="89">
        <f t="shared" si="17"/>
        <v>0.35180595729042768</v>
      </c>
      <c r="Q25" s="87">
        <f t="shared" si="18"/>
        <v>5.7069674085459514</v>
      </c>
      <c r="R25" s="89">
        <f t="shared" si="19"/>
        <v>0.336164532953102</v>
      </c>
      <c r="S25" s="87">
        <f t="shared" si="20"/>
        <v>5.7069674085459514</v>
      </c>
      <c r="T25" s="89">
        <f t="shared" si="21"/>
        <v>0.3129730360429302</v>
      </c>
      <c r="U25" s="87">
        <f t="shared" si="22"/>
        <v>12.212517058867471</v>
      </c>
      <c r="V25" s="89">
        <f t="shared" si="23"/>
        <v>0.43887211643221263</v>
      </c>
      <c r="W25" s="87">
        <f t="shared" si="24"/>
        <v>12.212517058867471</v>
      </c>
      <c r="X25" s="89">
        <f t="shared" si="25"/>
        <v>0.42728235817315252</v>
      </c>
      <c r="Y25" s="87">
        <f t="shared" si="26"/>
        <v>12.212517058867471</v>
      </c>
      <c r="Z25" s="89">
        <f t="shared" si="27"/>
        <v>0.4092690276537439</v>
      </c>
      <c r="AA25" s="87">
        <f t="shared" si="28"/>
        <v>26.850003772090894</v>
      </c>
      <c r="AB25" s="89">
        <f t="shared" si="29"/>
        <v>0.57640775001691225</v>
      </c>
      <c r="AC25" s="87">
        <f t="shared" si="30"/>
        <v>26.850003772090894</v>
      </c>
      <c r="AD25" s="89">
        <f t="shared" si="31"/>
        <v>0.56721678434886991</v>
      </c>
      <c r="AE25" s="87">
        <f t="shared" si="32"/>
        <v>26.850003772090894</v>
      </c>
      <c r="AF25" s="90">
        <f t="shared" si="33"/>
        <v>0.55253298993199296</v>
      </c>
    </row>
    <row r="26" spans="1:32" ht="24.75" customHeight="1" thickBot="1" x14ac:dyDescent="0.25">
      <c r="A26" s="85" t="s">
        <v>10</v>
      </c>
      <c r="B26" s="86">
        <f>[2]PLANCUSr!H112</f>
        <v>3119.3480278685379</v>
      </c>
      <c r="C26" s="87">
        <f t="shared" si="4"/>
        <v>20.848013734115312</v>
      </c>
      <c r="D26" s="88">
        <f t="shared" si="5"/>
        <v>1.9218896259512008</v>
      </c>
      <c r="E26" s="87">
        <f t="shared" si="6"/>
        <v>20.848013734115312</v>
      </c>
      <c r="F26" s="89">
        <f t="shared" si="7"/>
        <v>1.7968622401923613</v>
      </c>
      <c r="G26" s="87">
        <f t="shared" si="8"/>
        <v>20.848013734115312</v>
      </c>
      <c r="H26" s="89">
        <f t="shared" si="9"/>
        <v>1.6210964641251775</v>
      </c>
      <c r="I26" s="87">
        <f t="shared" si="10"/>
        <v>32.012145094857459</v>
      </c>
      <c r="J26" s="89">
        <f t="shared" si="11"/>
        <v>2.5359043337213456</v>
      </c>
      <c r="K26" s="87">
        <f t="shared" si="12"/>
        <v>32.012145094857459</v>
      </c>
      <c r="L26" s="89">
        <f t="shared" si="13"/>
        <v>2.392831612670391</v>
      </c>
      <c r="M26" s="87">
        <f t="shared" si="14"/>
        <v>32.012145094857459</v>
      </c>
      <c r="N26" s="89">
        <f t="shared" si="15"/>
        <v>2.1871691238874118</v>
      </c>
      <c r="O26" s="87">
        <f t="shared" si="16"/>
        <v>44.771152364277057</v>
      </c>
      <c r="P26" s="89">
        <f t="shared" si="17"/>
        <v>2.7599173061552738</v>
      </c>
      <c r="Q26" s="87">
        <f t="shared" si="18"/>
        <v>44.771152364277057</v>
      </c>
      <c r="R26" s="89">
        <f t="shared" si="19"/>
        <v>2.6372103512930343</v>
      </c>
      <c r="S26" s="87">
        <f t="shared" si="20"/>
        <v>44.771152364277057</v>
      </c>
      <c r="T26" s="89">
        <f t="shared" si="21"/>
        <v>2.4552730862989964</v>
      </c>
      <c r="U26" s="87">
        <f t="shared" si="22"/>
        <v>95.80718144195545</v>
      </c>
      <c r="V26" s="89">
        <f t="shared" si="23"/>
        <v>3.4429512185046014</v>
      </c>
      <c r="W26" s="87">
        <f t="shared" si="24"/>
        <v>95.80718144195545</v>
      </c>
      <c r="X26" s="89">
        <f t="shared" si="25"/>
        <v>3.3520295790881045</v>
      </c>
      <c r="Y26" s="87">
        <f t="shared" si="26"/>
        <v>95.80718144195545</v>
      </c>
      <c r="Z26" s="89">
        <f t="shared" si="27"/>
        <v>3.2107150231183512</v>
      </c>
      <c r="AA26" s="87">
        <f t="shared" si="28"/>
        <v>210.63824686673183</v>
      </c>
      <c r="AB26" s="89">
        <f t="shared" si="29"/>
        <v>4.5219180963453907</v>
      </c>
      <c r="AC26" s="87">
        <f t="shared" si="30"/>
        <v>210.63824686673183</v>
      </c>
      <c r="AD26" s="89">
        <f t="shared" si="31"/>
        <v>4.4498149818817305</v>
      </c>
      <c r="AE26" s="87">
        <f t="shared" si="32"/>
        <v>210.63824686673183</v>
      </c>
      <c r="AF26" s="90">
        <f t="shared" si="33"/>
        <v>4.3346206325782326</v>
      </c>
    </row>
    <row r="27" spans="1:32" ht="24.75" customHeight="1" thickBot="1" x14ac:dyDescent="0.25">
      <c r="A27" s="91" t="s">
        <v>19</v>
      </c>
      <c r="B27" s="92">
        <f>[2]PLANCUSr!H113</f>
        <v>-230.6391883196784</v>
      </c>
      <c r="C27" s="93">
        <f t="shared" si="4"/>
        <v>-1.5414660123703607</v>
      </c>
      <c r="D27" s="94">
        <f t="shared" si="5"/>
        <v>-0.14210118890525938</v>
      </c>
      <c r="E27" s="93">
        <f t="shared" si="6"/>
        <v>-1.5414660123703607</v>
      </c>
      <c r="F27" s="95">
        <f t="shared" si="7"/>
        <v>-0.13285688063586309</v>
      </c>
      <c r="G27" s="93">
        <f t="shared" si="8"/>
        <v>-1.5414660123703607</v>
      </c>
      <c r="H27" s="95">
        <f t="shared" si="9"/>
        <v>-0.11986106370093337</v>
      </c>
      <c r="I27" s="93">
        <f t="shared" si="10"/>
        <v>-2.3669225412127886</v>
      </c>
      <c r="J27" s="95">
        <f t="shared" si="11"/>
        <v>-0.18750037250107551</v>
      </c>
      <c r="K27" s="93">
        <f t="shared" si="12"/>
        <v>-2.3669225412127886</v>
      </c>
      <c r="L27" s="95">
        <f t="shared" si="13"/>
        <v>-0.17692182340713947</v>
      </c>
      <c r="M27" s="93">
        <f t="shared" si="14"/>
        <v>-2.3669225412127886</v>
      </c>
      <c r="N27" s="95">
        <f t="shared" si="15"/>
        <v>-0.16171549533571775</v>
      </c>
      <c r="O27" s="93">
        <f t="shared" si="16"/>
        <v>-3.3103014313184205</v>
      </c>
      <c r="P27" s="95">
        <f t="shared" si="17"/>
        <v>-0.20406350353796188</v>
      </c>
      <c r="Q27" s="93">
        <f t="shared" si="18"/>
        <v>-3.3103014313184205</v>
      </c>
      <c r="R27" s="95">
        <f t="shared" si="19"/>
        <v>-0.19499076390847447</v>
      </c>
      <c r="S27" s="93">
        <f t="shared" si="20"/>
        <v>-3.3103014313184205</v>
      </c>
      <c r="T27" s="95">
        <f t="shared" si="21"/>
        <v>-0.18153863777556589</v>
      </c>
      <c r="U27" s="93">
        <f t="shared" si="22"/>
        <v>-7.0838169917409477</v>
      </c>
      <c r="V27" s="95">
        <f t="shared" si="23"/>
        <v>-0.25456584753152622</v>
      </c>
      <c r="W27" s="93">
        <f t="shared" si="24"/>
        <v>-7.0838169917409477</v>
      </c>
      <c r="X27" s="95">
        <f t="shared" si="25"/>
        <v>-0.24784325905202126</v>
      </c>
      <c r="Y27" s="93">
        <f t="shared" si="26"/>
        <v>-7.0838169917409477</v>
      </c>
      <c r="Z27" s="95">
        <f t="shared" si="27"/>
        <v>-0.23739470563783546</v>
      </c>
      <c r="AA27" s="93">
        <f t="shared" si="28"/>
        <v>-15.574227002691634</v>
      </c>
      <c r="AB27" s="95">
        <f t="shared" si="29"/>
        <v>-0.33434278896472008</v>
      </c>
      <c r="AC27" s="93">
        <f t="shared" si="30"/>
        <v>-15.574227002691634</v>
      </c>
      <c r="AD27" s="95">
        <f t="shared" si="31"/>
        <v>-0.32901160961357134</v>
      </c>
      <c r="AE27" s="93">
        <f t="shared" si="32"/>
        <v>-15.574227002691634</v>
      </c>
      <c r="AF27" s="96">
        <f t="shared" si="33"/>
        <v>-0.32049433902208602</v>
      </c>
    </row>
    <row r="28" spans="1:32" ht="7.5" customHeight="1" thickBot="1" x14ac:dyDescent="0.25">
      <c r="A28" s="97"/>
      <c r="B28" s="69"/>
      <c r="C28" s="69"/>
      <c r="D28" s="55"/>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row>
    <row r="29" spans="1:32" s="62" customFormat="1" ht="30" customHeight="1" thickBot="1" x14ac:dyDescent="0.25">
      <c r="A29" s="98" t="s">
        <v>47</v>
      </c>
      <c r="B29" s="99" t="s">
        <v>48</v>
      </c>
      <c r="C29" s="100">
        <f t="shared" ref="C29:AF29" si="34">SUM(C30:C36)</f>
        <v>10.554455610619222</v>
      </c>
      <c r="D29" s="101">
        <f t="shared" si="34"/>
        <v>0.972970327260402</v>
      </c>
      <c r="E29" s="100">
        <f t="shared" si="34"/>
        <v>10.554455610619222</v>
      </c>
      <c r="F29" s="100">
        <f t="shared" si="34"/>
        <v>0.90967432170644957</v>
      </c>
      <c r="G29" s="100">
        <f t="shared" si="34"/>
        <v>10.554455610619222</v>
      </c>
      <c r="H29" s="100">
        <f t="shared" si="34"/>
        <v>0.82069164426646635</v>
      </c>
      <c r="I29" s="100">
        <f t="shared" si="34"/>
        <v>84.435644884953774</v>
      </c>
      <c r="J29" s="100">
        <f t="shared" si="34"/>
        <v>6.6887338274218919</v>
      </c>
      <c r="K29" s="100">
        <f t="shared" si="34"/>
        <v>84.435644884953774</v>
      </c>
      <c r="L29" s="100">
        <f t="shared" si="34"/>
        <v>6.3113633815618586</v>
      </c>
      <c r="M29" s="100">
        <f t="shared" si="34"/>
        <v>84.435644884953774</v>
      </c>
      <c r="N29" s="100">
        <f t="shared" si="34"/>
        <v>5.7689053607832053</v>
      </c>
      <c r="O29" s="100">
        <f t="shared" si="34"/>
        <v>168.87128976990755</v>
      </c>
      <c r="P29" s="100">
        <f t="shared" si="34"/>
        <v>10.410069219496085</v>
      </c>
      <c r="Q29" s="100">
        <f t="shared" si="34"/>
        <v>168.87128976990755</v>
      </c>
      <c r="R29" s="100">
        <f t="shared" si="34"/>
        <v>9.9472336515677959</v>
      </c>
      <c r="S29" s="100">
        <f t="shared" si="34"/>
        <v>168.87128976990755</v>
      </c>
      <c r="T29" s="100">
        <f t="shared" si="34"/>
        <v>9.2609886260484764</v>
      </c>
      <c r="U29" s="100">
        <f t="shared" si="34"/>
        <v>506.61386930972276</v>
      </c>
      <c r="V29" s="100">
        <f t="shared" si="34"/>
        <v>18.205804746567864</v>
      </c>
      <c r="W29" s="100">
        <f t="shared" si="34"/>
        <v>506.61386930972276</v>
      </c>
      <c r="X29" s="100">
        <f t="shared" si="34"/>
        <v>17.725024883769354</v>
      </c>
      <c r="Y29" s="100">
        <f t="shared" si="34"/>
        <v>506.61386930972276</v>
      </c>
      <c r="Z29" s="100">
        <f t="shared" si="34"/>
        <v>16.977774908223463</v>
      </c>
      <c r="AA29" s="100">
        <f t="shared" si="34"/>
        <v>1266.5346732743069</v>
      </c>
      <c r="AB29" s="100">
        <f t="shared" si="34"/>
        <v>27.189582822304303</v>
      </c>
      <c r="AC29" s="100">
        <f t="shared" si="34"/>
        <v>1266.5346732743069</v>
      </c>
      <c r="AD29" s="100">
        <f t="shared" si="34"/>
        <v>26.7560381271803</v>
      </c>
      <c r="AE29" s="100">
        <f t="shared" si="34"/>
        <v>1266.5346732743069</v>
      </c>
      <c r="AF29" s="102">
        <f t="shared" si="34"/>
        <v>26.063392609434139</v>
      </c>
    </row>
    <row r="30" spans="1:32" ht="24.75" customHeight="1" thickBot="1" x14ac:dyDescent="0.25">
      <c r="A30" s="85" t="s">
        <v>6</v>
      </c>
      <c r="B30" s="103">
        <f>[2]PLANCUSr!H117</f>
        <v>0.30243174582180021</v>
      </c>
      <c r="C30" s="87">
        <f t="shared" ref="C30:C36" si="35">$B30/$B$4*D$9</f>
        <v>2.1178693685000018</v>
      </c>
      <c r="D30" s="88">
        <f t="shared" ref="D30:D36" si="36">C30/C$13*100</f>
        <v>0.19523736027568858</v>
      </c>
      <c r="E30" s="87">
        <f t="shared" ref="E30:E36" si="37">$B30/$B$4*F$9</f>
        <v>2.1178693685000018</v>
      </c>
      <c r="F30" s="89">
        <f t="shared" ref="F30:F36" si="38">E30/E$13*100</f>
        <v>0.18253631000302017</v>
      </c>
      <c r="G30" s="87">
        <f t="shared" ref="G30:G36" si="39">$B30/$B$4*H$9</f>
        <v>2.1178693685000018</v>
      </c>
      <c r="H30" s="89">
        <f t="shared" ref="H30:H36" si="40">G30/G$13*100</f>
        <v>0.16468094220104212</v>
      </c>
      <c r="I30" s="87">
        <f t="shared" ref="I30:I36" si="41">$B30/$B$4*J$9</f>
        <v>16.942954948000015</v>
      </c>
      <c r="J30" s="89">
        <f t="shared" ref="J30:J36" si="42">I30/I$13*100</f>
        <v>1.3421691283531296</v>
      </c>
      <c r="K30" s="87">
        <f t="shared" ref="K30:K36" si="43">$B30/$B$4*L$9</f>
        <v>16.942954948000015</v>
      </c>
      <c r="L30" s="89">
        <f t="shared" ref="L30:L36" si="44">K30/K$13*100</f>
        <v>1.2664455347023091</v>
      </c>
      <c r="M30" s="87">
        <f t="shared" ref="M30:M36" si="45">$B30/$B$4*N$9</f>
        <v>16.942954948000015</v>
      </c>
      <c r="N30" s="89">
        <f t="shared" ref="N30:N36" si="46">M30/M$13*100</f>
        <v>1.1575952757890648</v>
      </c>
      <c r="O30" s="87">
        <f t="shared" ref="O30:O36" si="47">$B30/$B$4*P$9</f>
        <v>33.88590989600003</v>
      </c>
      <c r="P30" s="89">
        <f t="shared" ref="P30:P36" si="48">O30/O$13*100</f>
        <v>2.0888966269139471</v>
      </c>
      <c r="Q30" s="87">
        <f t="shared" ref="Q30:Q36" si="49">$B30/$B$4*R$9</f>
        <v>33.88590989600003</v>
      </c>
      <c r="R30" s="89">
        <f t="shared" ref="R30:R36" si="50">Q30/Q$13*100</f>
        <v>1.9960235022232347</v>
      </c>
      <c r="S30" s="87">
        <f t="shared" ref="S30:S36" si="51">$B30/$B$4*T$9</f>
        <v>33.88590989600003</v>
      </c>
      <c r="T30" s="89">
        <f t="shared" ref="T30:T36" si="52">S30/S$13*100</f>
        <v>1.8583207752942805</v>
      </c>
      <c r="U30" s="87">
        <f t="shared" ref="U30:U36" si="53">$B30/$B$4*V$9</f>
        <v>101.65772968800007</v>
      </c>
      <c r="V30" s="89">
        <f t="shared" ref="V30:V36" si="54">U30/U$13*100</f>
        <v>3.653198006996579</v>
      </c>
      <c r="W30" s="87">
        <f t="shared" ref="W30:W36" si="55">$B30/$B$4*X$9</f>
        <v>101.65772968800007</v>
      </c>
      <c r="X30" s="89">
        <f t="shared" ref="X30:X36" si="56">W30/W$13*100</f>
        <v>3.556724159175559</v>
      </c>
      <c r="Y30" s="87">
        <f t="shared" ref="Y30:Y36" si="57">$B30/$B$4*Z$9</f>
        <v>101.65772968800007</v>
      </c>
      <c r="Z30" s="89">
        <f t="shared" ref="Z30:Z36" si="58">Y30/Y$13*100</f>
        <v>3.4067801078472524</v>
      </c>
      <c r="AA30" s="87">
        <f t="shared" ref="AA30:AA36" si="59">$B30/$B$4*AB$9</f>
        <v>254.14432422000021</v>
      </c>
      <c r="AB30" s="89">
        <f t="shared" ref="AB30:AB36" si="60">AA30/AA$13*100</f>
        <v>5.4558933900593365</v>
      </c>
      <c r="AC30" s="87">
        <f t="shared" ref="AC30:AC36" si="61">$B30/$B$4*AD$9</f>
        <v>254.14432422000021</v>
      </c>
      <c r="AD30" s="89">
        <f t="shared" ref="AD30:AD36" si="62">AC30/AC$13*100</f>
        <v>5.3688978060564096</v>
      </c>
      <c r="AE30" s="87">
        <f t="shared" ref="AE30:AE36" si="63">$B30/$B$4*AF$9</f>
        <v>254.14432422000021</v>
      </c>
      <c r="AF30" s="90">
        <f t="shared" ref="AF30:AF36" si="64">AE30/AE$13*100</f>
        <v>5.2299107488947412</v>
      </c>
    </row>
    <row r="31" spans="1:32" ht="24.75" customHeight="1" thickBot="1" x14ac:dyDescent="0.25">
      <c r="A31" s="85" t="s">
        <v>11</v>
      </c>
      <c r="B31" s="103">
        <f>[2]PLANCUSr!H118</f>
        <v>0.94587912087912096</v>
      </c>
      <c r="C31" s="87">
        <f t="shared" si="35"/>
        <v>6.6238033675008463</v>
      </c>
      <c r="D31" s="88">
        <f t="shared" si="36"/>
        <v>0.61062023167746693</v>
      </c>
      <c r="E31" s="87">
        <f t="shared" si="37"/>
        <v>6.6238033675008463</v>
      </c>
      <c r="F31" s="89">
        <f t="shared" si="38"/>
        <v>0.57089669593055559</v>
      </c>
      <c r="G31" s="87">
        <f t="shared" si="39"/>
        <v>6.6238033675008463</v>
      </c>
      <c r="H31" s="89">
        <f t="shared" si="40"/>
        <v>0.51505262587892897</v>
      </c>
      <c r="I31" s="87">
        <f t="shared" si="41"/>
        <v>52.99042694000677</v>
      </c>
      <c r="J31" s="89">
        <f t="shared" si="42"/>
        <v>4.1977397304904311</v>
      </c>
      <c r="K31" s="87">
        <f t="shared" si="43"/>
        <v>52.99042694000677</v>
      </c>
      <c r="L31" s="89">
        <f t="shared" si="44"/>
        <v>3.9609082232767356</v>
      </c>
      <c r="M31" s="87">
        <f t="shared" si="45"/>
        <v>52.99042694000677</v>
      </c>
      <c r="N31" s="89">
        <f t="shared" si="46"/>
        <v>3.6204704596135588</v>
      </c>
      <c r="O31" s="87">
        <f t="shared" si="47"/>
        <v>105.98085388001354</v>
      </c>
      <c r="P31" s="89">
        <f t="shared" si="48"/>
        <v>6.5331888347360785</v>
      </c>
      <c r="Q31" s="87">
        <f t="shared" si="49"/>
        <v>105.98085388001354</v>
      </c>
      <c r="R31" s="89">
        <f t="shared" si="50"/>
        <v>6.2427208175739208</v>
      </c>
      <c r="S31" s="87">
        <f t="shared" si="51"/>
        <v>105.98085388001354</v>
      </c>
      <c r="T31" s="89">
        <f t="shared" si="52"/>
        <v>5.8120446862164572</v>
      </c>
      <c r="U31" s="87">
        <f t="shared" si="53"/>
        <v>317.94256164004065</v>
      </c>
      <c r="V31" s="89">
        <f t="shared" si="54"/>
        <v>11.425664689616717</v>
      </c>
      <c r="W31" s="87">
        <f t="shared" si="55"/>
        <v>317.94256164004065</v>
      </c>
      <c r="X31" s="89">
        <f t="shared" si="56"/>
        <v>11.123935127077536</v>
      </c>
      <c r="Y31" s="87">
        <f t="shared" si="57"/>
        <v>317.94256164004065</v>
      </c>
      <c r="Z31" s="89">
        <f t="shared" si="58"/>
        <v>10.654973288874739</v>
      </c>
      <c r="AA31" s="87">
        <f t="shared" si="59"/>
        <v>794.8564041001016</v>
      </c>
      <c r="AB31" s="89">
        <f t="shared" si="60"/>
        <v>17.063736577575707</v>
      </c>
      <c r="AC31" s="87">
        <f t="shared" si="61"/>
        <v>794.8564041001016</v>
      </c>
      <c r="AD31" s="89">
        <f t="shared" si="62"/>
        <v>16.791651032146426</v>
      </c>
      <c r="AE31" s="87">
        <f t="shared" si="63"/>
        <v>794.8564041001016</v>
      </c>
      <c r="AF31" s="90">
        <f t="shared" si="64"/>
        <v>16.356958056763091</v>
      </c>
    </row>
    <row r="32" spans="1:32" ht="24.75" customHeight="1" thickBot="1" x14ac:dyDescent="0.25">
      <c r="A32" s="85" t="s">
        <v>50</v>
      </c>
      <c r="B32" s="103">
        <f>[2]PLANCUSr!H119</f>
        <v>2.2545329670329673E-2</v>
      </c>
      <c r="C32" s="87">
        <f t="shared" si="35"/>
        <v>0.15788045987625823</v>
      </c>
      <c r="D32" s="88">
        <f>C32/C$13*100</f>
        <v>1.4554327421612357E-2</v>
      </c>
      <c r="E32" s="87">
        <f t="shared" si="37"/>
        <v>0.15788045987625823</v>
      </c>
      <c r="F32" s="89">
        <f>E32/E$13*100</f>
        <v>1.3607504313546634E-2</v>
      </c>
      <c r="G32" s="87">
        <f t="shared" si="39"/>
        <v>0.15788045987625823</v>
      </c>
      <c r="H32" s="89">
        <f>G32/G$13*100</f>
        <v>1.2276443143408167E-2</v>
      </c>
      <c r="I32" s="87">
        <f t="shared" si="41"/>
        <v>1.2630436790100659</v>
      </c>
      <c r="J32" s="89">
        <f>I32/I$13*100</f>
        <v>0.10005446151109419</v>
      </c>
      <c r="K32" s="87">
        <f t="shared" si="43"/>
        <v>1.2630436790100659</v>
      </c>
      <c r="L32" s="89">
        <f>K32/K$13*100</f>
        <v>9.4409507215569385E-2</v>
      </c>
      <c r="M32" s="87">
        <f t="shared" si="45"/>
        <v>1.2630436790100659</v>
      </c>
      <c r="N32" s="89">
        <f>M32/M$13*100</f>
        <v>8.6295064846990066E-2</v>
      </c>
      <c r="O32" s="87">
        <f t="shared" si="47"/>
        <v>2.5260873580201317</v>
      </c>
      <c r="P32" s="89">
        <f>O32/O$13*100</f>
        <v>0.15572063366907243</v>
      </c>
      <c r="Q32" s="87">
        <f t="shared" si="49"/>
        <v>2.5260873580201317</v>
      </c>
      <c r="R32" s="89">
        <f>Q32/Q$13*100</f>
        <v>0.14879723610055298</v>
      </c>
      <c r="S32" s="87">
        <f t="shared" si="51"/>
        <v>2.5260873580201317</v>
      </c>
      <c r="T32" s="89">
        <f>S32/S$13*100</f>
        <v>0.13853193353887705</v>
      </c>
      <c r="U32" s="87">
        <f t="shared" si="53"/>
        <v>7.5782620740603948</v>
      </c>
      <c r="V32" s="89">
        <f>U32/U$13*100</f>
        <v>0.27233435165651931</v>
      </c>
      <c r="W32" s="87">
        <f t="shared" si="55"/>
        <v>7.5782620740603948</v>
      </c>
      <c r="X32" s="89">
        <f>W32/W$13*100</f>
        <v>0.2651425315723549</v>
      </c>
      <c r="Y32" s="87">
        <f t="shared" si="57"/>
        <v>7.5782620740603948</v>
      </c>
      <c r="Z32" s="89">
        <f>Y32/Y$13*100</f>
        <v>0.25396467701176456</v>
      </c>
      <c r="AA32" s="87">
        <f t="shared" si="59"/>
        <v>18.945655185150986</v>
      </c>
      <c r="AB32" s="89">
        <f>AA32/AA$13*100</f>
        <v>0.40671958821921311</v>
      </c>
      <c r="AC32" s="87">
        <f t="shared" si="61"/>
        <v>18.945655185150986</v>
      </c>
      <c r="AD32" s="89">
        <f>AC32/AC$13*100</f>
        <v>0.40023434271074548</v>
      </c>
      <c r="AE32" s="87">
        <f t="shared" si="63"/>
        <v>18.945655185150986</v>
      </c>
      <c r="AF32" s="90">
        <f>AE32/AE$13*100</f>
        <v>0.38987329739420945</v>
      </c>
    </row>
    <row r="33" spans="1:32" ht="24.75" customHeight="1" thickBot="1" x14ac:dyDescent="0.25">
      <c r="A33" s="85" t="s">
        <v>12</v>
      </c>
      <c r="B33" s="103">
        <f>[2]PLANCUSr!H120</f>
        <v>3.9306272053952027E-2</v>
      </c>
      <c r="C33" s="87">
        <f t="shared" si="35"/>
        <v>0.27525400598005623</v>
      </c>
      <c r="D33" s="88">
        <f t="shared" si="36"/>
        <v>2.5374494920296461E-2</v>
      </c>
      <c r="E33" s="87">
        <f t="shared" si="37"/>
        <v>0.27525400598005623</v>
      </c>
      <c r="F33" s="89">
        <f t="shared" si="38"/>
        <v>2.3723772255478781E-2</v>
      </c>
      <c r="G33" s="87">
        <f t="shared" si="39"/>
        <v>0.27525400598005623</v>
      </c>
      <c r="H33" s="89">
        <f t="shared" si="40"/>
        <v>2.1403156268090147E-2</v>
      </c>
      <c r="I33" s="87">
        <f t="shared" si="41"/>
        <v>2.2020320478404498</v>
      </c>
      <c r="J33" s="89">
        <f t="shared" si="42"/>
        <v>0.17443825137506772</v>
      </c>
      <c r="K33" s="87">
        <f t="shared" si="43"/>
        <v>2.2020320478404498</v>
      </c>
      <c r="L33" s="89">
        <f t="shared" si="44"/>
        <v>0.16459665169493412</v>
      </c>
      <c r="M33" s="87">
        <f t="shared" si="45"/>
        <v>2.2020320478404498</v>
      </c>
      <c r="N33" s="89">
        <f t="shared" si="46"/>
        <v>0.15044966498108536</v>
      </c>
      <c r="O33" s="87">
        <f t="shared" si="47"/>
        <v>4.4040640956808996</v>
      </c>
      <c r="P33" s="89">
        <f t="shared" si="48"/>
        <v>0.27148849366640737</v>
      </c>
      <c r="Q33" s="87">
        <f t="shared" si="49"/>
        <v>4.4040640956808996</v>
      </c>
      <c r="R33" s="89">
        <f t="shared" si="50"/>
        <v>0.25941801377788165</v>
      </c>
      <c r="S33" s="87">
        <f t="shared" si="51"/>
        <v>4.4040640956808996</v>
      </c>
      <c r="T33" s="89">
        <f t="shared" si="52"/>
        <v>0.24152114639534916</v>
      </c>
      <c r="U33" s="87">
        <f t="shared" si="53"/>
        <v>13.212192287042697</v>
      </c>
      <c r="V33" s="89">
        <f t="shared" si="54"/>
        <v>0.47479669946610542</v>
      </c>
      <c r="W33" s="87">
        <f t="shared" si="55"/>
        <v>13.212192287042697</v>
      </c>
      <c r="X33" s="89">
        <f t="shared" si="56"/>
        <v>0.46225824290216072</v>
      </c>
      <c r="Y33" s="87">
        <f t="shared" si="57"/>
        <v>13.212192287042697</v>
      </c>
      <c r="Z33" s="89">
        <f t="shared" si="58"/>
        <v>0.44277040223792408</v>
      </c>
      <c r="AA33" s="87">
        <f t="shared" si="59"/>
        <v>33.030480717606743</v>
      </c>
      <c r="AB33" s="89">
        <f t="shared" si="60"/>
        <v>0.7090883574550082</v>
      </c>
      <c r="AC33" s="87">
        <f t="shared" si="61"/>
        <v>33.030480717606743</v>
      </c>
      <c r="AD33" s="89">
        <f t="shared" si="62"/>
        <v>0.69778176633303546</v>
      </c>
      <c r="AE33" s="87">
        <f t="shared" si="63"/>
        <v>33.030480717606743</v>
      </c>
      <c r="AF33" s="90">
        <f t="shared" si="64"/>
        <v>0.67971797787084909</v>
      </c>
    </row>
    <row r="34" spans="1:32" ht="24.75" customHeight="1" thickBot="1" x14ac:dyDescent="0.25">
      <c r="A34" s="85" t="s">
        <v>20</v>
      </c>
      <c r="B34" s="103">
        <f>[2]PLANCUSr!H121</f>
        <v>9.9619962903700718E-2</v>
      </c>
      <c r="C34" s="87">
        <f t="shared" si="35"/>
        <v>0.69761878784104148</v>
      </c>
      <c r="D34" s="88">
        <f t="shared" si="36"/>
        <v>6.4310505946491028E-2</v>
      </c>
      <c r="E34" s="87">
        <f t="shared" si="37"/>
        <v>0.69761878784104148</v>
      </c>
      <c r="F34" s="89">
        <f t="shared" si="38"/>
        <v>6.0126824258038933E-2</v>
      </c>
      <c r="G34" s="87">
        <f t="shared" si="39"/>
        <v>0.69761878784104148</v>
      </c>
      <c r="H34" s="89">
        <f t="shared" si="40"/>
        <v>5.424532834155843E-2</v>
      </c>
      <c r="I34" s="87">
        <f t="shared" si="41"/>
        <v>5.5809503027283318</v>
      </c>
      <c r="J34" s="89">
        <f t="shared" si="42"/>
        <v>0.44210583255308872</v>
      </c>
      <c r="K34" s="87">
        <f t="shared" si="43"/>
        <v>5.5809503027283318</v>
      </c>
      <c r="L34" s="89">
        <f t="shared" si="44"/>
        <v>0.41716274475014853</v>
      </c>
      <c r="M34" s="87">
        <f t="shared" si="45"/>
        <v>5.5809503027283318</v>
      </c>
      <c r="N34" s="89">
        <f t="shared" si="46"/>
        <v>0.38130784887759372</v>
      </c>
      <c r="O34" s="87">
        <f t="shared" si="47"/>
        <v>11.161900605456664</v>
      </c>
      <c r="P34" s="89">
        <f t="shared" si="48"/>
        <v>0.68807526775131533</v>
      </c>
      <c r="Q34" s="87">
        <f t="shared" si="49"/>
        <v>11.161900605456664</v>
      </c>
      <c r="R34" s="89">
        <f t="shared" si="50"/>
        <v>0.6574831842010288</v>
      </c>
      <c r="S34" s="87">
        <f t="shared" si="51"/>
        <v>11.161900605456664</v>
      </c>
      <c r="T34" s="89">
        <f t="shared" si="52"/>
        <v>0.61212438593358842</v>
      </c>
      <c r="U34" s="87">
        <f t="shared" si="53"/>
        <v>33.485701816369989</v>
      </c>
      <c r="V34" s="89">
        <f t="shared" si="54"/>
        <v>1.203350689749711</v>
      </c>
      <c r="W34" s="87">
        <f t="shared" si="55"/>
        <v>33.485701816369989</v>
      </c>
      <c r="X34" s="89">
        <f t="shared" si="56"/>
        <v>1.1715725405511472</v>
      </c>
      <c r="Y34" s="87">
        <f t="shared" si="57"/>
        <v>33.485701816369989</v>
      </c>
      <c r="Z34" s="89">
        <f t="shared" si="58"/>
        <v>1.1221814926954834</v>
      </c>
      <c r="AA34" s="87">
        <f t="shared" si="59"/>
        <v>83.714254540924983</v>
      </c>
      <c r="AB34" s="89">
        <f t="shared" si="60"/>
        <v>1.797152265372661</v>
      </c>
      <c r="AC34" s="87">
        <f t="shared" si="61"/>
        <v>83.714254540924983</v>
      </c>
      <c r="AD34" s="89">
        <f t="shared" si="62"/>
        <v>1.7684962232379049</v>
      </c>
      <c r="AE34" s="87">
        <f t="shared" si="63"/>
        <v>83.714254540924983</v>
      </c>
      <c r="AF34" s="90">
        <f t="shared" si="64"/>
        <v>1.7227143710685289</v>
      </c>
    </row>
    <row r="35" spans="1:32" ht="24.75" customHeight="1" thickBot="1" x14ac:dyDescent="0.25">
      <c r="A35" s="85" t="s">
        <v>13</v>
      </c>
      <c r="B35" s="103">
        <f>[2]PLANCUSr!H122</f>
        <v>0.15460593507892728</v>
      </c>
      <c r="C35" s="87">
        <f t="shared" si="35"/>
        <v>1.0826746153986504</v>
      </c>
      <c r="D35" s="88">
        <f t="shared" si="36"/>
        <v>9.9807163317933725E-2</v>
      </c>
      <c r="E35" s="87">
        <f t="shared" si="37"/>
        <v>1.0826746153986504</v>
      </c>
      <c r="F35" s="89">
        <f t="shared" si="38"/>
        <v>9.3314267710845597E-2</v>
      </c>
      <c r="G35" s="87">
        <f t="shared" si="39"/>
        <v>1.0826746153986504</v>
      </c>
      <c r="H35" s="89">
        <f t="shared" si="40"/>
        <v>8.4186436809027612E-2</v>
      </c>
      <c r="I35" s="87">
        <f t="shared" si="41"/>
        <v>8.6613969231892032</v>
      </c>
      <c r="J35" s="89">
        <f t="shared" si="42"/>
        <v>0.68612940271611722</v>
      </c>
      <c r="K35" s="87">
        <f t="shared" si="43"/>
        <v>8.6613969231892032</v>
      </c>
      <c r="L35" s="89">
        <f t="shared" si="44"/>
        <v>0.64741879390714618</v>
      </c>
      <c r="M35" s="87">
        <f t="shared" si="45"/>
        <v>8.6613969231892032</v>
      </c>
      <c r="N35" s="89">
        <f t="shared" si="46"/>
        <v>0.59177352420460172</v>
      </c>
      <c r="O35" s="87">
        <f t="shared" si="47"/>
        <v>17.322793846378406</v>
      </c>
      <c r="P35" s="89">
        <f t="shared" si="48"/>
        <v>1.0678634791122121</v>
      </c>
      <c r="Q35" s="87">
        <f t="shared" si="49"/>
        <v>17.322793846378406</v>
      </c>
      <c r="R35" s="89">
        <f t="shared" si="50"/>
        <v>1.020385869751157</v>
      </c>
      <c r="S35" s="87">
        <f t="shared" si="51"/>
        <v>17.322793846378406</v>
      </c>
      <c r="T35" s="89">
        <f t="shared" si="52"/>
        <v>0.94999094873544609</v>
      </c>
      <c r="U35" s="87">
        <f t="shared" si="53"/>
        <v>51.968381539135223</v>
      </c>
      <c r="V35" s="89">
        <f t="shared" si="54"/>
        <v>1.8675489650249102</v>
      </c>
      <c r="W35" s="87">
        <f t="shared" si="55"/>
        <v>51.968381539135223</v>
      </c>
      <c r="X35" s="89">
        <f t="shared" si="56"/>
        <v>1.8182306323462385</v>
      </c>
      <c r="Y35" s="87">
        <f t="shared" si="57"/>
        <v>51.968381539135223</v>
      </c>
      <c r="Z35" s="89">
        <f t="shared" si="58"/>
        <v>1.74157783188661</v>
      </c>
      <c r="AA35" s="87">
        <f t="shared" si="59"/>
        <v>129.92095384783804</v>
      </c>
      <c r="AB35" s="89">
        <f t="shared" si="60"/>
        <v>2.7891036933605502</v>
      </c>
      <c r="AC35" s="87">
        <f t="shared" si="61"/>
        <v>129.92095384783804</v>
      </c>
      <c r="AD35" s="89">
        <f t="shared" si="62"/>
        <v>2.7446307377322907</v>
      </c>
      <c r="AE35" s="87">
        <f t="shared" si="63"/>
        <v>129.92095384783804</v>
      </c>
      <c r="AF35" s="90">
        <f t="shared" si="64"/>
        <v>2.6735792550978936</v>
      </c>
    </row>
    <row r="36" spans="1:32" ht="24.75" customHeight="1" thickBot="1" x14ac:dyDescent="0.25">
      <c r="A36" s="91" t="s">
        <v>19</v>
      </c>
      <c r="B36" s="104">
        <f>[2]PLANCUSr!H123</f>
        <v>-5.7212105211405677E-2</v>
      </c>
      <c r="C36" s="93">
        <f t="shared" si="35"/>
        <v>-0.4006449944776308</v>
      </c>
      <c r="D36" s="94">
        <f t="shared" si="36"/>
        <v>-3.6933756299087052E-2</v>
      </c>
      <c r="E36" s="93">
        <f t="shared" si="37"/>
        <v>-0.4006449944776308</v>
      </c>
      <c r="F36" s="95">
        <f t="shared" si="38"/>
        <v>-3.4531052765036041E-2</v>
      </c>
      <c r="G36" s="93">
        <f t="shared" si="39"/>
        <v>-0.4006449944776308</v>
      </c>
      <c r="H36" s="95">
        <f t="shared" si="40"/>
        <v>-3.1153288375589203E-2</v>
      </c>
      <c r="I36" s="93">
        <f t="shared" si="41"/>
        <v>-3.2051599558210464</v>
      </c>
      <c r="J36" s="95">
        <f t="shared" si="42"/>
        <v>-0.25390297957703606</v>
      </c>
      <c r="K36" s="93">
        <f t="shared" si="43"/>
        <v>-3.2051599558210464</v>
      </c>
      <c r="L36" s="95">
        <f t="shared" si="44"/>
        <v>-0.23957807398498496</v>
      </c>
      <c r="M36" s="93">
        <f t="shared" si="45"/>
        <v>-3.2051599558210464</v>
      </c>
      <c r="N36" s="95">
        <f t="shared" si="46"/>
        <v>-0.21898647752968858</v>
      </c>
      <c r="O36" s="93">
        <f t="shared" si="47"/>
        <v>-6.4103199116420928</v>
      </c>
      <c r="P36" s="95">
        <f t="shared" si="48"/>
        <v>-0.39516411635294829</v>
      </c>
      <c r="Q36" s="93">
        <f t="shared" si="49"/>
        <v>-6.4103199116420928</v>
      </c>
      <c r="R36" s="95">
        <f t="shared" si="50"/>
        <v>-0.3775949720599816</v>
      </c>
      <c r="S36" s="93">
        <f t="shared" si="51"/>
        <v>-6.4103199116420928</v>
      </c>
      <c r="T36" s="95">
        <f t="shared" si="52"/>
        <v>-0.35154525006552262</v>
      </c>
      <c r="U36" s="93">
        <f t="shared" si="53"/>
        <v>-19.23095973492628</v>
      </c>
      <c r="V36" s="95">
        <f t="shared" si="54"/>
        <v>-0.69108865594267899</v>
      </c>
      <c r="W36" s="93">
        <f t="shared" si="55"/>
        <v>-19.23095973492628</v>
      </c>
      <c r="X36" s="95">
        <f t="shared" si="56"/>
        <v>-0.67283834985564017</v>
      </c>
      <c r="Y36" s="93">
        <f t="shared" si="57"/>
        <v>-19.23095973492628</v>
      </c>
      <c r="Z36" s="95">
        <f t="shared" si="58"/>
        <v>-0.64447289233031091</v>
      </c>
      <c r="AA36" s="93">
        <f t="shared" si="59"/>
        <v>-48.077399337315697</v>
      </c>
      <c r="AB36" s="95">
        <f t="shared" si="60"/>
        <v>-1.0321110497381765</v>
      </c>
      <c r="AC36" s="93">
        <f t="shared" si="61"/>
        <v>-48.077399337315697</v>
      </c>
      <c r="AD36" s="95">
        <f t="shared" si="62"/>
        <v>-1.0156537810365109</v>
      </c>
      <c r="AE36" s="93">
        <f t="shared" si="63"/>
        <v>-48.077399337315697</v>
      </c>
      <c r="AF36" s="96">
        <f t="shared" si="64"/>
        <v>-0.98936109765517566</v>
      </c>
    </row>
    <row r="37" spans="1:32" ht="10.5" customHeight="1" thickBot="1" x14ac:dyDescent="0.25">
      <c r="A37" s="97"/>
      <c r="B37" s="105"/>
      <c r="C37" s="69"/>
      <c r="D37" s="55"/>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row>
    <row r="38" spans="1:32" s="62" customFormat="1" ht="30.75" customHeight="1" thickBot="1" x14ac:dyDescent="0.25">
      <c r="A38" s="106" t="s">
        <v>49</v>
      </c>
      <c r="B38" s="107" t="s">
        <v>46</v>
      </c>
      <c r="C38" s="107">
        <f t="shared" ref="C38:AF38" si="65">SUM(C39:C47)</f>
        <v>477.86853694428487</v>
      </c>
      <c r="D38" s="108">
        <f t="shared" si="65"/>
        <v>44.052665900676608</v>
      </c>
      <c r="E38" s="107">
        <f t="shared" si="65"/>
        <v>477.86853694428487</v>
      </c>
      <c r="F38" s="107">
        <f t="shared" si="65"/>
        <v>41.186845939479198</v>
      </c>
      <c r="G38" s="107">
        <f t="shared" si="65"/>
        <v>477.86853694428487</v>
      </c>
      <c r="H38" s="107">
        <f t="shared" si="65"/>
        <v>37.158024041848854</v>
      </c>
      <c r="I38" s="107">
        <f t="shared" si="65"/>
        <v>477.86853694428487</v>
      </c>
      <c r="J38" s="107">
        <f t="shared" si="65"/>
        <v>37.855285554755383</v>
      </c>
      <c r="K38" s="107">
        <f t="shared" si="65"/>
        <v>477.86853694428487</v>
      </c>
      <c r="L38" s="107">
        <f t="shared" si="65"/>
        <v>35.719535148693382</v>
      </c>
      <c r="M38" s="107">
        <f t="shared" si="65"/>
        <v>477.86853694428487</v>
      </c>
      <c r="N38" s="107">
        <f t="shared" si="65"/>
        <v>32.649461827214196</v>
      </c>
      <c r="O38" s="107">
        <f t="shared" si="65"/>
        <v>597.33567118035603</v>
      </c>
      <c r="P38" s="107">
        <f t="shared" si="65"/>
        <v>36.822752362075846</v>
      </c>
      <c r="Q38" s="107">
        <f t="shared" si="65"/>
        <v>597.33567118035603</v>
      </c>
      <c r="R38" s="107">
        <f t="shared" si="65"/>
        <v>35.185599030735261</v>
      </c>
      <c r="S38" s="107">
        <f t="shared" si="65"/>
        <v>597.33567118035603</v>
      </c>
      <c r="T38" s="107">
        <f t="shared" si="65"/>
        <v>32.758196282338595</v>
      </c>
      <c r="U38" s="107">
        <f t="shared" si="65"/>
        <v>955.73707388856974</v>
      </c>
      <c r="V38" s="107">
        <f t="shared" si="65"/>
        <v>34.345610356027954</v>
      </c>
      <c r="W38" s="107">
        <f t="shared" si="65"/>
        <v>955.73707388856974</v>
      </c>
      <c r="X38" s="107">
        <f t="shared" si="65"/>
        <v>33.438609645838795</v>
      </c>
      <c r="Y38" s="107">
        <f t="shared" si="65"/>
        <v>955.73707388856974</v>
      </c>
      <c r="Z38" s="107">
        <f t="shared" si="65"/>
        <v>32.028907803161999</v>
      </c>
      <c r="AA38" s="107">
        <f t="shared" si="65"/>
        <v>1194.6713423607121</v>
      </c>
      <c r="AB38" s="107">
        <f t="shared" si="65"/>
        <v>25.646842596558702</v>
      </c>
      <c r="AC38" s="107">
        <f t="shared" si="65"/>
        <v>1194.6713423607121</v>
      </c>
      <c r="AD38" s="107">
        <f t="shared" si="65"/>
        <v>25.237897279998087</v>
      </c>
      <c r="AE38" s="107">
        <f t="shared" si="65"/>
        <v>1194.6713423607121</v>
      </c>
      <c r="AF38" s="109">
        <f t="shared" si="65"/>
        <v>24.58455255290373</v>
      </c>
    </row>
    <row r="39" spans="1:32" ht="24.75" customHeight="1" thickBot="1" x14ac:dyDescent="0.25">
      <c r="A39" s="85" t="s">
        <v>24</v>
      </c>
      <c r="B39" s="110">
        <f>[2]DAT!I9</f>
        <v>5963443.9423963232</v>
      </c>
      <c r="C39" s="87">
        <f>VLOOKUP(D$9,[2]RESUMOr!$D$14:$E$63,2,FALSE)*$B39/$B$6</f>
        <v>311.67146755844112</v>
      </c>
      <c r="D39" s="88">
        <f t="shared" ref="D39:D47" si="66">C39/C$13*100</f>
        <v>28.731665656252158</v>
      </c>
      <c r="E39" s="87">
        <f>VLOOKUP(F$9,[2]RESUMOr!$D$14:$E$63,2,FALSE)*$B39/$B$6</f>
        <v>311.67146755844112</v>
      </c>
      <c r="F39" s="89">
        <f t="shared" ref="F39:F47" si="67">E39/E$13*100</f>
        <v>26.862544247305308</v>
      </c>
      <c r="G39" s="87">
        <f>VLOOKUP(H$9,[2]RESUMOr!$D$14:$E$63,2,FALSE)*$B39/$B$6</f>
        <v>311.67146755844112</v>
      </c>
      <c r="H39" s="89">
        <f t="shared" ref="H39:H47" si="68">G39/G$13*100</f>
        <v>24.234899327647348</v>
      </c>
      <c r="I39" s="87">
        <f>VLOOKUP(J$9,[2]RESUMOr!$D$14:$E$63,2,FALSE)*$B39/$B$6</f>
        <v>311.67146755844112</v>
      </c>
      <c r="J39" s="89">
        <f t="shared" ref="J39:J47" si="69">I39/I$13*100</f>
        <v>24.689661468693963</v>
      </c>
      <c r="K39" s="87">
        <f>VLOOKUP(L$9,[2]RESUMOr!$D$14:$E$63,2,FALSE)*$B39/$B$6</f>
        <v>311.67146755844112</v>
      </c>
      <c r="L39" s="89">
        <f t="shared" ref="L39:L47" si="70">K39/K$13*100</f>
        <v>23.296699990936137</v>
      </c>
      <c r="M39" s="87">
        <f>VLOOKUP(N$9,[2]RESUMOr!$D$14:$E$63,2,FALSE)*$B39/$B$6</f>
        <v>311.67146755844112</v>
      </c>
      <c r="N39" s="89">
        <f t="shared" ref="N39:N47" si="71">M39/M$13*100</f>
        <v>21.294362143510547</v>
      </c>
      <c r="O39" s="87">
        <f>VLOOKUP(P$9,[2]RESUMOr!$D$14:$E$63,2,FALSE)*$B39/$B$6</f>
        <v>389.58933444805143</v>
      </c>
      <c r="P39" s="89">
        <f t="shared" ref="P39:P47" si="72">O39/O$13*100</f>
        <v>24.016231203703001</v>
      </c>
      <c r="Q39" s="87">
        <f>VLOOKUP(R$9,[2]RESUMOr!$D$14:$E$63,2,FALSE)*$B39/$B$6</f>
        <v>389.58933444805143</v>
      </c>
      <c r="R39" s="89">
        <f t="shared" ref="R39:R47" si="73">Q39/Q$13*100</f>
        <v>22.948460589090214</v>
      </c>
      <c r="S39" s="87">
        <f>VLOOKUP(T$9,[2]RESUMOr!$D$14:$E$63,2,FALSE)*$B39/$B$6</f>
        <v>389.58933444805143</v>
      </c>
      <c r="T39" s="89">
        <f t="shared" ref="T39:T47" si="74">S39/S$13*100</f>
        <v>21.365280031136074</v>
      </c>
      <c r="U39" s="87">
        <f>VLOOKUP(V$9,[2]RESUMOr!$D$14:$E$63,2,FALSE)*$B39/$B$6</f>
        <v>623.34293511688224</v>
      </c>
      <c r="V39" s="89">
        <f t="shared" ref="V39:V47" si="75">U39/U$13*100</f>
        <v>22.400610118221024</v>
      </c>
      <c r="W39" s="87">
        <f>VLOOKUP(X$9,[2]RESUMOr!$D$14:$E$63,2,FALSE)*$B39/$B$6</f>
        <v>623.34293511688224</v>
      </c>
      <c r="X39" s="89">
        <f t="shared" ref="X39:X47" si="76">W39/W$13*100</f>
        <v>21.809053611427689</v>
      </c>
      <c r="Y39" s="87">
        <f>VLOOKUP(Z$9,[2]RESUMOr!$D$14:$E$63,2,FALSE)*$B39/$B$6</f>
        <v>623.34293511688224</v>
      </c>
      <c r="Z39" s="89">
        <f t="shared" ref="Z39:Z47" si="77">Y39/Y$13*100</f>
        <v>20.88962952685327</v>
      </c>
      <c r="AA39" s="87">
        <f>VLOOKUP(AB$9,[2]RESUMOr!$D$14:$E$63,2,FALSE)*$B39/$B$6</f>
        <v>779.17866889610286</v>
      </c>
      <c r="AB39" s="89">
        <f t="shared" ref="AB39:AB47" si="78">AA39/AA$13*100</f>
        <v>16.727171705890623</v>
      </c>
      <c r="AC39" s="87">
        <f>VLOOKUP(AD$9,[2]RESUMOr!$D$14:$E$63,2,FALSE)*$B39/$B$6</f>
        <v>779.17866889610286</v>
      </c>
      <c r="AD39" s="89">
        <f t="shared" ref="AD39:AD47" si="79">AC39/AC$13*100</f>
        <v>16.460452771476955</v>
      </c>
      <c r="AE39" s="87">
        <f>VLOOKUP(AF$9,[2]RESUMOr!$D$14:$E$63,2,FALSE)*$B39/$B$6</f>
        <v>779.17866889610286</v>
      </c>
      <c r="AF39" s="90">
        <f t="shared" ref="AF39:AF47" si="80">AE39/AE$13*100</f>
        <v>16.034333673498324</v>
      </c>
    </row>
    <row r="40" spans="1:32" ht="24.75" customHeight="1" thickBot="1" x14ac:dyDescent="0.25">
      <c r="A40" s="85" t="s">
        <v>25</v>
      </c>
      <c r="B40" s="110">
        <f>[2]DAT!I16</f>
        <v>1518130.6109238164</v>
      </c>
      <c r="C40" s="87">
        <f>VLOOKUP(D$9,[2]RESUMOr!$D$14:$E$63,2,FALSE)*$B40/$B$6</f>
        <v>79.343077594502731</v>
      </c>
      <c r="D40" s="88">
        <f t="shared" si="66"/>
        <v>7.3143005211276462</v>
      </c>
      <c r="E40" s="87">
        <f>VLOOKUP(F$9,[2]RESUMOr!$D$14:$E$63,2,FALSE)*$B40/$B$6</f>
        <v>79.343077594502731</v>
      </c>
      <c r="F40" s="89">
        <f t="shared" si="67"/>
        <v>6.8384730540021605</v>
      </c>
      <c r="G40" s="87">
        <f>VLOOKUP(H$9,[2]RESUMOr!$D$14:$E$63,2,FALSE)*$B40/$B$6</f>
        <v>79.343077594502731</v>
      </c>
      <c r="H40" s="89">
        <f t="shared" si="68"/>
        <v>6.1695461343054463</v>
      </c>
      <c r="I40" s="87">
        <f>VLOOKUP(J$9,[2]RESUMOr!$D$14:$E$63,2,FALSE)*$B40/$B$6</f>
        <v>79.343077594502731</v>
      </c>
      <c r="J40" s="89">
        <f t="shared" si="69"/>
        <v>6.285316205036537</v>
      </c>
      <c r="K40" s="87">
        <f>VLOOKUP(L$9,[2]RESUMOr!$D$14:$E$63,2,FALSE)*$B40/$B$6</f>
        <v>79.343077594502731</v>
      </c>
      <c r="L40" s="89">
        <f t="shared" si="70"/>
        <v>5.9307061039525539</v>
      </c>
      <c r="M40" s="87">
        <f>VLOOKUP(N$9,[2]RESUMOr!$D$14:$E$63,2,FALSE)*$B40/$B$6</f>
        <v>79.343077594502731</v>
      </c>
      <c r="N40" s="89">
        <f t="shared" si="71"/>
        <v>5.4209653553262509</v>
      </c>
      <c r="O40" s="87">
        <f>VLOOKUP(P$9,[2]RESUMOr!$D$14:$E$63,2,FALSE)*$B40/$B$6</f>
        <v>99.178846993128403</v>
      </c>
      <c r="P40" s="89">
        <f t="shared" si="72"/>
        <v>6.1138791781304862</v>
      </c>
      <c r="Q40" s="87">
        <f>VLOOKUP(R$9,[2]RESUMOr!$D$14:$E$63,2,FALSE)*$B40/$B$6</f>
        <v>99.178846993128403</v>
      </c>
      <c r="R40" s="89">
        <f t="shared" si="73"/>
        <v>5.8420538250045491</v>
      </c>
      <c r="S40" s="87">
        <f>VLOOKUP(T$9,[2]RESUMOr!$D$14:$E$63,2,FALSE)*$B40/$B$6</f>
        <v>99.178846993128403</v>
      </c>
      <c r="T40" s="89">
        <f t="shared" si="74"/>
        <v>5.439019120416746</v>
      </c>
      <c r="U40" s="87">
        <f>VLOOKUP(V$9,[2]RESUMOr!$D$14:$E$63,2,FALSE)*$B40/$B$6</f>
        <v>158.68615518900546</v>
      </c>
      <c r="V40" s="89">
        <f t="shared" si="75"/>
        <v>5.7025859976770192</v>
      </c>
      <c r="W40" s="87">
        <f>VLOOKUP(X$9,[2]RESUMOr!$D$14:$E$63,2,FALSE)*$B40/$B$6</f>
        <v>158.68615518900546</v>
      </c>
      <c r="X40" s="89">
        <f t="shared" si="76"/>
        <v>5.5519918024889865</v>
      </c>
      <c r="Y40" s="87">
        <f>VLOOKUP(Z$9,[2]RESUMOr!$D$14:$E$63,2,FALSE)*$B40/$B$6</f>
        <v>158.68615518900546</v>
      </c>
      <c r="Z40" s="89">
        <f t="shared" si="77"/>
        <v>5.3179314406082066</v>
      </c>
      <c r="AA40" s="87">
        <f>VLOOKUP(AB$9,[2]RESUMOr!$D$14:$E$63,2,FALSE)*$B40/$B$6</f>
        <v>198.35769398625681</v>
      </c>
      <c r="AB40" s="89">
        <f t="shared" si="78"/>
        <v>4.2582829060160634</v>
      </c>
      <c r="AC40" s="87">
        <f>VLOOKUP(AD$9,[2]RESUMOr!$D$14:$E$63,2,FALSE)*$B40/$B$6</f>
        <v>198.35769398625681</v>
      </c>
      <c r="AD40" s="89">
        <f t="shared" si="79"/>
        <v>4.1903835205673827</v>
      </c>
      <c r="AE40" s="87">
        <f>VLOOKUP(AF$9,[2]RESUMOr!$D$14:$E$63,2,FALSE)*$B40/$B$6</f>
        <v>198.35769398625681</v>
      </c>
      <c r="AF40" s="90">
        <f t="shared" si="80"/>
        <v>4.0819051894571459</v>
      </c>
    </row>
    <row r="41" spans="1:32" ht="24.75" customHeight="1" thickBot="1" x14ac:dyDescent="0.25">
      <c r="A41" s="85" t="s">
        <v>26</v>
      </c>
      <c r="B41" s="110">
        <f>[2]DAT!I21</f>
        <v>481615.23677792522</v>
      </c>
      <c r="C41" s="87">
        <f>VLOOKUP(D$9,[2]RESUMOr!$D$14:$E$63,2,FALSE)*$B41/$B$6</f>
        <v>25.170979906078276</v>
      </c>
      <c r="D41" s="88">
        <f t="shared" si="66"/>
        <v>2.3204054723619363</v>
      </c>
      <c r="E41" s="87">
        <f>VLOOKUP(F$9,[2]RESUMOr!$D$14:$E$63,2,FALSE)*$B41/$B$6</f>
        <v>25.170979906078276</v>
      </c>
      <c r="F41" s="89">
        <f t="shared" si="67"/>
        <v>2.1694528754008426</v>
      </c>
      <c r="G41" s="87">
        <f>VLOOKUP(H$9,[2]RESUMOr!$D$14:$E$63,2,FALSE)*$B41/$B$6</f>
        <v>25.170979906078276</v>
      </c>
      <c r="H41" s="89">
        <f t="shared" si="68"/>
        <v>1.9572409652406118</v>
      </c>
      <c r="I41" s="87">
        <f>VLOOKUP(J$9,[2]RESUMOr!$D$14:$E$63,2,FALSE)*$B41/$B$6</f>
        <v>25.170979906078276</v>
      </c>
      <c r="J41" s="89">
        <f t="shared" si="69"/>
        <v>1.9939681279931121</v>
      </c>
      <c r="K41" s="87">
        <f>VLOOKUP(L$9,[2]RESUMOr!$D$14:$E$63,2,FALSE)*$B41/$B$6</f>
        <v>25.170979906078276</v>
      </c>
      <c r="L41" s="89">
        <f t="shared" si="70"/>
        <v>1.8814708062419356</v>
      </c>
      <c r="M41" s="87">
        <f>VLOOKUP(N$9,[2]RESUMOr!$D$14:$E$63,2,FALSE)*$B41/$B$6</f>
        <v>25.170979906078276</v>
      </c>
      <c r="N41" s="89">
        <f t="shared" si="71"/>
        <v>1.719759482078844</v>
      </c>
      <c r="O41" s="87">
        <f>VLOOKUP(P$9,[2]RESUMOr!$D$14:$E$63,2,FALSE)*$B41/$B$6</f>
        <v>31.463724882597845</v>
      </c>
      <c r="P41" s="89">
        <f t="shared" si="72"/>
        <v>1.9395810523938546</v>
      </c>
      <c r="Q41" s="87">
        <f>VLOOKUP(R$9,[2]RESUMOr!$D$14:$E$63,2,FALSE)*$B41/$B$6</f>
        <v>31.463724882597845</v>
      </c>
      <c r="R41" s="89">
        <f t="shared" si="73"/>
        <v>1.8533465539482123</v>
      </c>
      <c r="S41" s="87">
        <f>VLOOKUP(T$9,[2]RESUMOr!$D$14:$E$63,2,FALSE)*$B41/$B$6</f>
        <v>31.463724882597845</v>
      </c>
      <c r="T41" s="89">
        <f t="shared" si="74"/>
        <v>1.7254868999217008</v>
      </c>
      <c r="U41" s="87">
        <f>VLOOKUP(V$9,[2]RESUMOr!$D$14:$E$63,2,FALSE)*$B41/$B$6</f>
        <v>50.341959812156553</v>
      </c>
      <c r="V41" s="89">
        <f t="shared" si="75"/>
        <v>1.8091014605432536</v>
      </c>
      <c r="W41" s="87">
        <f>VLOOKUP(X$9,[2]RESUMOr!$D$14:$E$63,2,FALSE)*$B41/$B$6</f>
        <v>50.341959812156553</v>
      </c>
      <c r="X41" s="89">
        <f t="shared" si="76"/>
        <v>1.7613266126803739</v>
      </c>
      <c r="Y41" s="87">
        <f>VLOOKUP(Z$9,[2]RESUMOr!$D$14:$E$63,2,FALSE)*$B41/$B$6</f>
        <v>50.341959812156553</v>
      </c>
      <c r="Z41" s="89">
        <f t="shared" si="77"/>
        <v>1.6870727666697585</v>
      </c>
      <c r="AA41" s="87">
        <f>VLOOKUP(AB$9,[2]RESUMOr!$D$14:$E$63,2,FALSE)*$B41/$B$6</f>
        <v>62.927449765195689</v>
      </c>
      <c r="AB41" s="89">
        <f t="shared" si="78"/>
        <v>1.3509074352965766</v>
      </c>
      <c r="AC41" s="87">
        <f>VLOOKUP(AD$9,[2]RESUMOr!$D$14:$E$63,2,FALSE)*$B41/$B$6</f>
        <v>62.927449765195689</v>
      </c>
      <c r="AD41" s="89">
        <f t="shared" si="79"/>
        <v>1.3293668785324637</v>
      </c>
      <c r="AE41" s="87">
        <f>VLOOKUP(AF$9,[2]RESUMOr!$D$14:$E$63,2,FALSE)*$B41/$B$6</f>
        <v>62.927449765195689</v>
      </c>
      <c r="AF41" s="90">
        <f t="shared" si="80"/>
        <v>1.2949529639805799</v>
      </c>
    </row>
    <row r="42" spans="1:32" ht="24.75" customHeight="1" thickBot="1" x14ac:dyDescent="0.25">
      <c r="A42" s="85" t="s">
        <v>27</v>
      </c>
      <c r="B42" s="110">
        <f>[2]DAT!I28</f>
        <v>427245.48693572398</v>
      </c>
      <c r="C42" s="87">
        <f>VLOOKUP(D$9,[2]RESUMOr!$D$14:$E$63,2,FALSE)*$B42/$B$6</f>
        <v>22.329417230585957</v>
      </c>
      <c r="D42" s="88">
        <f t="shared" si="66"/>
        <v>2.0584539072311885</v>
      </c>
      <c r="E42" s="87">
        <f>VLOOKUP(F$9,[2]RESUMOr!$D$14:$E$63,2,FALSE)*$B42/$B$6</f>
        <v>22.329417230585957</v>
      </c>
      <c r="F42" s="89">
        <f t="shared" si="67"/>
        <v>1.9245424134330951</v>
      </c>
      <c r="G42" s="87">
        <f>VLOOKUP(H$9,[2]RESUMOr!$D$14:$E$63,2,FALSE)*$B42/$B$6</f>
        <v>22.329417230585957</v>
      </c>
      <c r="H42" s="89">
        <f t="shared" si="68"/>
        <v>1.7362871964749682</v>
      </c>
      <c r="I42" s="87">
        <f>VLOOKUP(J$9,[2]RESUMOr!$D$14:$E$63,2,FALSE)*$B42/$B$6</f>
        <v>22.329417230585957</v>
      </c>
      <c r="J42" s="89">
        <f t="shared" si="69"/>
        <v>1.7688682141332506</v>
      </c>
      <c r="K42" s="87">
        <f>VLOOKUP(L$9,[2]RESUMOr!$D$14:$E$63,2,FALSE)*$B42/$B$6</f>
        <v>22.329417230585957</v>
      </c>
      <c r="L42" s="89">
        <f t="shared" si="70"/>
        <v>1.6690707630972308</v>
      </c>
      <c r="M42" s="87">
        <f>VLOOKUP(N$9,[2]RESUMOr!$D$14:$E$63,2,FALSE)*$B42/$B$6</f>
        <v>22.329417230585957</v>
      </c>
      <c r="N42" s="89">
        <f t="shared" si="71"/>
        <v>1.5256150994074651</v>
      </c>
      <c r="O42" s="87">
        <f>VLOOKUP(P$9,[2]RESUMOr!$D$14:$E$63,2,FALSE)*$B42/$B$6</f>
        <v>27.91177153823244</v>
      </c>
      <c r="P42" s="89">
        <f t="shared" si="72"/>
        <v>1.7206209187343935</v>
      </c>
      <c r="Q42" s="87">
        <f>VLOOKUP(R$9,[2]RESUMOr!$D$14:$E$63,2,FALSE)*$B42/$B$6</f>
        <v>27.91177153823244</v>
      </c>
      <c r="R42" s="89">
        <f t="shared" si="73"/>
        <v>1.6441214696605786</v>
      </c>
      <c r="S42" s="87">
        <f>VLOOKUP(T$9,[2]RESUMOr!$D$14:$E$63,2,FALSE)*$B42/$B$6</f>
        <v>27.91177153823244</v>
      </c>
      <c r="T42" s="89">
        <f t="shared" si="74"/>
        <v>1.5306959466030947</v>
      </c>
      <c r="U42" s="87">
        <f>VLOOKUP(V$9,[2]RESUMOr!$D$14:$E$63,2,FALSE)*$B42/$B$6</f>
        <v>44.658834461171914</v>
      </c>
      <c r="V42" s="89">
        <f t="shared" si="75"/>
        <v>1.6048712237531084</v>
      </c>
      <c r="W42" s="87">
        <f>VLOOKUP(X$9,[2]RESUMOr!$D$14:$E$63,2,FALSE)*$B42/$B$6</f>
        <v>44.658834461171914</v>
      </c>
      <c r="X42" s="89">
        <f t="shared" si="76"/>
        <v>1.5624896988765025</v>
      </c>
      <c r="Y42" s="87">
        <f>VLOOKUP(Z$9,[2]RESUMOr!$D$14:$E$63,2,FALSE)*$B42/$B$6</f>
        <v>44.658834461171914</v>
      </c>
      <c r="Z42" s="89">
        <f t="shared" si="77"/>
        <v>1.4966184012657833</v>
      </c>
      <c r="AA42" s="87">
        <f>VLOOKUP(AB$9,[2]RESUMOr!$D$14:$E$63,2,FALSE)*$B42/$B$6</f>
        <v>55.82354307646488</v>
      </c>
      <c r="AB42" s="89">
        <f t="shared" si="78"/>
        <v>1.198402917772535</v>
      </c>
      <c r="AC42" s="87">
        <f>VLOOKUP(AD$9,[2]RESUMOr!$D$14:$E$63,2,FALSE)*$B42/$B$6</f>
        <v>55.82354307646488</v>
      </c>
      <c r="AD42" s="89">
        <f t="shared" si="79"/>
        <v>1.1792940836643782</v>
      </c>
      <c r="AE42" s="87">
        <f>VLOOKUP(AF$9,[2]RESUMOr!$D$14:$E$63,2,FALSE)*$B42/$B$6</f>
        <v>55.82354307646488</v>
      </c>
      <c r="AF42" s="90">
        <f t="shared" si="80"/>
        <v>1.1487651706290467</v>
      </c>
    </row>
    <row r="43" spans="1:32" ht="24.75" customHeight="1" thickBot="1" x14ac:dyDescent="0.25">
      <c r="A43" s="85" t="s">
        <v>28</v>
      </c>
      <c r="B43" s="110">
        <f>[2]DAT!I37</f>
        <v>12906.324944713117</v>
      </c>
      <c r="C43" s="87">
        <f>VLOOKUP(D$9,[2]RESUMOr!$D$14:$E$63,2,FALSE)*$B43/$B$6</f>
        <v>0.67453191061413043</v>
      </c>
      <c r="D43" s="88">
        <f t="shared" si="66"/>
        <v>6.2182225027076508E-2</v>
      </c>
      <c r="E43" s="87">
        <f>VLOOKUP(F$9,[2]RESUMOr!$D$14:$E$63,2,FALSE)*$B43/$B$6</f>
        <v>0.67453191061413043</v>
      </c>
      <c r="F43" s="89">
        <f t="shared" si="67"/>
        <v>5.8136997387140926E-2</v>
      </c>
      <c r="G43" s="87">
        <f>VLOOKUP(H$9,[2]RESUMOr!$D$14:$E$63,2,FALSE)*$B43/$B$6</f>
        <v>0.67453191061413043</v>
      </c>
      <c r="H43" s="89">
        <f t="shared" si="68"/>
        <v>5.2450142693776826E-2</v>
      </c>
      <c r="I43" s="87">
        <f>VLOOKUP(J$9,[2]RESUMOr!$D$14:$E$63,2,FALSE)*$B43/$B$6</f>
        <v>0.67453191061413043</v>
      </c>
      <c r="J43" s="89">
        <f t="shared" si="69"/>
        <v>5.3434357188219206E-2</v>
      </c>
      <c r="K43" s="87">
        <f>VLOOKUP(L$9,[2]RESUMOr!$D$14:$E$63,2,FALSE)*$B43/$B$6</f>
        <v>0.67453191061413043</v>
      </c>
      <c r="L43" s="89">
        <f t="shared" si="70"/>
        <v>5.0419653999748203E-2</v>
      </c>
      <c r="M43" s="87">
        <f>VLOOKUP(N$9,[2]RESUMOr!$D$14:$E$63,2,FALSE)*$B43/$B$6</f>
        <v>0.67453191061413043</v>
      </c>
      <c r="N43" s="89">
        <f t="shared" si="71"/>
        <v>4.6086113992061382E-2</v>
      </c>
      <c r="O43" s="87">
        <f>VLOOKUP(P$9,[2]RESUMOr!$D$14:$E$63,2,FALSE)*$B43/$B$6</f>
        <v>0.84316488826766289</v>
      </c>
      <c r="P43" s="89">
        <f t="shared" si="72"/>
        <v>5.1976892355559919E-2</v>
      </c>
      <c r="Q43" s="87">
        <f>VLOOKUP(R$9,[2]RESUMOr!$D$14:$E$63,2,FALSE)*$B43/$B$6</f>
        <v>0.84316488826766289</v>
      </c>
      <c r="R43" s="89">
        <f t="shared" si="73"/>
        <v>4.9665980296735232E-2</v>
      </c>
      <c r="S43" s="87">
        <f>VLOOKUP(T$9,[2]RESUMOr!$D$14:$E$63,2,FALSE)*$B43/$B$6</f>
        <v>0.84316488826766289</v>
      </c>
      <c r="T43" s="89">
        <f t="shared" si="74"/>
        <v>4.623959733338711E-2</v>
      </c>
      <c r="U43" s="87">
        <f>VLOOKUP(V$9,[2]RESUMOr!$D$14:$E$63,2,FALSE)*$B43/$B$6</f>
        <v>1.3490638212282609</v>
      </c>
      <c r="V43" s="89">
        <f t="shared" si="75"/>
        <v>4.8480300299329149E-2</v>
      </c>
      <c r="W43" s="87">
        <f>VLOOKUP(X$9,[2]RESUMOr!$D$14:$E$63,2,FALSE)*$B43/$B$6</f>
        <v>1.3490638212282609</v>
      </c>
      <c r="X43" s="89">
        <f t="shared" si="76"/>
        <v>4.7200029943209022E-2</v>
      </c>
      <c r="Y43" s="87">
        <f>VLOOKUP(Z$9,[2]RESUMOr!$D$14:$E$63,2,FALSE)*$B43/$B$6</f>
        <v>1.3490638212282609</v>
      </c>
      <c r="Z43" s="89">
        <f t="shared" si="77"/>
        <v>4.5210175404097774E-2</v>
      </c>
      <c r="AA43" s="87">
        <f>VLOOKUP(AB$9,[2]RESUMOr!$D$14:$E$63,2,FALSE)*$B43/$B$6</f>
        <v>1.6863297765353258</v>
      </c>
      <c r="AB43" s="89">
        <f t="shared" si="78"/>
        <v>3.6201616972940769E-2</v>
      </c>
      <c r="AC43" s="87">
        <f>VLOOKUP(AD$9,[2]RESUMOr!$D$14:$E$63,2,FALSE)*$B43/$B$6</f>
        <v>1.6863297765353258</v>
      </c>
      <c r="AD43" s="89">
        <f t="shared" si="79"/>
        <v>3.5624373140400088E-2</v>
      </c>
      <c r="AE43" s="87">
        <f>VLOOKUP(AF$9,[2]RESUMOr!$D$14:$E$63,2,FALSE)*$B43/$B$6</f>
        <v>1.6863297765353258</v>
      </c>
      <c r="AF43" s="90">
        <f t="shared" si="80"/>
        <v>3.4702149070419089E-2</v>
      </c>
    </row>
    <row r="44" spans="1:32" ht="24.75" customHeight="1" thickBot="1" x14ac:dyDescent="0.25">
      <c r="A44" s="85" t="s">
        <v>29</v>
      </c>
      <c r="B44" s="110">
        <f>[2]DAT!I39</f>
        <v>208378.98707248291</v>
      </c>
      <c r="C44" s="87">
        <f>VLOOKUP(D$9,[2]RESUMOr!$D$14:$E$63,2,FALSE)*$B44/$B$6</f>
        <v>10.89065066035058</v>
      </c>
      <c r="D44" s="88">
        <f t="shared" si="66"/>
        <v>1.003962717548285</v>
      </c>
      <c r="E44" s="87">
        <f>VLOOKUP(F$9,[2]RESUMOr!$D$14:$E$63,2,FALSE)*$B44/$B$6</f>
        <v>10.89065066035058</v>
      </c>
      <c r="F44" s="89">
        <f t="shared" si="67"/>
        <v>0.93865052048999786</v>
      </c>
      <c r="G44" s="87">
        <f>VLOOKUP(H$9,[2]RESUMOr!$D$14:$E$63,2,FALSE)*$B44/$B$6</f>
        <v>10.89065066035058</v>
      </c>
      <c r="H44" s="89">
        <f t="shared" si="68"/>
        <v>0.84683344431162133</v>
      </c>
      <c r="I44" s="87">
        <f>VLOOKUP(J$9,[2]RESUMOr!$D$14:$E$63,2,FALSE)*$B44/$B$6</f>
        <v>10.89065066035058</v>
      </c>
      <c r="J44" s="89">
        <f t="shared" si="69"/>
        <v>0.86272407315387512</v>
      </c>
      <c r="K44" s="87">
        <f>VLOOKUP(L$9,[2]RESUMOr!$D$14:$E$63,2,FALSE)*$B44/$B$6</f>
        <v>10.89065066035058</v>
      </c>
      <c r="L44" s="89">
        <f t="shared" si="70"/>
        <v>0.81405020205355827</v>
      </c>
      <c r="M44" s="87">
        <f>VLOOKUP(N$9,[2]RESUMOr!$D$14:$E$63,2,FALSE)*$B44/$B$6</f>
        <v>10.89065066035058</v>
      </c>
      <c r="N44" s="89">
        <f t="shared" si="71"/>
        <v>0.7440830595007305</v>
      </c>
      <c r="O44" s="87">
        <f>VLOOKUP(P$9,[2]RESUMOr!$D$14:$E$63,2,FALSE)*$B44/$B$6</f>
        <v>13.613313325438225</v>
      </c>
      <c r="P44" s="89">
        <f t="shared" si="72"/>
        <v>0.8391925839945451</v>
      </c>
      <c r="Q44" s="87">
        <f>VLOOKUP(R$9,[2]RESUMOr!$D$14:$E$63,2,FALSE)*$B44/$B$6</f>
        <v>13.613313325438225</v>
      </c>
      <c r="R44" s="89">
        <f t="shared" si="73"/>
        <v>0.80188176808883449</v>
      </c>
      <c r="S44" s="87">
        <f>VLOOKUP(T$9,[2]RESUMOr!$D$14:$E$63,2,FALSE)*$B44/$B$6</f>
        <v>13.613313325438225</v>
      </c>
      <c r="T44" s="89">
        <f t="shared" si="74"/>
        <v>0.74656112380911877</v>
      </c>
      <c r="U44" s="87">
        <f>VLOOKUP(V$9,[2]RESUMOr!$D$14:$E$63,2,FALSE)*$B44/$B$6</f>
        <v>21.781301320701161</v>
      </c>
      <c r="V44" s="89">
        <f t="shared" si="75"/>
        <v>0.78273837925351819</v>
      </c>
      <c r="W44" s="87">
        <f>VLOOKUP(X$9,[2]RESUMOr!$D$14:$E$63,2,FALSE)*$B44/$B$6</f>
        <v>21.781301320701161</v>
      </c>
      <c r="X44" s="89">
        <f t="shared" si="76"/>
        <v>0.76206778238492445</v>
      </c>
      <c r="Y44" s="87">
        <f>VLOOKUP(Z$9,[2]RESUMOr!$D$14:$E$63,2,FALSE)*$B44/$B$6</f>
        <v>21.781301320701161</v>
      </c>
      <c r="Z44" s="89">
        <f t="shared" si="77"/>
        <v>0.72994059861589677</v>
      </c>
      <c r="AA44" s="87">
        <f>VLOOKUP(AB$9,[2]RESUMOr!$D$14:$E$63,2,FALSE)*$B44/$B$6</f>
        <v>27.226626650876451</v>
      </c>
      <c r="AB44" s="89">
        <f t="shared" si="78"/>
        <v>0.58449297592631511</v>
      </c>
      <c r="AC44" s="87">
        <f>VLOOKUP(AD$9,[2]RESUMOr!$D$14:$E$63,2,FALSE)*$B44/$B$6</f>
        <v>27.226626650876451</v>
      </c>
      <c r="AD44" s="89">
        <f t="shared" si="79"/>
        <v>0.57517308930995192</v>
      </c>
      <c r="AE44" s="87">
        <f>VLOOKUP(AF$9,[2]RESUMOr!$D$14:$E$63,2,FALSE)*$B44/$B$6</f>
        <v>27.226626650876451</v>
      </c>
      <c r="AF44" s="90">
        <f t="shared" si="80"/>
        <v>0.56028332647043622</v>
      </c>
    </row>
    <row r="45" spans="1:32" ht="24.75" customHeight="1" thickBot="1" x14ac:dyDescent="0.25">
      <c r="A45" s="85" t="s">
        <v>30</v>
      </c>
      <c r="B45" s="110">
        <f>[2]DAT!I48</f>
        <v>39593.911394556599</v>
      </c>
      <c r="C45" s="87">
        <f>VLOOKUP(D$9,[2]RESUMOr!$D$14:$E$63,2,FALSE)*$B45/$B$6</f>
        <v>2.0693231276961703</v>
      </c>
      <c r="D45" s="88">
        <f t="shared" si="66"/>
        <v>0.19076208902108757</v>
      </c>
      <c r="E45" s="87">
        <f>VLOOKUP(F$9,[2]RESUMOr!$D$14:$E$63,2,FALSE)*$B45/$B$6</f>
        <v>2.0693231276961703</v>
      </c>
      <c r="F45" s="89">
        <f t="shared" si="67"/>
        <v>0.17835217485632524</v>
      </c>
      <c r="G45" s="87">
        <f>VLOOKUP(H$9,[2]RESUMOr!$D$14:$E$63,2,FALSE)*$B45/$B$6</f>
        <v>2.0693231276961703</v>
      </c>
      <c r="H45" s="89">
        <f t="shared" si="68"/>
        <v>0.16090609149740501</v>
      </c>
      <c r="I45" s="87">
        <f>VLOOKUP(J$9,[2]RESUMOr!$D$14:$E$63,2,FALSE)*$B45/$B$6</f>
        <v>2.0693231276961703</v>
      </c>
      <c r="J45" s="89">
        <f t="shared" si="69"/>
        <v>0.16392545616187154</v>
      </c>
      <c r="K45" s="87">
        <f>VLOOKUP(L$9,[2]RESUMOr!$D$14:$E$63,2,FALSE)*$B45/$B$6</f>
        <v>2.0693231276961703</v>
      </c>
      <c r="L45" s="89">
        <f t="shared" si="70"/>
        <v>0.15467697594488278</v>
      </c>
      <c r="M45" s="87">
        <f>VLOOKUP(N$9,[2]RESUMOr!$D$14:$E$63,2,FALSE)*$B45/$B$6</f>
        <v>2.0693231276961703</v>
      </c>
      <c r="N45" s="89">
        <f t="shared" si="71"/>
        <v>0.14138257960633377</v>
      </c>
      <c r="O45" s="87">
        <f>VLOOKUP(P$9,[2]RESUMOr!$D$14:$E$63,2,FALSE)*$B45/$B$6</f>
        <v>2.586653909620213</v>
      </c>
      <c r="P45" s="89">
        <f t="shared" si="72"/>
        <v>0.15945425822658074</v>
      </c>
      <c r="Q45" s="87">
        <f>VLOOKUP(R$9,[2]RESUMOr!$D$14:$E$63,2,FALSE)*$B45/$B$6</f>
        <v>2.586653909620213</v>
      </c>
      <c r="R45" s="89">
        <f t="shared" si="73"/>
        <v>0.15236486231491206</v>
      </c>
      <c r="S45" s="87">
        <f>VLOOKUP(T$9,[2]RESUMOr!$D$14:$E$63,2,FALSE)*$B45/$B$6</f>
        <v>2.586653909620213</v>
      </c>
      <c r="T45" s="89">
        <f t="shared" si="74"/>
        <v>0.14185343446571655</v>
      </c>
      <c r="U45" s="87">
        <f>VLOOKUP(V$9,[2]RESUMOr!$D$14:$E$63,2,FALSE)*$B45/$B$6</f>
        <v>4.1386462553923407</v>
      </c>
      <c r="V45" s="89">
        <f t="shared" si="75"/>
        <v>0.14872744353298176</v>
      </c>
      <c r="W45" s="87">
        <f>VLOOKUP(X$9,[2]RESUMOr!$D$14:$E$63,2,FALSE)*$B45/$B$6</f>
        <v>4.1386462553923407</v>
      </c>
      <c r="X45" s="89">
        <f t="shared" si="76"/>
        <v>0.14479984127142065</v>
      </c>
      <c r="Y45" s="87">
        <f>VLOOKUP(Z$9,[2]RESUMOr!$D$14:$E$63,2,FALSE)*$B45/$B$6</f>
        <v>4.1386462553923407</v>
      </c>
      <c r="Z45" s="89">
        <f t="shared" si="77"/>
        <v>0.13869538282588145</v>
      </c>
      <c r="AA45" s="87">
        <f>VLOOKUP(AB$9,[2]RESUMOr!$D$14:$E$63,2,FALSE)*$B45/$B$6</f>
        <v>5.173307819240426</v>
      </c>
      <c r="AB45" s="89">
        <f t="shared" si="78"/>
        <v>0.11105900563532994</v>
      </c>
      <c r="AC45" s="87">
        <f>VLOOKUP(AD$9,[2]RESUMOr!$D$14:$E$63,2,FALSE)*$B45/$B$6</f>
        <v>5.173307819240426</v>
      </c>
      <c r="AD45" s="89">
        <f t="shared" si="79"/>
        <v>0.10928814202724817</v>
      </c>
      <c r="AE45" s="87">
        <f>VLOOKUP(AF$9,[2]RESUMOr!$D$14:$E$63,2,FALSE)*$B45/$B$6</f>
        <v>5.173307819240426</v>
      </c>
      <c r="AF45" s="90">
        <f t="shared" si="80"/>
        <v>0.10645895104769575</v>
      </c>
    </row>
    <row r="46" spans="1:32" ht="24.75" customHeight="1" thickBot="1" x14ac:dyDescent="0.25">
      <c r="A46" s="85" t="s">
        <v>31</v>
      </c>
      <c r="B46" s="110">
        <f>[2]DAT!I53</f>
        <v>793676.86343816179</v>
      </c>
      <c r="C46" s="87">
        <f>VLOOKUP(D$9,[2]RESUMOr!$D$14:$E$63,2,FALSE)*$B46/$B$6</f>
        <v>41.48046584899258</v>
      </c>
      <c r="D46" s="88">
        <f t="shared" si="66"/>
        <v>3.8239075439761487</v>
      </c>
      <c r="E46" s="87">
        <f>VLOOKUP(F$9,[2]RESUMOr!$D$14:$E$63,2,FALSE)*$B46/$B$6</f>
        <v>41.48046584899258</v>
      </c>
      <c r="F46" s="89">
        <f t="shared" si="67"/>
        <v>3.5751455145905018</v>
      </c>
      <c r="G46" s="87">
        <f>VLOOKUP(H$9,[2]RESUMOr!$D$14:$E$63,2,FALSE)*$B46/$B$6</f>
        <v>41.48046584899258</v>
      </c>
      <c r="H46" s="89">
        <f t="shared" si="68"/>
        <v>3.2254313228905089</v>
      </c>
      <c r="I46" s="87">
        <f>VLOOKUP(J$9,[2]RESUMOr!$D$14:$E$63,2,FALSE)*$B46/$B$6</f>
        <v>41.48046584899258</v>
      </c>
      <c r="J46" s="89">
        <f t="shared" si="69"/>
        <v>3.2859557770822021</v>
      </c>
      <c r="K46" s="87">
        <f>VLOOKUP(L$9,[2]RESUMOr!$D$14:$E$63,2,FALSE)*$B46/$B$6</f>
        <v>41.48046584899258</v>
      </c>
      <c r="L46" s="89">
        <f t="shared" si="70"/>
        <v>3.100566041346251</v>
      </c>
      <c r="M46" s="87">
        <f>VLOOKUP(N$9,[2]RESUMOr!$D$14:$E$63,2,FALSE)*$B46/$B$6</f>
        <v>41.48046584899258</v>
      </c>
      <c r="N46" s="89">
        <f t="shared" si="71"/>
        <v>2.8340741890476173</v>
      </c>
      <c r="O46" s="87">
        <f>VLOOKUP(P$9,[2]RESUMOr!$D$14:$E$63,2,FALSE)*$B46/$B$6</f>
        <v>51.850582311240728</v>
      </c>
      <c r="P46" s="89">
        <f t="shared" si="72"/>
        <v>3.1963287049364415</v>
      </c>
      <c r="Q46" s="87">
        <f>VLOOKUP(R$9,[2]RESUMOr!$D$14:$E$63,2,FALSE)*$B46/$B$6</f>
        <v>51.850582311240728</v>
      </c>
      <c r="R46" s="89">
        <f t="shared" si="73"/>
        <v>3.054218736189628</v>
      </c>
      <c r="S46" s="87">
        <f>VLOOKUP(T$9,[2]RESUMOr!$D$14:$E$63,2,FALSE)*$B46/$B$6</f>
        <v>51.850582311240728</v>
      </c>
      <c r="T46" s="89">
        <f t="shared" si="74"/>
        <v>2.8435126757938627</v>
      </c>
      <c r="U46" s="87">
        <f>VLOOKUP(V$9,[2]RESUMOr!$D$14:$E$63,2,FALSE)*$B46/$B$6</f>
        <v>82.96093169798516</v>
      </c>
      <c r="V46" s="89">
        <f t="shared" si="75"/>
        <v>2.9813051232584642</v>
      </c>
      <c r="W46" s="87">
        <f>VLOOKUP(X$9,[2]RESUMOr!$D$14:$E$63,2,FALSE)*$B46/$B$6</f>
        <v>82.96093169798516</v>
      </c>
      <c r="X46" s="89">
        <f t="shared" si="76"/>
        <v>2.902574658548251</v>
      </c>
      <c r="Y46" s="87">
        <f>VLOOKUP(Z$9,[2]RESUMOr!$D$14:$E$63,2,FALSE)*$B46/$B$6</f>
        <v>82.96093169798516</v>
      </c>
      <c r="Z46" s="89">
        <f t="shared" si="77"/>
        <v>2.7802081819512905</v>
      </c>
      <c r="AA46" s="87">
        <f>VLOOKUP(AB$9,[2]RESUMOr!$D$14:$E$63,2,FALSE)*$B46/$B$6</f>
        <v>103.70116462248146</v>
      </c>
      <c r="AB46" s="89">
        <f t="shared" si="78"/>
        <v>2.2262251983856296</v>
      </c>
      <c r="AC46" s="87">
        <f>VLOOKUP(AD$9,[2]RESUMOr!$D$14:$E$63,2,FALSE)*$B46/$B$6</f>
        <v>103.70116462248146</v>
      </c>
      <c r="AD46" s="89">
        <f t="shared" si="79"/>
        <v>2.1907274810716402</v>
      </c>
      <c r="AE46" s="87">
        <f>VLOOKUP(AF$9,[2]RESUMOr!$D$14:$E$63,2,FALSE)*$B46/$B$6</f>
        <v>103.70116462248146</v>
      </c>
      <c r="AF46" s="90">
        <f t="shared" si="80"/>
        <v>2.1340151396123055</v>
      </c>
    </row>
    <row r="47" spans="1:32" ht="24.75" customHeight="1" thickBot="1" x14ac:dyDescent="0.25">
      <c r="A47" s="91" t="s">
        <v>19</v>
      </c>
      <c r="B47" s="111">
        <f>[2]DAT!I67</f>
        <v>-301574.24512599199</v>
      </c>
      <c r="C47" s="93">
        <f>VLOOKUP(D$9,[2]RESUMOr!$D$14:$E$63,2,FALSE)*$B47/$B$6</f>
        <v>-15.761376892976653</v>
      </c>
      <c r="D47" s="94">
        <f t="shared" si="66"/>
        <v>-1.4529742318689156</v>
      </c>
      <c r="E47" s="93">
        <f>VLOOKUP(F$9,[2]RESUMOr!$D$14:$E$63,2,FALSE)*$B47/$B$6</f>
        <v>-15.761376892976653</v>
      </c>
      <c r="F47" s="95">
        <f t="shared" si="67"/>
        <v>-1.3584518579861706</v>
      </c>
      <c r="G47" s="93">
        <f>VLOOKUP(H$9,[2]RESUMOr!$D$14:$E$63,2,FALSE)*$B47/$B$6</f>
        <v>-15.761376892976653</v>
      </c>
      <c r="H47" s="95">
        <f t="shared" si="68"/>
        <v>-1.225570583212827</v>
      </c>
      <c r="I47" s="93">
        <f>VLOOKUP(J$9,[2]RESUMOr!$D$14:$E$63,2,FALSE)*$B47/$B$6</f>
        <v>-15.761376892976653</v>
      </c>
      <c r="J47" s="95">
        <f t="shared" si="69"/>
        <v>-1.248568124687645</v>
      </c>
      <c r="K47" s="93">
        <f>VLOOKUP(L$9,[2]RESUMOr!$D$14:$E$63,2,FALSE)*$B47/$B$6</f>
        <v>-15.761376892976653</v>
      </c>
      <c r="L47" s="95">
        <f t="shared" si="70"/>
        <v>-1.178125388878914</v>
      </c>
      <c r="M47" s="93">
        <f>VLOOKUP(N$9,[2]RESUMOr!$D$14:$E$63,2,FALSE)*$B47/$B$6</f>
        <v>-15.761376892976653</v>
      </c>
      <c r="N47" s="95">
        <f t="shared" si="71"/>
        <v>-1.0768661952556522</v>
      </c>
      <c r="O47" s="93">
        <f>VLOOKUP(P$9,[2]RESUMOr!$D$14:$E$63,2,FALSE)*$B47/$B$6</f>
        <v>-19.701721116220813</v>
      </c>
      <c r="P47" s="95">
        <f t="shared" si="72"/>
        <v>-1.2145124303990122</v>
      </c>
      <c r="Q47" s="93">
        <f>VLOOKUP(R$9,[2]RESUMOr!$D$14:$E$63,2,FALSE)*$B47/$B$6</f>
        <v>-19.701721116220813</v>
      </c>
      <c r="R47" s="95">
        <f t="shared" si="73"/>
        <v>-1.1605147538584037</v>
      </c>
      <c r="S47" s="93">
        <f>VLOOKUP(T$9,[2]RESUMOr!$D$14:$E$63,2,FALSE)*$B47/$B$6</f>
        <v>-19.701721116220813</v>
      </c>
      <c r="T47" s="95">
        <f t="shared" si="74"/>
        <v>-1.0804525471411035</v>
      </c>
      <c r="U47" s="93">
        <f>VLOOKUP(V$9,[2]RESUMOr!$D$14:$E$63,2,FALSE)*$B47/$B$6</f>
        <v>-31.522753785953306</v>
      </c>
      <c r="V47" s="95">
        <f t="shared" si="75"/>
        <v>-1.1328096905107463</v>
      </c>
      <c r="W47" s="93">
        <f>VLOOKUP(X$9,[2]RESUMOr!$D$14:$E$63,2,FALSE)*$B47/$B$6</f>
        <v>-31.522753785953306</v>
      </c>
      <c r="X47" s="95">
        <f t="shared" si="76"/>
        <v>-1.1028943917825618</v>
      </c>
      <c r="Y47" s="93">
        <f>VLOOKUP(Z$9,[2]RESUMOr!$D$14:$E$63,2,FALSE)*$B47/$B$6</f>
        <v>-31.522753785953306</v>
      </c>
      <c r="Z47" s="95">
        <f t="shared" si="77"/>
        <v>-1.0563986710321851</v>
      </c>
      <c r="AA47" s="93">
        <f>VLOOKUP(AB$9,[2]RESUMOr!$D$14:$E$63,2,FALSE)*$B47/$B$6</f>
        <v>-39.403442232441627</v>
      </c>
      <c r="AB47" s="95">
        <f t="shared" si="78"/>
        <v>-0.84590116533731741</v>
      </c>
      <c r="AC47" s="93">
        <f>VLOOKUP(AD$9,[2]RESUMOr!$D$14:$E$63,2,FALSE)*$B47/$B$6</f>
        <v>-39.403442232441627</v>
      </c>
      <c r="AD47" s="95">
        <f t="shared" si="79"/>
        <v>-0.83241305979233782</v>
      </c>
      <c r="AE47" s="93">
        <f>VLOOKUP(AF$9,[2]RESUMOr!$D$14:$E$63,2,FALSE)*$B47/$B$6</f>
        <v>-39.403442232441627</v>
      </c>
      <c r="AF47" s="96">
        <f t="shared" si="80"/>
        <v>-0.81086401086222648</v>
      </c>
    </row>
    <row r="48" spans="1:32" s="50" customFormat="1" ht="10.5" customHeight="1" thickBot="1" x14ac:dyDescent="0.25">
      <c r="A48" s="112"/>
      <c r="B48" s="113"/>
      <c r="C48" s="114"/>
      <c r="D48" s="115"/>
      <c r="E48" s="114"/>
      <c r="F48" s="114"/>
      <c r="G48" s="114"/>
      <c r="H48" s="116"/>
      <c r="I48" s="117"/>
      <c r="J48" s="118"/>
      <c r="K48" s="114"/>
      <c r="L48" s="114"/>
      <c r="M48" s="114"/>
      <c r="N48" s="116"/>
      <c r="O48" s="117"/>
      <c r="P48" s="118"/>
      <c r="Q48" s="114"/>
      <c r="R48" s="114"/>
      <c r="S48" s="114"/>
      <c r="T48" s="116"/>
      <c r="U48" s="117"/>
      <c r="V48" s="118"/>
      <c r="W48" s="114"/>
      <c r="X48" s="114"/>
      <c r="Y48" s="114"/>
      <c r="Z48" s="116"/>
      <c r="AA48" s="117"/>
      <c r="AB48" s="118"/>
      <c r="AC48" s="114"/>
      <c r="AD48" s="114"/>
      <c r="AE48" s="114"/>
      <c r="AF48" s="114"/>
    </row>
    <row r="49" spans="1:32" s="62" customFormat="1" ht="30" customHeight="1" thickBot="1" x14ac:dyDescent="0.25">
      <c r="A49" s="176" t="s">
        <v>35</v>
      </c>
      <c r="B49" s="177"/>
      <c r="C49" s="107">
        <f t="shared" ref="C49:AF49" si="81">SUM(C50:C52)</f>
        <v>237.82861693978569</v>
      </c>
      <c r="D49" s="108">
        <f t="shared" si="81"/>
        <v>21.924407642869983</v>
      </c>
      <c r="E49" s="107">
        <f t="shared" si="81"/>
        <v>237.82861693978569</v>
      </c>
      <c r="F49" s="107">
        <f t="shared" si="81"/>
        <v>20.498128352485409</v>
      </c>
      <c r="G49" s="107">
        <f t="shared" si="81"/>
        <v>237.82861693978569</v>
      </c>
      <c r="H49" s="107">
        <f t="shared" si="81"/>
        <v>18.493038948740335</v>
      </c>
      <c r="I49" s="107">
        <f t="shared" si="81"/>
        <v>280.91298196830195</v>
      </c>
      <c r="J49" s="107">
        <f t="shared" si="81"/>
        <v>22.253068210866022</v>
      </c>
      <c r="K49" s="107">
        <f t="shared" si="81"/>
        <v>280.91298196830195</v>
      </c>
      <c r="L49" s="107">
        <f t="shared" si="81"/>
        <v>20.997576440800316</v>
      </c>
      <c r="M49" s="107">
        <f t="shared" si="81"/>
        <v>280.91298196830195</v>
      </c>
      <c r="N49" s="107">
        <f t="shared" si="81"/>
        <v>19.192846928552481</v>
      </c>
      <c r="O49" s="107">
        <f t="shared" si="81"/>
        <v>367.56104597962673</v>
      </c>
      <c r="P49" s="107">
        <f t="shared" si="81"/>
        <v>22.658297548694037</v>
      </c>
      <c r="Q49" s="107">
        <f t="shared" si="81"/>
        <v>367.56104597962673</v>
      </c>
      <c r="R49" s="107">
        <f t="shared" si="81"/>
        <v>21.650901171867098</v>
      </c>
      <c r="S49" s="107">
        <f t="shared" si="81"/>
        <v>367.56104597962673</v>
      </c>
      <c r="T49" s="107">
        <f t="shared" si="81"/>
        <v>20.157237330477145</v>
      </c>
      <c r="U49" s="107">
        <f t="shared" si="81"/>
        <v>554.7913010999855</v>
      </c>
      <c r="V49" s="107">
        <f t="shared" si="81"/>
        <v>19.937121178073589</v>
      </c>
      <c r="W49" s="107">
        <f t="shared" si="81"/>
        <v>554.7913010999855</v>
      </c>
      <c r="X49" s="107">
        <f t="shared" si="81"/>
        <v>19.410620618607876</v>
      </c>
      <c r="Y49" s="107">
        <f t="shared" si="81"/>
        <v>554.7913010999855</v>
      </c>
      <c r="Z49" s="107">
        <f t="shared" si="81"/>
        <v>18.592309452462938</v>
      </c>
      <c r="AA49" s="107">
        <f t="shared" si="81"/>
        <v>807.82951115728406</v>
      </c>
      <c r="AB49" s="107">
        <f t="shared" si="81"/>
        <v>17.342239311245034</v>
      </c>
      <c r="AC49" s="107">
        <f t="shared" si="81"/>
        <v>807.82951115728406</v>
      </c>
      <c r="AD49" s="107">
        <f t="shared" si="81"/>
        <v>17.065712970105537</v>
      </c>
      <c r="AE49" s="107">
        <f t="shared" si="81"/>
        <v>807.82951115728406</v>
      </c>
      <c r="AF49" s="109">
        <f t="shared" si="81"/>
        <v>16.623925230840872</v>
      </c>
    </row>
    <row r="50" spans="1:32" ht="22.5" customHeight="1" thickBot="1" x14ac:dyDescent="0.25">
      <c r="A50" s="166" t="s">
        <v>36</v>
      </c>
      <c r="B50" s="167"/>
      <c r="C50" s="87">
        <f>VLOOKUP(D9,[2]RESUMOr!$D$14:$G$63,4,FALSE)/100*[2]OUTROS!$B$12</f>
        <v>88.31094606449382</v>
      </c>
      <c r="D50" s="88">
        <f>C50/C$13*100</f>
        <v>8.1410101347714292</v>
      </c>
      <c r="E50" s="87">
        <f>VLOOKUP(F9,[2]RESUMOr!$D$14:$G$63,4,FALSE)/100*[2]OUTROS!$B$12</f>
        <v>88.31094606449382</v>
      </c>
      <c r="F50" s="89">
        <f>E50/E$13*100</f>
        <v>7.6114015657658465</v>
      </c>
      <c r="G50" s="87">
        <f>VLOOKUP(H9,[2]RESUMOr!$D$14:$G$63,4,FALSE)/100*[2]OUTROS!$B$12</f>
        <v>88.31094606449382</v>
      </c>
      <c r="H50" s="89">
        <f>G50/G$13*100</f>
        <v>6.8668681935121159</v>
      </c>
      <c r="I50" s="87">
        <f>VLOOKUP(J9,[2]RESUMOr!$D$14:$G$63,4,FALSE)/100*[2]OUTROS!$B$12</f>
        <v>117.74792808599176</v>
      </c>
      <c r="J50" s="89">
        <f>I50/I$13*100</f>
        <v>9.3276311298471395</v>
      </c>
      <c r="K50" s="87">
        <f>VLOOKUP(L9,[2]RESUMOr!$D$14:$G$63,4,FALSE)/100*[2]OUTROS!$B$12</f>
        <v>117.74792808599176</v>
      </c>
      <c r="L50" s="89">
        <f>K50/K$13*100</f>
        <v>8.801377221542781</v>
      </c>
      <c r="M50" s="87">
        <f>VLOOKUP(N9,[2]RESUMOr!$D$14:$G$63,4,FALSE)/100*[2]OUTROS!$B$12</f>
        <v>117.74792808599176</v>
      </c>
      <c r="N50" s="89">
        <f>M50/M$13*100</f>
        <v>8.0449039559291453</v>
      </c>
      <c r="O50" s="87">
        <f>VLOOKUP(P9,[2]RESUMOr!$D$14:$G$63,4,FALSE)/100*[2]OUTROS!$B$12</f>
        <v>176.62189212898764</v>
      </c>
      <c r="P50" s="89">
        <f>O50/O$13*100</f>
        <v>10.887855035905423</v>
      </c>
      <c r="Q50" s="87">
        <f>VLOOKUP(R9,[2]RESUMOr!$D$14:$G$63,4,FALSE)/100*[2]OUTROS!$B$12</f>
        <v>176.62189212898764</v>
      </c>
      <c r="R50" s="89">
        <f>Q50/Q$13*100</f>
        <v>10.403776932022447</v>
      </c>
      <c r="S50" s="87">
        <f>VLOOKUP(T9,[2]RESUMOr!$D$14:$G$63,4,FALSE)/100*[2]OUTROS!$B$12</f>
        <v>176.62189212898764</v>
      </c>
      <c r="T50" s="89">
        <f>S50/S$13*100</f>
        <v>9.6860356567797812</v>
      </c>
      <c r="U50" s="87">
        <f>VLOOKUP(V9,[2]RESUMOr!$D$14:$G$63,4,FALSE)/100*[2]OUTROS!$B$12</f>
        <v>264.93283819348147</v>
      </c>
      <c r="V50" s="89">
        <f>U50/U$13*100</f>
        <v>9.5206937971842329</v>
      </c>
      <c r="W50" s="87">
        <f>VLOOKUP(X9,[2]RESUMOr!$D$14:$G$63,4,FALSE)/100*[2]OUTROS!$B$12</f>
        <v>264.93283819348147</v>
      </c>
      <c r="X50" s="89">
        <f>W50/W$13*100</f>
        <v>9.2692708075786907</v>
      </c>
      <c r="Y50" s="87">
        <f>VLOOKUP(Z9,[2]RESUMOr!$D$14:$G$63,4,FALSE)/100*[2]OUTROS!$B$12</f>
        <v>264.93283819348147</v>
      </c>
      <c r="Z50" s="89">
        <f>Y50/Y$13*100</f>
        <v>8.8784977378813998</v>
      </c>
      <c r="AA50" s="87">
        <f>VLOOKUP(AB9,[2]RESUMOr!$D$14:$G$63,4,FALSE)/100*[2]OUTROS!$B$12</f>
        <v>353.24378425797528</v>
      </c>
      <c r="AB50" s="89">
        <f>AA50/AA$13*100</f>
        <v>7.5833305879548174</v>
      </c>
      <c r="AC50" s="87">
        <f>VLOOKUP(AD9,[2]RESUMOr!$D$14:$G$63,4,FALSE)/100*[2]OUTROS!$B$12</f>
        <v>353.24378425797528</v>
      </c>
      <c r="AD50" s="89">
        <f>AC50/AC$13*100</f>
        <v>7.4624124860013588</v>
      </c>
      <c r="AE50" s="87">
        <f>VLOOKUP(AF9,[2]RESUMOr!$D$14:$G$63,4,FALSE)/100*[2]OUTROS!$B$12</f>
        <v>353.24378425797528</v>
      </c>
      <c r="AF50" s="90">
        <f>AE50/AE$13*100</f>
        <v>7.2692296786128807</v>
      </c>
    </row>
    <row r="51" spans="1:32" ht="22.5" customHeight="1" thickBot="1" x14ac:dyDescent="0.25">
      <c r="A51" s="166" t="s">
        <v>1</v>
      </c>
      <c r="B51" s="167"/>
      <c r="C51" s="87">
        <f>[2]RESUMOr!$I$14/100*[2]OUTROS!$B$12</f>
        <v>88.31094606449382</v>
      </c>
      <c r="D51" s="88">
        <f>C51/C$13*100</f>
        <v>8.1410101347714292</v>
      </c>
      <c r="E51" s="87">
        <f>[2]RESUMOr!$I$14/100*[2]OUTROS!$B$12</f>
        <v>88.31094606449382</v>
      </c>
      <c r="F51" s="89">
        <f>E51/E$13*100</f>
        <v>7.6114015657658465</v>
      </c>
      <c r="G51" s="87">
        <f>[2]RESUMOr!$I$14/100*[2]OUTROS!$B$12</f>
        <v>88.31094606449382</v>
      </c>
      <c r="H51" s="89">
        <f>G51/G$13*100</f>
        <v>6.8668681935121159</v>
      </c>
      <c r="I51" s="87">
        <f>[2]RESUMOr!$I$14/100*[2]OUTROS!$B$12</f>
        <v>88.31094606449382</v>
      </c>
      <c r="J51" s="89">
        <f>I51/I$13*100</f>
        <v>6.9957233473853551</v>
      </c>
      <c r="K51" s="87">
        <f>[2]RESUMOr!$I$14/100*[2]OUTROS!$B$12</f>
        <v>88.31094606449382</v>
      </c>
      <c r="L51" s="89">
        <f>K51/K$13*100</f>
        <v>6.6010329161570844</v>
      </c>
      <c r="M51" s="87">
        <f>[2]RESUMOr!$I$14/100*[2]OUTROS!$B$12</f>
        <v>88.31094606449382</v>
      </c>
      <c r="N51" s="89">
        <f>M51/M$13*100</f>
        <v>6.0336779669468594</v>
      </c>
      <c r="O51" s="87">
        <f>[2]RESUMOr!$I$14/100*[2]OUTROS!$B$12</f>
        <v>88.31094606449382</v>
      </c>
      <c r="P51" s="89">
        <f>O51/O$13*100</f>
        <v>5.4439275179527113</v>
      </c>
      <c r="Q51" s="87">
        <f>[2]RESUMOr!$I$14/100*[2]OUTROS!$B$12</f>
        <v>88.31094606449382</v>
      </c>
      <c r="R51" s="89">
        <f>Q51/Q$13*100</f>
        <v>5.2018884660112237</v>
      </c>
      <c r="S51" s="87">
        <f>[2]RESUMOr!$I$14/100*[2]OUTROS!$B$12</f>
        <v>88.31094606449382</v>
      </c>
      <c r="T51" s="89">
        <f>S51/S$13*100</f>
        <v>4.8430178283898906</v>
      </c>
      <c r="U51" s="87">
        <f>[2]RESUMOr!$I$14/100*[2]OUTROS!$B$12</f>
        <v>88.31094606449382</v>
      </c>
      <c r="V51" s="89">
        <f>U51/U$13*100</f>
        <v>3.1735645990614105</v>
      </c>
      <c r="W51" s="87">
        <f>[2]RESUMOr!$I$14/100*[2]OUTROS!$B$12</f>
        <v>88.31094606449382</v>
      </c>
      <c r="X51" s="89">
        <f>W51/W$13*100</f>
        <v>3.0897569358595636</v>
      </c>
      <c r="Y51" s="87">
        <f>[2]RESUMOr!$I$14/100*[2]OUTROS!$B$12</f>
        <v>88.31094606449382</v>
      </c>
      <c r="Z51" s="89">
        <f>Y51/Y$13*100</f>
        <v>2.9594992459604663</v>
      </c>
      <c r="AA51" s="87">
        <f>[2]RESUMOr!$I$14/100*[2]OUTROS!$B$12</f>
        <v>88.31094606449382</v>
      </c>
      <c r="AB51" s="89">
        <f>AA51/AA$13*100</f>
        <v>1.8958326469887044</v>
      </c>
      <c r="AC51" s="87">
        <f>[2]RESUMOr!$I$14/100*[2]OUTROS!$B$12</f>
        <v>88.31094606449382</v>
      </c>
      <c r="AD51" s="89">
        <f>AC51/AC$13*100</f>
        <v>1.8656031215003397</v>
      </c>
      <c r="AE51" s="87">
        <f>[2]RESUMOr!$I$14/100*[2]OUTROS!$B$12</f>
        <v>88.31094606449382</v>
      </c>
      <c r="AF51" s="90">
        <f>AE51/AE$13*100</f>
        <v>1.8173074196532202</v>
      </c>
    </row>
    <row r="52" spans="1:32" ht="22.5" customHeight="1" thickBot="1" x14ac:dyDescent="0.25">
      <c r="A52" s="168" t="s">
        <v>37</v>
      </c>
      <c r="B52" s="169"/>
      <c r="C52" s="93">
        <f>C$17/(1-[2]PLANCUSr!$H$92-[2]PLANCUSr!$H$93)-C$17</f>
        <v>61.20672481079805</v>
      </c>
      <c r="D52" s="94">
        <f>C52/C$13*100</f>
        <v>5.6423873733271259</v>
      </c>
      <c r="E52" s="93">
        <f>E$17/(1-[2]PLANCUSr!$H$92-[2]PLANCUSr!$H$93)-E$17</f>
        <v>61.20672481079805</v>
      </c>
      <c r="F52" s="95">
        <f>E52/E$13*100</f>
        <v>5.2753252209537163</v>
      </c>
      <c r="G52" s="93">
        <f>G$17/(1-[2]PLANCUSr!$H$92-[2]PLANCUSr!$H$93)-G$17</f>
        <v>61.20672481079805</v>
      </c>
      <c r="H52" s="95">
        <f>G52/G$13*100</f>
        <v>4.7593025617161029</v>
      </c>
      <c r="I52" s="93">
        <f>I$17/(1-[2]PLANCUSr!$H$92-[2]PLANCUSr!$H$93)-I$17</f>
        <v>74.854107817816384</v>
      </c>
      <c r="J52" s="95">
        <f>I52/I$13*100</f>
        <v>5.9297137336335268</v>
      </c>
      <c r="K52" s="93">
        <f>K$17/(1-[2]PLANCUSr!$H$92-[2]PLANCUSr!$H$93)-K$17</f>
        <v>74.854107817816384</v>
      </c>
      <c r="L52" s="95">
        <f>K52/K$13*100</f>
        <v>5.5951663031004522</v>
      </c>
      <c r="M52" s="93">
        <f>M$17/(1-[2]PLANCUSr!$H$92-[2]PLANCUSr!$H$93)-M$17</f>
        <v>74.854107817816384</v>
      </c>
      <c r="N52" s="95">
        <f>M52/M$13*100</f>
        <v>5.1142650056764749</v>
      </c>
      <c r="O52" s="93">
        <f>O$17/(1-[2]PLANCUSr!$H$92-[2]PLANCUSr!$H$93)-O$17</f>
        <v>102.62820778614525</v>
      </c>
      <c r="P52" s="95">
        <f>O52/O$13*100</f>
        <v>6.3265149948359021</v>
      </c>
      <c r="Q52" s="93">
        <f>Q$17/(1-[2]PLANCUSr!$H$92-[2]PLANCUSr!$H$93)-Q$17</f>
        <v>102.62820778614525</v>
      </c>
      <c r="R52" s="95">
        <f>Q52/Q$13*100</f>
        <v>6.0452357738334257</v>
      </c>
      <c r="S52" s="93">
        <f>S$17/(1-[2]PLANCUSr!$H$92-[2]PLANCUSr!$H$93)-S$17</f>
        <v>102.62820778614525</v>
      </c>
      <c r="T52" s="95">
        <f>S52/S$13*100</f>
        <v>5.628183845307472</v>
      </c>
      <c r="U52" s="93">
        <f>U$17/(1-[2]PLANCUSr!$H$92-[2]PLANCUSr!$H$93)-U$17</f>
        <v>201.54751684201028</v>
      </c>
      <c r="V52" s="95">
        <f>U52/U$13*100</f>
        <v>7.2428627818279443</v>
      </c>
      <c r="W52" s="93">
        <f>W$17/(1-[2]PLANCUSr!$H$92-[2]PLANCUSr!$H$93)-W$17</f>
        <v>201.54751684201028</v>
      </c>
      <c r="X52" s="95">
        <f>W52/W$13*100</f>
        <v>7.0515928751696224</v>
      </c>
      <c r="Y52" s="93">
        <f>Y$17/(1-[2]PLANCUSr!$H$92-[2]PLANCUSr!$H$93)-Y$17</f>
        <v>201.54751684201028</v>
      </c>
      <c r="Z52" s="95">
        <f>Y52/Y$13*100</f>
        <v>6.754312468621074</v>
      </c>
      <c r="AA52" s="93">
        <f>AA$17/(1-[2]PLANCUSr!$H$92-[2]PLANCUSr!$H$93)-AA$17</f>
        <v>366.27478083481492</v>
      </c>
      <c r="AB52" s="95">
        <f>AA52/AA$13*100</f>
        <v>7.8630760763015131</v>
      </c>
      <c r="AC52" s="93">
        <f>AC$17/(1-[2]PLANCUSr!$H$92-[2]PLANCUSr!$H$93)-AC$17</f>
        <v>366.27478083481492</v>
      </c>
      <c r="AD52" s="95">
        <f>AC52/AC$13*100</f>
        <v>7.7376973626038374</v>
      </c>
      <c r="AE52" s="93">
        <f>AE$17/(1-[2]PLANCUSr!$H$92-[2]PLANCUSr!$H$93)-AE$17</f>
        <v>366.27478083481492</v>
      </c>
      <c r="AF52" s="96">
        <f>AE52/AE$13*100</f>
        <v>7.5373881325747698</v>
      </c>
    </row>
    <row r="53" spans="1:32" s="50" customFormat="1" ht="9" customHeight="1" thickBot="1" x14ac:dyDescent="0.25">
      <c r="A53" s="112"/>
      <c r="B53" s="119"/>
      <c r="C53" s="114"/>
      <c r="D53" s="115"/>
      <c r="E53" s="114"/>
      <c r="F53" s="114"/>
      <c r="G53" s="114"/>
      <c r="H53" s="116"/>
      <c r="I53" s="117"/>
      <c r="J53" s="118"/>
      <c r="K53" s="114"/>
      <c r="L53" s="114"/>
      <c r="M53" s="114"/>
      <c r="N53" s="116"/>
      <c r="O53" s="117"/>
      <c r="P53" s="118"/>
      <c r="Q53" s="114"/>
      <c r="R53" s="114"/>
      <c r="S53" s="114"/>
      <c r="T53" s="116"/>
      <c r="U53" s="117"/>
      <c r="V53" s="118"/>
      <c r="W53" s="114"/>
      <c r="X53" s="114"/>
      <c r="Y53" s="114"/>
      <c r="Z53" s="116"/>
      <c r="AA53" s="117"/>
      <c r="AB53" s="118"/>
      <c r="AC53" s="114"/>
      <c r="AD53" s="114"/>
      <c r="AE53" s="114"/>
      <c r="AF53" s="114"/>
    </row>
    <row r="54" spans="1:32" s="122" customFormat="1" ht="30.75" customHeight="1" thickBot="1" x14ac:dyDescent="0.25">
      <c r="A54" s="163" t="s">
        <v>4</v>
      </c>
      <c r="B54" s="164"/>
      <c r="C54" s="120">
        <f>C56+C79</f>
        <v>246.45022860764371</v>
      </c>
      <c r="D54" s="60">
        <f>D56+D79</f>
        <v>22.719197316109778</v>
      </c>
      <c r="E54" s="120">
        <f>E56+E79</f>
        <v>321.92931069611132</v>
      </c>
      <c r="F54" s="120">
        <f t="shared" ref="F54:AF54" si="82">F56+F79</f>
        <v>27.746653939238897</v>
      </c>
      <c r="G54" s="120">
        <f t="shared" si="82"/>
        <v>447.72778084355718</v>
      </c>
      <c r="H54" s="120">
        <f t="shared" si="82"/>
        <v>34.814344026855693</v>
      </c>
      <c r="I54" s="120">
        <f t="shared" si="82"/>
        <v>247.06370857769971</v>
      </c>
      <c r="J54" s="120">
        <f t="shared" si="82"/>
        <v>19.571632186188744</v>
      </c>
      <c r="K54" s="120">
        <f t="shared" si="82"/>
        <v>322.54279066616726</v>
      </c>
      <c r="L54" s="120">
        <f t="shared" si="82"/>
        <v>24.109305504457318</v>
      </c>
      <c r="M54" s="120">
        <f t="shared" si="82"/>
        <v>448.34126081361319</v>
      </c>
      <c r="N54" s="120">
        <f t="shared" si="82"/>
        <v>30.632066664405272</v>
      </c>
      <c r="O54" s="120">
        <f t="shared" si="82"/>
        <v>247.76482854347799</v>
      </c>
      <c r="P54" s="120">
        <f t="shared" si="82"/>
        <v>15.273460745213068</v>
      </c>
      <c r="Q54" s="120">
        <f t="shared" si="82"/>
        <v>323.24391063194554</v>
      </c>
      <c r="R54" s="120">
        <f t="shared" si="82"/>
        <v>19.040434344307553</v>
      </c>
      <c r="S54" s="120">
        <f t="shared" si="82"/>
        <v>449.04238077939135</v>
      </c>
      <c r="T54" s="120">
        <f t="shared" si="82"/>
        <v>24.62571575474945</v>
      </c>
      <c r="U54" s="120">
        <f t="shared" si="82"/>
        <v>250.56930840659103</v>
      </c>
      <c r="V54" s="120">
        <f t="shared" si="82"/>
        <v>9.0045223407494923</v>
      </c>
      <c r="W54" s="120">
        <f t="shared" si="82"/>
        <v>326.04839049505858</v>
      </c>
      <c r="X54" s="120">
        <f t="shared" si="82"/>
        <v>11.407535768241448</v>
      </c>
      <c r="Y54" s="120">
        <f t="shared" si="82"/>
        <v>451.84686064250445</v>
      </c>
      <c r="Z54" s="120">
        <f t="shared" si="82"/>
        <v>15.142408760795112</v>
      </c>
      <c r="AA54" s="120">
        <f t="shared" si="82"/>
        <v>256.87938809859554</v>
      </c>
      <c r="AB54" s="120">
        <f t="shared" si="82"/>
        <v>5.5146089131481029</v>
      </c>
      <c r="AC54" s="120">
        <f t="shared" si="82"/>
        <v>332.35847018706306</v>
      </c>
      <c r="AD54" s="120">
        <f t="shared" si="82"/>
        <v>7.0212020940783297</v>
      </c>
      <c r="AE54" s="120">
        <f t="shared" si="82"/>
        <v>458.15694033450893</v>
      </c>
      <c r="AF54" s="121">
        <f t="shared" si="82"/>
        <v>9.4281857928173594</v>
      </c>
    </row>
    <row r="55" spans="1:32" s="50" customFormat="1" ht="6.75" customHeight="1" thickBot="1" x14ac:dyDescent="0.25">
      <c r="A55" s="5"/>
      <c r="B55" s="5"/>
      <c r="C55" s="115"/>
      <c r="D55" s="115"/>
      <c r="E55" s="115"/>
      <c r="F55" s="115"/>
      <c r="G55" s="115"/>
      <c r="H55" s="123"/>
      <c r="I55" s="124"/>
      <c r="J55" s="125"/>
      <c r="K55" s="115"/>
      <c r="L55" s="115"/>
      <c r="M55" s="115"/>
      <c r="N55" s="123"/>
      <c r="O55" s="124"/>
      <c r="P55" s="125"/>
      <c r="Q55" s="115"/>
      <c r="R55" s="115"/>
      <c r="S55" s="115"/>
      <c r="T55" s="123"/>
      <c r="U55" s="124"/>
      <c r="V55" s="125"/>
      <c r="W55" s="115"/>
      <c r="X55" s="115"/>
      <c r="Y55" s="115"/>
      <c r="Z55" s="123"/>
      <c r="AA55" s="124"/>
      <c r="AB55" s="125"/>
      <c r="AC55" s="115"/>
      <c r="AD55" s="115"/>
      <c r="AE55" s="115"/>
      <c r="AF55" s="115"/>
    </row>
    <row r="56" spans="1:32" s="62" customFormat="1" ht="31.5" customHeight="1" thickBot="1" x14ac:dyDescent="0.25">
      <c r="A56" s="165" t="s">
        <v>2</v>
      </c>
      <c r="B56" s="165"/>
      <c r="C56" s="126">
        <f>C58+C69</f>
        <v>103.44030713114446</v>
      </c>
      <c r="D56" s="127">
        <f>D58+D69</f>
        <v>9.5357215184120125</v>
      </c>
      <c r="E56" s="126">
        <f t="shared" ref="E56:AF56" si="83">E58+E69</f>
        <v>171.93757412642879</v>
      </c>
      <c r="F56" s="126">
        <f t="shared" si="83"/>
        <v>14.819068068460538</v>
      </c>
      <c r="G56" s="126">
        <f t="shared" si="83"/>
        <v>286.09968578523592</v>
      </c>
      <c r="H56" s="126">
        <f t="shared" si="83"/>
        <v>22.246492875953173</v>
      </c>
      <c r="I56" s="126">
        <f t="shared" si="83"/>
        <v>103.99704020397027</v>
      </c>
      <c r="J56" s="126">
        <f t="shared" si="83"/>
        <v>8.2383278023379685</v>
      </c>
      <c r="K56" s="126">
        <f t="shared" si="83"/>
        <v>172.49430719925459</v>
      </c>
      <c r="L56" s="126">
        <f t="shared" si="83"/>
        <v>12.893538688176186</v>
      </c>
      <c r="M56" s="126">
        <f t="shared" si="83"/>
        <v>286.65641885806173</v>
      </c>
      <c r="N56" s="126">
        <f t="shared" si="83"/>
        <v>19.585256365441371</v>
      </c>
      <c r="O56" s="126">
        <f t="shared" si="83"/>
        <v>104.63330657291405</v>
      </c>
      <c r="P56" s="126">
        <f t="shared" si="83"/>
        <v>6.4501192924677326</v>
      </c>
      <c r="Q56" s="126">
        <f t="shared" si="83"/>
        <v>173.13057356819837</v>
      </c>
      <c r="R56" s="126">
        <f t="shared" si="83"/>
        <v>10.198123493101326</v>
      </c>
      <c r="S56" s="126">
        <f t="shared" si="83"/>
        <v>287.29268522700551</v>
      </c>
      <c r="T56" s="126">
        <f t="shared" si="83"/>
        <v>15.755279028539388</v>
      </c>
      <c r="U56" s="126">
        <f t="shared" si="83"/>
        <v>107.17837204868917</v>
      </c>
      <c r="V56" s="126">
        <f t="shared" si="83"/>
        <v>3.8515892137578192</v>
      </c>
      <c r="W56" s="126">
        <f t="shared" si="83"/>
        <v>175.67563904397349</v>
      </c>
      <c r="X56" s="126">
        <f t="shared" si="83"/>
        <v>6.1464070807402837</v>
      </c>
      <c r="Y56" s="126">
        <f t="shared" si="83"/>
        <v>289.83775070278062</v>
      </c>
      <c r="Z56" s="126">
        <f t="shared" si="83"/>
        <v>9.7131176018578795</v>
      </c>
      <c r="AA56" s="126">
        <f t="shared" si="83"/>
        <v>112.90476936918321</v>
      </c>
      <c r="AB56" s="126">
        <f t="shared" si="83"/>
        <v>2.4238053979685299</v>
      </c>
      <c r="AC56" s="126">
        <f t="shared" si="83"/>
        <v>181.40203636446753</v>
      </c>
      <c r="AD56" s="126">
        <f t="shared" si="83"/>
        <v>3.8321886512337473</v>
      </c>
      <c r="AE56" s="126">
        <f t="shared" si="83"/>
        <v>295.56414802327464</v>
      </c>
      <c r="AF56" s="126">
        <f t="shared" si="83"/>
        <v>6.0822688819788082</v>
      </c>
    </row>
    <row r="57" spans="1:32" s="131" customFormat="1" ht="9" customHeight="1" thickBot="1" x14ac:dyDescent="0.25">
      <c r="A57" s="128"/>
      <c r="B57" s="128"/>
      <c r="C57" s="129"/>
      <c r="D57" s="130"/>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row>
    <row r="58" spans="1:32" ht="28.5" customHeight="1" thickBot="1" x14ac:dyDescent="0.25">
      <c r="A58" s="132" t="s">
        <v>45</v>
      </c>
      <c r="B58" s="126" t="s">
        <v>46</v>
      </c>
      <c r="C58" s="126">
        <f t="shared" ref="C58:AF58" si="84">SUM(C60:C67)</f>
        <v>98.97993119554323</v>
      </c>
      <c r="D58" s="127">
        <f t="shared" si="84"/>
        <v>9.1245384509120733</v>
      </c>
      <c r="E58" s="126">
        <f t="shared" si="84"/>
        <v>154.33467027237779</v>
      </c>
      <c r="F58" s="126">
        <f t="shared" si="84"/>
        <v>13.301897480582323</v>
      </c>
      <c r="G58" s="126">
        <f t="shared" si="84"/>
        <v>246.59256873376864</v>
      </c>
      <c r="H58" s="126">
        <f t="shared" si="84"/>
        <v>19.174504888190519</v>
      </c>
      <c r="I58" s="126">
        <f t="shared" si="84"/>
        <v>98.97993119554323</v>
      </c>
      <c r="J58" s="126">
        <f t="shared" si="84"/>
        <v>7.8408877545210416</v>
      </c>
      <c r="K58" s="126">
        <f t="shared" si="84"/>
        <v>154.33467027237779</v>
      </c>
      <c r="L58" s="126">
        <f t="shared" si="84"/>
        <v>11.536149072938317</v>
      </c>
      <c r="M58" s="126">
        <f t="shared" si="84"/>
        <v>246.59256873376864</v>
      </c>
      <c r="N58" s="126">
        <f t="shared" si="84"/>
        <v>16.84796976011534</v>
      </c>
      <c r="O58" s="126">
        <f t="shared" si="84"/>
        <v>98.97993119554323</v>
      </c>
      <c r="P58" s="126">
        <f t="shared" si="84"/>
        <v>6.1016170154826233</v>
      </c>
      <c r="Q58" s="126">
        <f t="shared" si="84"/>
        <v>154.33467027237779</v>
      </c>
      <c r="R58" s="126">
        <f t="shared" si="84"/>
        <v>9.0909652423971998</v>
      </c>
      <c r="S58" s="126">
        <f t="shared" si="84"/>
        <v>246.59256873376864</v>
      </c>
      <c r="T58" s="126">
        <f t="shared" si="84"/>
        <v>13.52326364903773</v>
      </c>
      <c r="U58" s="126">
        <f t="shared" si="84"/>
        <v>98.97993119554323</v>
      </c>
      <c r="V58" s="126">
        <f t="shared" si="84"/>
        <v>3.5569679598982855</v>
      </c>
      <c r="W58" s="126">
        <f t="shared" si="84"/>
        <v>154.33467027237779</v>
      </c>
      <c r="X58" s="126">
        <f t="shared" si="84"/>
        <v>5.3997453222778038</v>
      </c>
      <c r="Y58" s="126">
        <f t="shared" si="84"/>
        <v>246.59256873376864</v>
      </c>
      <c r="Z58" s="126">
        <f t="shared" si="84"/>
        <v>8.2638738882275575</v>
      </c>
      <c r="AA58" s="126">
        <f t="shared" si="84"/>
        <v>98.97993119554323</v>
      </c>
      <c r="AB58" s="126">
        <f t="shared" si="84"/>
        <v>2.1248711889029646</v>
      </c>
      <c r="AC58" s="126">
        <f t="shared" si="84"/>
        <v>154.33467027237779</v>
      </c>
      <c r="AD58" s="126">
        <f t="shared" si="84"/>
        <v>3.260380003239908</v>
      </c>
      <c r="AE58" s="126">
        <f t="shared" si="84"/>
        <v>246.59256873376864</v>
      </c>
      <c r="AF58" s="126">
        <f t="shared" si="84"/>
        <v>5.0745068959396047</v>
      </c>
    </row>
    <row r="59" spans="1:32" s="50" customFormat="1" ht="8.25" customHeight="1" thickBot="1" x14ac:dyDescent="0.25">
      <c r="A59" s="5"/>
      <c r="B59" s="114"/>
      <c r="C59" s="114"/>
      <c r="D59" s="115"/>
      <c r="E59" s="114"/>
      <c r="F59" s="114"/>
      <c r="G59" s="114"/>
      <c r="H59" s="116"/>
      <c r="I59" s="117"/>
      <c r="J59" s="118"/>
      <c r="K59" s="114"/>
      <c r="L59" s="114"/>
      <c r="M59" s="114"/>
      <c r="N59" s="116"/>
      <c r="O59" s="117"/>
      <c r="P59" s="118"/>
      <c r="Q59" s="114"/>
      <c r="R59" s="114"/>
      <c r="S59" s="114"/>
      <c r="T59" s="116"/>
      <c r="U59" s="117"/>
      <c r="V59" s="118"/>
      <c r="W59" s="114"/>
      <c r="X59" s="114"/>
      <c r="Y59" s="114"/>
      <c r="Z59" s="116"/>
      <c r="AA59" s="117"/>
      <c r="AB59" s="118"/>
      <c r="AC59" s="114"/>
      <c r="AD59" s="114"/>
      <c r="AE59" s="114"/>
      <c r="AF59" s="114"/>
    </row>
    <row r="60" spans="1:32" ht="18.75" customHeight="1" thickBot="1" x14ac:dyDescent="0.25">
      <c r="A60" s="79" t="s">
        <v>14</v>
      </c>
      <c r="B60" s="81">
        <f>[2]PLANCUSce!I110</f>
        <v>2183.4495408916669</v>
      </c>
      <c r="C60" s="81">
        <f t="shared" ref="C60:C67" si="85">$B60/$C$2*$C$3/$C$4+$B60/$C$2/$C$5/$C$4*D$10</f>
        <v>11.994934064294478</v>
      </c>
      <c r="D60" s="82">
        <f t="shared" ref="D60:D67" si="86">C60/C$13*100</f>
        <v>1.1057619030830175</v>
      </c>
      <c r="E60" s="81">
        <f t="shared" ref="E60:E67" si="87">$B60/$C$2*$C$3/$C$4+$B60/$C$2/$C$5/$C$4*F$10</f>
        <v>18.703126698426679</v>
      </c>
      <c r="F60" s="83">
        <f t="shared" ref="F60:F67" si="88">E60/E$13*100</f>
        <v>1.6119973138228862</v>
      </c>
      <c r="G60" s="81">
        <f t="shared" ref="G60:G67" si="89">$B60/$C$2*$C$3/$C$4+$B60/$C$2/$C$5/$C$4*H$10</f>
        <v>29.883447755313675</v>
      </c>
      <c r="H60" s="83">
        <f t="shared" ref="H60:H67" si="90">G60/G$13*100</f>
        <v>2.3236722744831884</v>
      </c>
      <c r="I60" s="81">
        <f t="shared" ref="I60:I67" si="91">$B60/$C$2*$C$3/$C$4+$B60/$C$2/$C$5/$C$4*J$10</f>
        <v>11.994934064294478</v>
      </c>
      <c r="J60" s="83">
        <f t="shared" ref="J60:J67" si="92">I60/I$13*100</f>
        <v>0.95020203070467191</v>
      </c>
      <c r="K60" s="81">
        <f t="shared" ref="K60:K67" si="93">$B60/$C$2*$C$3/$C$4+$B60/$C$2/$C$5/$C$4*L$10</f>
        <v>18.703126698426679</v>
      </c>
      <c r="L60" s="83">
        <f t="shared" ref="L60:L67" si="94">K60/K$13*100</f>
        <v>1.3980141814040541</v>
      </c>
      <c r="M60" s="81">
        <f t="shared" ref="M60:M67" si="95">$B60/$C$2*$C$3/$C$4+$B60/$C$2/$C$5/$C$4*N$10</f>
        <v>29.883447755313675</v>
      </c>
      <c r="N60" s="83">
        <f t="shared" ref="N60:N67" si="96">M60/M$13*100</f>
        <v>2.0417299138202498</v>
      </c>
      <c r="O60" s="81">
        <f t="shared" ref="O60:O67" si="97">$B60/$C$2*$C$3/$C$4+$B60/$C$2/$C$5/$C$4*P$10</f>
        <v>11.994934064294478</v>
      </c>
      <c r="P60" s="83">
        <f t="shared" ref="P60:P67" si="98">O60/O$13*100</f>
        <v>0.7394276082259672</v>
      </c>
      <c r="Q60" s="81">
        <f t="shared" ref="Q60:Q67" si="99">$B60/$C$2*$C$3/$C$4+$B60/$C$2/$C$5/$C$4*R$10</f>
        <v>18.703126698426679</v>
      </c>
      <c r="R60" s="83">
        <f t="shared" ref="R60:R67" si="100">Q60/Q$13*100</f>
        <v>1.101693316475626</v>
      </c>
      <c r="S60" s="81">
        <f t="shared" ref="S60:S67" si="101">$B60/$C$2*$C$3/$C$4+$B60/$C$2/$C$5/$C$4*T$10</f>
        <v>29.883447755313675</v>
      </c>
      <c r="T60" s="83">
        <f t="shared" ref="T60:T67" si="102">S60/S$13*100</f>
        <v>1.6388236872363249</v>
      </c>
      <c r="U60" s="81">
        <f t="shared" ref="U60:U67" si="103">$B60/$C$2*$C$3/$C$4+$B60/$C$2/$C$5/$C$4*V$10</f>
        <v>11.994934064294478</v>
      </c>
      <c r="V60" s="83">
        <f t="shared" ref="V60:V67" si="104">U60/U$13*100</f>
        <v>0.43105299864776109</v>
      </c>
      <c r="W60" s="81">
        <f t="shared" ref="W60:W67" si="105">$B60/$C$2*$C$3/$C$4+$B60/$C$2/$C$5/$C$4*X$10</f>
        <v>18.703126698426679</v>
      </c>
      <c r="X60" s="83">
        <f t="shared" ref="X60:X67" si="106">W60/W$13*100</f>
        <v>0.65437092471550606</v>
      </c>
      <c r="Y60" s="81">
        <f t="shared" ref="Y60:Y67" si="107">$B60/$C$2*$C$3/$C$4+$B60/$C$2/$C$5/$C$4*Z$10</f>
        <v>29.883447755313675</v>
      </c>
      <c r="Z60" s="83">
        <f t="shared" ref="Z60:Z67" si="108">Y60/Y$13*100</f>
        <v>1.0014618237014663</v>
      </c>
      <c r="AA60" s="81">
        <f t="shared" ref="AA60:AA67" si="109">$B60/$C$2*$C$3/$C$4+$B60/$C$2/$C$5/$C$4*AB$10</f>
        <v>11.994934064294478</v>
      </c>
      <c r="AB60" s="83">
        <f t="shared" ref="AB60:AB67" si="110">AA60/AA$13*100</f>
        <v>0.25750361207725014</v>
      </c>
      <c r="AC60" s="81">
        <f t="shared" ref="AC60:AC67" si="111">$B60/$C$2*$C$3/$C$4+$B60/$C$2/$C$5/$C$4*AD$10</f>
        <v>18.703126698426679</v>
      </c>
      <c r="AD60" s="83">
        <f t="shared" ref="AD60:AD67" si="112">AC60/AC$13*100</f>
        <v>0.39511083399467772</v>
      </c>
      <c r="AE60" s="81">
        <f t="shared" ref="AE60:AE67" si="113">$B60/$C$2*$C$3/$C$4+$B60/$C$2/$C$5/$C$4*AF$10</f>
        <v>29.883447755313675</v>
      </c>
      <c r="AF60" s="84">
        <f t="shared" ref="AF60:AF67" si="114">AE60/AE$13*100</f>
        <v>0.61495673810231855</v>
      </c>
    </row>
    <row r="61" spans="1:32" ht="18.75" customHeight="1" thickBot="1" x14ac:dyDescent="0.25">
      <c r="A61" s="85" t="s">
        <v>15</v>
      </c>
      <c r="B61" s="87">
        <f>[2]PLANCUSce!I111</f>
        <v>7485.8462737840609</v>
      </c>
      <c r="C61" s="87">
        <f t="shared" si="85"/>
        <v>41.124024525345973</v>
      </c>
      <c r="D61" s="88">
        <f t="shared" si="86"/>
        <v>3.7910487358943152</v>
      </c>
      <c r="E61" s="87">
        <f t="shared" si="87"/>
        <v>64.122723553461384</v>
      </c>
      <c r="F61" s="89">
        <f t="shared" si="88"/>
        <v>5.5266512273524011</v>
      </c>
      <c r="G61" s="87">
        <f t="shared" si="89"/>
        <v>102.4538886003204</v>
      </c>
      <c r="H61" s="89">
        <f t="shared" si="90"/>
        <v>7.9665928209780201</v>
      </c>
      <c r="I61" s="87">
        <f t="shared" si="91"/>
        <v>41.124024525345973</v>
      </c>
      <c r="J61" s="89">
        <f t="shared" si="92"/>
        <v>3.2577195843911353</v>
      </c>
      <c r="K61" s="87">
        <f t="shared" si="93"/>
        <v>64.122723553461384</v>
      </c>
      <c r="L61" s="89">
        <f t="shared" si="94"/>
        <v>4.7930208848733153</v>
      </c>
      <c r="M61" s="87">
        <f t="shared" si="95"/>
        <v>102.4538886003204</v>
      </c>
      <c r="N61" s="89">
        <f t="shared" si="96"/>
        <v>6.9999677030333984</v>
      </c>
      <c r="O61" s="87">
        <f t="shared" si="97"/>
        <v>41.124024525345973</v>
      </c>
      <c r="P61" s="89">
        <f t="shared" si="98"/>
        <v>2.5350901415889653</v>
      </c>
      <c r="Q61" s="87">
        <f t="shared" si="99"/>
        <v>64.122723553461384</v>
      </c>
      <c r="R61" s="89">
        <f t="shared" si="100"/>
        <v>3.7770997925713243</v>
      </c>
      <c r="S61" s="87">
        <f t="shared" si="101"/>
        <v>102.4538886003204</v>
      </c>
      <c r="T61" s="89">
        <f t="shared" si="102"/>
        <v>5.6186240912520269</v>
      </c>
      <c r="U61" s="87">
        <f t="shared" si="103"/>
        <v>41.124024525345973</v>
      </c>
      <c r="V61" s="89">
        <f t="shared" si="104"/>
        <v>1.4778433956449684</v>
      </c>
      <c r="W61" s="87">
        <f t="shared" si="105"/>
        <v>64.122723553461384</v>
      </c>
      <c r="X61" s="89">
        <f t="shared" si="106"/>
        <v>2.24347760583181</v>
      </c>
      <c r="Y61" s="87">
        <f t="shared" si="107"/>
        <v>102.4538886003204</v>
      </c>
      <c r="Z61" s="89">
        <f t="shared" si="108"/>
        <v>3.4334611910615114</v>
      </c>
      <c r="AA61" s="87">
        <f t="shared" si="109"/>
        <v>41.124024525345973</v>
      </c>
      <c r="AB61" s="89">
        <f t="shared" si="110"/>
        <v>0.88283810495900972</v>
      </c>
      <c r="AC61" s="87">
        <f t="shared" si="111"/>
        <v>64.122723553461384</v>
      </c>
      <c r="AD61" s="89">
        <f t="shared" si="112"/>
        <v>1.3546175027167806</v>
      </c>
      <c r="AE61" s="87">
        <f t="shared" si="113"/>
        <v>102.4538886003204</v>
      </c>
      <c r="AF61" s="90">
        <f t="shared" si="114"/>
        <v>2.1083480612891554</v>
      </c>
    </row>
    <row r="62" spans="1:32" ht="18.75" customHeight="1" thickBot="1" x14ac:dyDescent="0.25">
      <c r="A62" s="85" t="s">
        <v>16</v>
      </c>
      <c r="B62" s="87">
        <f>[2]PLANCUSce!I112</f>
        <v>5508.3518128023607</v>
      </c>
      <c r="C62" s="87">
        <f t="shared" si="85"/>
        <v>30.260519219747565</v>
      </c>
      <c r="D62" s="88">
        <f t="shared" si="86"/>
        <v>2.7895884330295737</v>
      </c>
      <c r="E62" s="87">
        <f t="shared" si="87"/>
        <v>47.183779576732796</v>
      </c>
      <c r="F62" s="89">
        <f t="shared" si="88"/>
        <v>4.0667064475429484</v>
      </c>
      <c r="G62" s="87">
        <f t="shared" si="89"/>
        <v>75.389213505041511</v>
      </c>
      <c r="H62" s="89">
        <f t="shared" si="90"/>
        <v>5.8621022129419185</v>
      </c>
      <c r="I62" s="87">
        <f t="shared" si="91"/>
        <v>30.260519219747565</v>
      </c>
      <c r="J62" s="89">
        <f t="shared" si="92"/>
        <v>2.3971458833086241</v>
      </c>
      <c r="K62" s="87">
        <f t="shared" si="93"/>
        <v>47.183779576732796</v>
      </c>
      <c r="L62" s="89">
        <f t="shared" si="94"/>
        <v>3.5268751607218882</v>
      </c>
      <c r="M62" s="87">
        <f t="shared" si="95"/>
        <v>75.389213505041511</v>
      </c>
      <c r="N62" s="89">
        <f t="shared" si="96"/>
        <v>5.1508250872844821</v>
      </c>
      <c r="O62" s="87">
        <f t="shared" si="97"/>
        <v>30.260519219747565</v>
      </c>
      <c r="P62" s="89">
        <f t="shared" si="98"/>
        <v>1.8654094495558147</v>
      </c>
      <c r="Q62" s="87">
        <f t="shared" si="99"/>
        <v>47.183779576732796</v>
      </c>
      <c r="R62" s="89">
        <f t="shared" si="100"/>
        <v>2.7793243046425187</v>
      </c>
      <c r="S62" s="87">
        <f t="shared" si="101"/>
        <v>75.389213505041511</v>
      </c>
      <c r="T62" s="89">
        <f t="shared" si="102"/>
        <v>4.134383350468986</v>
      </c>
      <c r="U62" s="87">
        <f t="shared" si="103"/>
        <v>30.260519219747565</v>
      </c>
      <c r="V62" s="89">
        <f t="shared" si="104"/>
        <v>1.0874497083846717</v>
      </c>
      <c r="W62" s="87">
        <f t="shared" si="105"/>
        <v>47.183779576732796</v>
      </c>
      <c r="X62" s="89">
        <f t="shared" si="106"/>
        <v>1.6508305788142119</v>
      </c>
      <c r="Y62" s="87">
        <f t="shared" si="107"/>
        <v>75.389213505041511</v>
      </c>
      <c r="Z62" s="89">
        <f t="shared" si="108"/>
        <v>2.5264628051745897</v>
      </c>
      <c r="AA62" s="87">
        <f t="shared" si="109"/>
        <v>30.260519219747565</v>
      </c>
      <c r="AB62" s="89">
        <f t="shared" si="110"/>
        <v>0.64962366284390016</v>
      </c>
      <c r="AC62" s="87">
        <f t="shared" si="111"/>
        <v>47.183779576732796</v>
      </c>
      <c r="AD62" s="89">
        <f t="shared" si="112"/>
        <v>0.99677571564289225</v>
      </c>
      <c r="AE62" s="87">
        <f t="shared" si="113"/>
        <v>75.389213505041511</v>
      </c>
      <c r="AF62" s="90">
        <f t="shared" si="114"/>
        <v>1.5513974560353723</v>
      </c>
    </row>
    <row r="63" spans="1:32" ht="18.75" customHeight="1" thickBot="1" x14ac:dyDescent="0.25">
      <c r="A63" s="85" t="s">
        <v>17</v>
      </c>
      <c r="B63" s="87">
        <f>[2]PLANCUSce!I113</f>
        <v>1478.233154112</v>
      </c>
      <c r="C63" s="87">
        <f t="shared" si="85"/>
        <v>8.1207781005035127</v>
      </c>
      <c r="D63" s="88">
        <f t="shared" si="86"/>
        <v>0.7486199589589676</v>
      </c>
      <c r="E63" s="87">
        <f t="shared" si="87"/>
        <v>12.662340692279537</v>
      </c>
      <c r="F63" s="89">
        <f t="shared" si="88"/>
        <v>1.0913500994666248</v>
      </c>
      <c r="G63" s="87">
        <f t="shared" si="89"/>
        <v>20.231611678572911</v>
      </c>
      <c r="H63" s="89">
        <f t="shared" si="90"/>
        <v>1.5731663732559391</v>
      </c>
      <c r="I63" s="87">
        <f t="shared" si="91"/>
        <v>8.1207781005035127</v>
      </c>
      <c r="J63" s="89">
        <f t="shared" si="92"/>
        <v>0.64330323123408772</v>
      </c>
      <c r="K63" s="87">
        <f t="shared" si="93"/>
        <v>12.662340692279537</v>
      </c>
      <c r="L63" s="89">
        <f t="shared" si="94"/>
        <v>0.94647981286816263</v>
      </c>
      <c r="M63" s="87">
        <f t="shared" si="95"/>
        <v>20.231611678572911</v>
      </c>
      <c r="N63" s="89">
        <f t="shared" si="96"/>
        <v>1.3822865121576344</v>
      </c>
      <c r="O63" s="87">
        <f t="shared" si="97"/>
        <v>8.1207781005035127</v>
      </c>
      <c r="P63" s="89">
        <f t="shared" si="98"/>
        <v>0.50060529683639521</v>
      </c>
      <c r="Q63" s="87">
        <f t="shared" si="99"/>
        <v>12.662340692279537</v>
      </c>
      <c r="R63" s="89">
        <f t="shared" si="100"/>
        <v>0.74586545536234872</v>
      </c>
      <c r="S63" s="87">
        <f t="shared" si="101"/>
        <v>20.231611678572911</v>
      </c>
      <c r="T63" s="89">
        <f t="shared" si="102"/>
        <v>1.1095120188706058</v>
      </c>
      <c r="U63" s="87">
        <f t="shared" si="103"/>
        <v>8.1207781005035127</v>
      </c>
      <c r="V63" s="89">
        <f t="shared" si="104"/>
        <v>0.29183034544517122</v>
      </c>
      <c r="W63" s="87">
        <f t="shared" si="105"/>
        <v>12.662340692279537</v>
      </c>
      <c r="X63" s="89">
        <f t="shared" si="106"/>
        <v>0.44302044901223692</v>
      </c>
      <c r="Y63" s="87">
        <f t="shared" si="107"/>
        <v>20.231611678572911</v>
      </c>
      <c r="Z63" s="89">
        <f t="shared" si="108"/>
        <v>0.67800699885577298</v>
      </c>
      <c r="AA63" s="87">
        <f t="shared" si="109"/>
        <v>8.1207781005035127</v>
      </c>
      <c r="AB63" s="89">
        <f t="shared" si="110"/>
        <v>0.17433440505372894</v>
      </c>
      <c r="AC63" s="87">
        <f t="shared" si="111"/>
        <v>12.662340692279537</v>
      </c>
      <c r="AD63" s="89">
        <f t="shared" si="112"/>
        <v>0.26749687749654022</v>
      </c>
      <c r="AE63" s="87">
        <f t="shared" si="113"/>
        <v>20.231611678572911</v>
      </c>
      <c r="AF63" s="90">
        <f t="shared" si="114"/>
        <v>0.41633636206503971</v>
      </c>
    </row>
    <row r="64" spans="1:32" ht="18.75" customHeight="1" thickBot="1" x14ac:dyDescent="0.25">
      <c r="A64" s="85" t="s">
        <v>18</v>
      </c>
      <c r="B64" s="87">
        <f>[2]PLANCUSce!I114</f>
        <v>116.59671930891575</v>
      </c>
      <c r="C64" s="87">
        <f t="shared" si="85"/>
        <v>0.64053230176885778</v>
      </c>
      <c r="D64" s="88">
        <f t="shared" si="86"/>
        <v>5.9047945840604119E-2</v>
      </c>
      <c r="E64" s="87">
        <f t="shared" si="87"/>
        <v>0.99875136705242573</v>
      </c>
      <c r="F64" s="89">
        <f t="shared" si="88"/>
        <v>8.6081035905129111E-2</v>
      </c>
      <c r="G64" s="87">
        <f t="shared" si="89"/>
        <v>1.5957831425250388</v>
      </c>
      <c r="H64" s="89">
        <f t="shared" si="90"/>
        <v>0.1240846462809413</v>
      </c>
      <c r="I64" s="87">
        <f t="shared" si="91"/>
        <v>0.64053230176885778</v>
      </c>
      <c r="J64" s="89">
        <f t="shared" si="92"/>
        <v>5.0741012048114605E-2</v>
      </c>
      <c r="K64" s="87">
        <f t="shared" si="93"/>
        <v>0.99875136705242573</v>
      </c>
      <c r="L64" s="89">
        <f t="shared" si="94"/>
        <v>7.4654286277889143E-2</v>
      </c>
      <c r="M64" s="87">
        <f t="shared" si="95"/>
        <v>1.5957831425250388</v>
      </c>
      <c r="N64" s="89">
        <f t="shared" si="96"/>
        <v>0.10902885787280388</v>
      </c>
      <c r="O64" s="87">
        <f t="shared" si="97"/>
        <v>0.64053230176885778</v>
      </c>
      <c r="P64" s="89">
        <f t="shared" si="98"/>
        <v>3.9485608286774519E-2</v>
      </c>
      <c r="Q64" s="87">
        <f t="shared" si="99"/>
        <v>0.99875136705242573</v>
      </c>
      <c r="R64" s="89">
        <f t="shared" si="100"/>
        <v>5.8830682358319883E-2</v>
      </c>
      <c r="S64" s="87">
        <f t="shared" si="101"/>
        <v>1.5957831425250388</v>
      </c>
      <c r="T64" s="89">
        <f t="shared" si="102"/>
        <v>8.7513570558384962E-2</v>
      </c>
      <c r="U64" s="87">
        <f t="shared" si="103"/>
        <v>0.64053230176885778</v>
      </c>
      <c r="V64" s="89">
        <f t="shared" si="104"/>
        <v>2.3018331566331849E-2</v>
      </c>
      <c r="W64" s="87">
        <f t="shared" si="105"/>
        <v>0.99875136705242573</v>
      </c>
      <c r="X64" s="89">
        <f t="shared" si="106"/>
        <v>3.4943561371155611E-2</v>
      </c>
      <c r="Y64" s="87">
        <f t="shared" si="107"/>
        <v>1.5957831425250388</v>
      </c>
      <c r="Z64" s="89">
        <f t="shared" si="108"/>
        <v>5.347829705697249E-2</v>
      </c>
      <c r="AA64" s="87">
        <f t="shared" si="109"/>
        <v>0.64053230176885778</v>
      </c>
      <c r="AB64" s="89">
        <f t="shared" si="110"/>
        <v>1.3750753482556766E-2</v>
      </c>
      <c r="AC64" s="87">
        <f t="shared" si="111"/>
        <v>0.99875136705242573</v>
      </c>
      <c r="AD64" s="89">
        <f t="shared" si="112"/>
        <v>2.1099011515684375E-2</v>
      </c>
      <c r="AE64" s="87">
        <f t="shared" si="113"/>
        <v>1.5957831425250388</v>
      </c>
      <c r="AF64" s="90">
        <f t="shared" si="114"/>
        <v>3.2838834530777003E-2</v>
      </c>
    </row>
    <row r="65" spans="1:32" ht="18.75" customHeight="1" thickBot="1" x14ac:dyDescent="0.25">
      <c r="A65" s="85" t="s">
        <v>9</v>
      </c>
      <c r="B65" s="87">
        <f>[2]PLANCUSce!I115</f>
        <v>247.12499999984536</v>
      </c>
      <c r="C65" s="87">
        <f t="shared" si="85"/>
        <v>1.3575986186639293</v>
      </c>
      <c r="D65" s="88">
        <f t="shared" si="86"/>
        <v>0.12515123669293793</v>
      </c>
      <c r="E65" s="87">
        <f t="shared" si="87"/>
        <v>2.1168385615443559</v>
      </c>
      <c r="F65" s="89">
        <f t="shared" si="88"/>
        <v>0.18244746613908427</v>
      </c>
      <c r="G65" s="87">
        <f t="shared" si="89"/>
        <v>3.3822384663450666</v>
      </c>
      <c r="H65" s="89">
        <f t="shared" si="90"/>
        <v>0.26299554905069805</v>
      </c>
      <c r="I65" s="87">
        <f t="shared" si="91"/>
        <v>1.3575986186639293</v>
      </c>
      <c r="J65" s="89">
        <f t="shared" si="92"/>
        <v>0.10754481495452875</v>
      </c>
      <c r="K65" s="87">
        <f t="shared" si="93"/>
        <v>2.1168385615443559</v>
      </c>
      <c r="L65" s="89">
        <f t="shared" si="94"/>
        <v>0.15822864147260002</v>
      </c>
      <c r="M65" s="87">
        <f t="shared" si="95"/>
        <v>3.3822384663450666</v>
      </c>
      <c r="N65" s="89">
        <f t="shared" si="96"/>
        <v>0.23108503104975014</v>
      </c>
      <c r="O65" s="87">
        <f t="shared" si="97"/>
        <v>1.3575986186639293</v>
      </c>
      <c r="P65" s="89">
        <f t="shared" si="98"/>
        <v>8.3689155284122074E-2</v>
      </c>
      <c r="Q65" s="87">
        <f t="shared" si="99"/>
        <v>2.1168385615443559</v>
      </c>
      <c r="R65" s="89">
        <f t="shared" si="100"/>
        <v>0.12469074999676248</v>
      </c>
      <c r="S65" s="87">
        <f t="shared" si="101"/>
        <v>3.3822384663450666</v>
      </c>
      <c r="T65" s="89">
        <f t="shared" si="102"/>
        <v>0.18548370187782479</v>
      </c>
      <c r="U65" s="87">
        <f t="shared" si="103"/>
        <v>1.3575986186639293</v>
      </c>
      <c r="V65" s="89">
        <f t="shared" si="104"/>
        <v>4.8787008948812043E-2</v>
      </c>
      <c r="W65" s="87">
        <f t="shared" si="105"/>
        <v>2.1168385615443559</v>
      </c>
      <c r="X65" s="89">
        <f t="shared" si="106"/>
        <v>7.406235488463786E-2</v>
      </c>
      <c r="Y65" s="87">
        <f t="shared" si="107"/>
        <v>3.3822384663450666</v>
      </c>
      <c r="Z65" s="89">
        <f t="shared" si="108"/>
        <v>0.11334644952729375</v>
      </c>
      <c r="AA65" s="87">
        <f t="shared" si="109"/>
        <v>1.3575986186639293</v>
      </c>
      <c r="AB65" s="89">
        <f t="shared" si="110"/>
        <v>2.9144516025116574E-2</v>
      </c>
      <c r="AC65" s="87">
        <f t="shared" si="111"/>
        <v>2.1168385615443559</v>
      </c>
      <c r="AD65" s="89">
        <f t="shared" si="112"/>
        <v>4.471903885216378E-2</v>
      </c>
      <c r="AE65" s="87">
        <f t="shared" si="113"/>
        <v>3.3822384663450666</v>
      </c>
      <c r="AF65" s="90">
        <f t="shared" si="114"/>
        <v>6.9601417874479085E-2</v>
      </c>
    </row>
    <row r="66" spans="1:32" ht="18.75" customHeight="1" thickBot="1" x14ac:dyDescent="0.25">
      <c r="A66" s="85" t="s">
        <v>10</v>
      </c>
      <c r="B66" s="87">
        <f>[2]PLANCUSce!I116</f>
        <v>1145.3326277331078</v>
      </c>
      <c r="C66" s="87">
        <f t="shared" si="85"/>
        <v>6.2919655774291083</v>
      </c>
      <c r="D66" s="88">
        <f t="shared" si="86"/>
        <v>0.58002951860661778</v>
      </c>
      <c r="E66" s="87">
        <f t="shared" si="87"/>
        <v>9.8107608383687861</v>
      </c>
      <c r="F66" s="89">
        <f t="shared" si="88"/>
        <v>0.8455762703751355</v>
      </c>
      <c r="G66" s="87">
        <f t="shared" si="89"/>
        <v>15.675419606601581</v>
      </c>
      <c r="H66" s="89">
        <f t="shared" si="90"/>
        <v>1.2188867305069742</v>
      </c>
      <c r="I66" s="87">
        <f t="shared" si="91"/>
        <v>6.2919655774291083</v>
      </c>
      <c r="J66" s="89">
        <f t="shared" si="92"/>
        <v>0.4984302903834833</v>
      </c>
      <c r="K66" s="87">
        <f t="shared" si="93"/>
        <v>9.8107608383687861</v>
      </c>
      <c r="L66" s="89">
        <f t="shared" si="94"/>
        <v>0.73333100949141594</v>
      </c>
      <c r="M66" s="87">
        <f t="shared" si="95"/>
        <v>15.675419606601581</v>
      </c>
      <c r="N66" s="89">
        <f t="shared" si="96"/>
        <v>1.0709933266248366</v>
      </c>
      <c r="O66" s="87">
        <f t="shared" si="97"/>
        <v>6.2919655774291083</v>
      </c>
      <c r="P66" s="89">
        <f t="shared" si="98"/>
        <v>0.38786816442847799</v>
      </c>
      <c r="Q66" s="87">
        <f t="shared" si="99"/>
        <v>9.8107608383687861</v>
      </c>
      <c r="R66" s="89">
        <f t="shared" si="100"/>
        <v>0.57789533372946222</v>
      </c>
      <c r="S66" s="87">
        <f t="shared" si="101"/>
        <v>15.675419606601581</v>
      </c>
      <c r="T66" s="89">
        <f t="shared" si="102"/>
        <v>0.85964809579575674</v>
      </c>
      <c r="U66" s="87">
        <f t="shared" si="103"/>
        <v>6.2919655774291083</v>
      </c>
      <c r="V66" s="89">
        <f t="shared" si="104"/>
        <v>0.22610967388413356</v>
      </c>
      <c r="W66" s="87">
        <f t="shared" si="105"/>
        <v>9.8107608383687861</v>
      </c>
      <c r="X66" s="89">
        <f t="shared" si="106"/>
        <v>0.3432515186087095</v>
      </c>
      <c r="Y66" s="87">
        <f t="shared" si="107"/>
        <v>15.675419606601581</v>
      </c>
      <c r="Z66" s="89">
        <f t="shared" si="108"/>
        <v>0.52531871272188024</v>
      </c>
      <c r="AA66" s="87">
        <f t="shared" si="109"/>
        <v>6.2919655774291083</v>
      </c>
      <c r="AB66" s="89">
        <f t="shared" si="110"/>
        <v>0.13507401162600838</v>
      </c>
      <c r="AC66" s="87">
        <f t="shared" si="111"/>
        <v>9.8107608383687861</v>
      </c>
      <c r="AD66" s="89">
        <f t="shared" si="112"/>
        <v>0.20725614275479914</v>
      </c>
      <c r="AE66" s="87">
        <f t="shared" si="113"/>
        <v>15.675419606601581</v>
      </c>
      <c r="AF66" s="90">
        <f t="shared" si="114"/>
        <v>0.32257673172757551</v>
      </c>
    </row>
    <row r="67" spans="1:32" ht="18.75" customHeight="1" thickBot="1" x14ac:dyDescent="0.25">
      <c r="A67" s="91" t="s">
        <v>19</v>
      </c>
      <c r="B67" s="93">
        <f>[2]PLANCUSce!I117</f>
        <v>-147.5217632914347</v>
      </c>
      <c r="C67" s="93">
        <f t="shared" si="85"/>
        <v>-0.81042121221019414</v>
      </c>
      <c r="D67" s="94">
        <f t="shared" si="86"/>
        <v>-7.4709281193960378E-2</v>
      </c>
      <c r="E67" s="93">
        <f t="shared" si="87"/>
        <v>-1.2636510154882064</v>
      </c>
      <c r="F67" s="95">
        <f t="shared" si="88"/>
        <v>-0.1089123800218872</v>
      </c>
      <c r="G67" s="93">
        <f t="shared" si="89"/>
        <v>-2.01903402095156</v>
      </c>
      <c r="H67" s="95">
        <f t="shared" si="90"/>
        <v>-0.15699571930716141</v>
      </c>
      <c r="I67" s="93">
        <f t="shared" si="91"/>
        <v>-0.81042121221019414</v>
      </c>
      <c r="J67" s="95">
        <f t="shared" si="92"/>
        <v>-6.4199092503603714E-2</v>
      </c>
      <c r="K67" s="93">
        <f t="shared" si="93"/>
        <v>-1.2636510154882064</v>
      </c>
      <c r="L67" s="95">
        <f t="shared" si="94"/>
        <v>-9.4454904171009782E-2</v>
      </c>
      <c r="M67" s="93">
        <f t="shared" si="95"/>
        <v>-2.01903402095156</v>
      </c>
      <c r="N67" s="95">
        <f t="shared" si="96"/>
        <v>-0.13794667172781552</v>
      </c>
      <c r="O67" s="93">
        <f t="shared" si="97"/>
        <v>-0.81042121221019414</v>
      </c>
      <c r="P67" s="95">
        <f t="shared" si="98"/>
        <v>-4.9958408723893198E-2</v>
      </c>
      <c r="Q67" s="93">
        <f t="shared" si="99"/>
        <v>-1.2636510154882064</v>
      </c>
      <c r="R67" s="95">
        <f t="shared" si="100"/>
        <v>-7.4434392739161831E-2</v>
      </c>
      <c r="S67" s="93">
        <f t="shared" si="101"/>
        <v>-2.01903402095156</v>
      </c>
      <c r="T67" s="95">
        <f t="shared" si="102"/>
        <v>-0.11072486702218164</v>
      </c>
      <c r="U67" s="93">
        <f t="shared" si="103"/>
        <v>-0.81042121221019414</v>
      </c>
      <c r="V67" s="95">
        <f t="shared" si="104"/>
        <v>-2.9123502623564026E-2</v>
      </c>
      <c r="W67" s="93">
        <f t="shared" si="105"/>
        <v>-1.2636510154882064</v>
      </c>
      <c r="X67" s="95">
        <f t="shared" si="106"/>
        <v>-4.42116709604638E-2</v>
      </c>
      <c r="Y67" s="93">
        <f t="shared" si="107"/>
        <v>-2.01903402095156</v>
      </c>
      <c r="Z67" s="95">
        <f t="shared" si="108"/>
        <v>-6.7662389871928935E-2</v>
      </c>
      <c r="AA67" s="93">
        <f t="shared" si="109"/>
        <v>-0.81042121221019414</v>
      </c>
      <c r="AB67" s="95">
        <f t="shared" si="110"/>
        <v>-1.7397877164606425E-2</v>
      </c>
      <c r="AC67" s="93">
        <f t="shared" si="111"/>
        <v>-1.2636510154882064</v>
      </c>
      <c r="AD67" s="95">
        <f t="shared" si="112"/>
        <v>-2.6695119733630774E-2</v>
      </c>
      <c r="AE67" s="93">
        <f t="shared" si="113"/>
        <v>-2.01903402095156</v>
      </c>
      <c r="AF67" s="96">
        <f t="shared" si="114"/>
        <v>-4.1548705685113041E-2</v>
      </c>
    </row>
    <row r="68" spans="1:32" s="50" customFormat="1" ht="9" customHeight="1" thickBot="1" x14ac:dyDescent="0.25">
      <c r="A68" s="112"/>
      <c r="B68" s="114"/>
      <c r="C68" s="114"/>
      <c r="D68" s="115"/>
      <c r="E68" s="114"/>
      <c r="F68" s="114"/>
      <c r="G68" s="114"/>
      <c r="H68" s="116"/>
      <c r="I68" s="117"/>
      <c r="J68" s="118"/>
      <c r="K68" s="114"/>
      <c r="L68" s="114"/>
      <c r="M68" s="114"/>
      <c r="N68" s="116"/>
      <c r="O68" s="117"/>
      <c r="P68" s="118"/>
      <c r="Q68" s="114"/>
      <c r="R68" s="114"/>
      <c r="S68" s="114"/>
      <c r="T68" s="116"/>
      <c r="U68" s="117"/>
      <c r="V68" s="118"/>
      <c r="W68" s="114"/>
      <c r="X68" s="114"/>
      <c r="Y68" s="114"/>
      <c r="Z68" s="116"/>
      <c r="AA68" s="117"/>
      <c r="AB68" s="118"/>
      <c r="AC68" s="114"/>
      <c r="AD68" s="114"/>
      <c r="AE68" s="114"/>
      <c r="AF68" s="114"/>
    </row>
    <row r="69" spans="1:32" ht="27.75" customHeight="1" thickBot="1" x14ac:dyDescent="0.25">
      <c r="A69" s="133" t="s">
        <v>47</v>
      </c>
      <c r="B69" s="134" t="s">
        <v>48</v>
      </c>
      <c r="C69" s="135">
        <f t="shared" ref="C69:AF69" si="115">SUM(C71:C77)</f>
        <v>4.4603759356012285</v>
      </c>
      <c r="D69" s="60">
        <f t="shared" si="115"/>
        <v>0.4111830674999386</v>
      </c>
      <c r="E69" s="135">
        <f t="shared" si="115"/>
        <v>17.602903854050993</v>
      </c>
      <c r="F69" s="135">
        <f t="shared" si="115"/>
        <v>1.5171705878782147</v>
      </c>
      <c r="G69" s="135">
        <f t="shared" si="115"/>
        <v>39.507117051467269</v>
      </c>
      <c r="H69" s="135">
        <f t="shared" si="115"/>
        <v>3.0719879877626552</v>
      </c>
      <c r="I69" s="135">
        <f t="shared" si="115"/>
        <v>5.0171090084270382</v>
      </c>
      <c r="J69" s="135">
        <f t="shared" si="115"/>
        <v>0.39744004781692616</v>
      </c>
      <c r="K69" s="135">
        <f t="shared" si="115"/>
        <v>18.159636926876807</v>
      </c>
      <c r="L69" s="135">
        <f t="shared" si="115"/>
        <v>1.3573896152378691</v>
      </c>
      <c r="M69" s="135">
        <f t="shared" si="115"/>
        <v>40.063850124293076</v>
      </c>
      <c r="N69" s="135">
        <f t="shared" si="115"/>
        <v>2.737286605326029</v>
      </c>
      <c r="O69" s="135">
        <f t="shared" si="115"/>
        <v>5.6533753773708195</v>
      </c>
      <c r="P69" s="135">
        <f t="shared" si="115"/>
        <v>0.34850227698510944</v>
      </c>
      <c r="Q69" s="135">
        <f t="shared" si="115"/>
        <v>18.795903295820587</v>
      </c>
      <c r="R69" s="135">
        <f t="shared" si="115"/>
        <v>1.1071582507041264</v>
      </c>
      <c r="S69" s="135">
        <f t="shared" si="115"/>
        <v>40.700116493236862</v>
      </c>
      <c r="T69" s="135">
        <f t="shared" si="115"/>
        <v>2.2320153795016564</v>
      </c>
      <c r="U69" s="135">
        <f t="shared" si="115"/>
        <v>8.1984408531459465</v>
      </c>
      <c r="V69" s="135">
        <f t="shared" si="115"/>
        <v>0.29462125385953342</v>
      </c>
      <c r="W69" s="135">
        <f t="shared" si="115"/>
        <v>21.340968771595712</v>
      </c>
      <c r="X69" s="135">
        <f t="shared" si="115"/>
        <v>0.74666175846248017</v>
      </c>
      <c r="Y69" s="135">
        <f t="shared" si="115"/>
        <v>43.245181969011988</v>
      </c>
      <c r="Z69" s="135">
        <f t="shared" si="115"/>
        <v>1.449243713630322</v>
      </c>
      <c r="AA69" s="135">
        <f t="shared" si="115"/>
        <v>13.92483817363998</v>
      </c>
      <c r="AB69" s="135">
        <f t="shared" si="115"/>
        <v>0.29893420906556512</v>
      </c>
      <c r="AC69" s="135">
        <f t="shared" si="115"/>
        <v>27.067366092089749</v>
      </c>
      <c r="AD69" s="135">
        <f t="shared" si="115"/>
        <v>0.57180864799383935</v>
      </c>
      <c r="AE69" s="135">
        <f t="shared" si="115"/>
        <v>48.971579289506018</v>
      </c>
      <c r="AF69" s="136">
        <f t="shared" si="115"/>
        <v>1.0077619860392035</v>
      </c>
    </row>
    <row r="70" spans="1:32" ht="8.25" customHeight="1" thickBot="1" x14ac:dyDescent="0.25">
      <c r="A70" s="137"/>
      <c r="B70" s="137"/>
      <c r="C70" s="69"/>
      <c r="D70" s="55"/>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row>
    <row r="71" spans="1:32" ht="18.75" customHeight="1" thickBot="1" x14ac:dyDescent="0.25">
      <c r="A71" s="79" t="s">
        <v>6</v>
      </c>
      <c r="B71" s="156">
        <f>[2]PLANCUSce!I121</f>
        <v>0.25541922954936919</v>
      </c>
      <c r="C71" s="81">
        <f>$B71/$C$4*D$10</f>
        <v>1.1351965757749742</v>
      </c>
      <c r="D71" s="82">
        <f t="shared" ref="D71:D77" si="116">C71/C$13*100</f>
        <v>0.10464893923333896</v>
      </c>
      <c r="E71" s="81">
        <f>$B71/$C$4*F$10</f>
        <v>4.5407863030998969</v>
      </c>
      <c r="F71" s="83">
        <f t="shared" ref="F71:F77" si="117">E71/E$13*100</f>
        <v>0.39136425910307981</v>
      </c>
      <c r="G71" s="81">
        <f>$B71/$C$4*H$10</f>
        <v>10.216769181974767</v>
      </c>
      <c r="H71" s="83">
        <f t="shared" ref="H71:H77" si="118">G71/G$13*100</f>
        <v>0.79443387782213593</v>
      </c>
      <c r="I71" s="81">
        <f>$B71/$C$4*J$10</f>
        <v>1.1351965757749742</v>
      </c>
      <c r="J71" s="83">
        <f t="shared" ref="J71:J77" si="119">I71/I$13*100</f>
        <v>8.9926804580048009E-2</v>
      </c>
      <c r="K71" s="81">
        <f>$B71/$C$4*L$10</f>
        <v>4.5407863030998969</v>
      </c>
      <c r="L71" s="83">
        <f t="shared" ref="L71:L77" si="120">K71/K$13*100</f>
        <v>0.33941296280653166</v>
      </c>
      <c r="M71" s="81">
        <f>$B71/$C$4*N$10</f>
        <v>10.216769181974767</v>
      </c>
      <c r="N71" s="83">
        <f t="shared" ref="N71:N77" si="121">M71/M$13*100</f>
        <v>0.69804138505824054</v>
      </c>
      <c r="O71" s="81">
        <f>$B71/$C$4*P$10</f>
        <v>1.1351965757749742</v>
      </c>
      <c r="P71" s="83">
        <f t="shared" ref="P71:P77" si="122">O71/O$13*100</f>
        <v>6.9979183244553253E-2</v>
      </c>
      <c r="Q71" s="81">
        <f>$B71/$C$4*R$10</f>
        <v>4.5407863030998969</v>
      </c>
      <c r="R71" s="83">
        <f t="shared" ref="R71:R77" si="123">Q71/Q$13*100</f>
        <v>0.2674715304201003</v>
      </c>
      <c r="S71" s="81">
        <f>$B71/$C$4*T$10</f>
        <v>10.216769181974767</v>
      </c>
      <c r="T71" s="83">
        <f t="shared" ref="T71:T77" si="124">S71/S$13*100</f>
        <v>0.56029289121999393</v>
      </c>
      <c r="U71" s="81">
        <f>$B71/$C$4*V$10</f>
        <v>1.1351965757749742</v>
      </c>
      <c r="V71" s="83">
        <f t="shared" ref="V71:V77" si="125">U71/U$13*100</f>
        <v>4.0794712619477376E-2</v>
      </c>
      <c r="W71" s="81">
        <f>$B71/$C$4*X$10</f>
        <v>4.5407863030998969</v>
      </c>
      <c r="X71" s="83">
        <f t="shared" ref="X71:X77" si="126">W71/W$13*100</f>
        <v>0.1588696146909456</v>
      </c>
      <c r="Y71" s="81">
        <f>$B71/$C$4*Z$10</f>
        <v>10.216769181974767</v>
      </c>
      <c r="Z71" s="83">
        <f t="shared" ref="Z71:Z77" si="127">Y71/Y$13*100</f>
        <v>0.34238700905915564</v>
      </c>
      <c r="AA71" s="81">
        <f>$B71/$C$4*AB$10</f>
        <v>1.1351965757749742</v>
      </c>
      <c r="AB71" s="83">
        <f t="shared" ref="AB71:AB77" si="128">AA71/AA$13*100</f>
        <v>2.4370056318185795E-2</v>
      </c>
      <c r="AC71" s="81">
        <f>$B71/$C$4*AD$10</f>
        <v>4.5407863030998969</v>
      </c>
      <c r="AD71" s="83">
        <f t="shared" ref="AD71:AD77" si="129">AC71/AC$13*100</f>
        <v>9.5925878712051493E-2</v>
      </c>
      <c r="AE71" s="81">
        <f>$B71/$C$4*AF$10</f>
        <v>10.216769181974767</v>
      </c>
      <c r="AF71" s="84">
        <f t="shared" ref="AF71:AF77" si="130">AE71/AE$13*100</f>
        <v>0.21024585588436057</v>
      </c>
    </row>
    <row r="72" spans="1:32" ht="18.75" customHeight="1" thickBot="1" x14ac:dyDescent="0.25">
      <c r="A72" s="85" t="s">
        <v>11</v>
      </c>
      <c r="B72" s="157">
        <f>[2]PLANCUSce!I122</f>
        <v>0.61263345195729546</v>
      </c>
      <c r="C72" s="87">
        <f>$B72/$C$4*D$10</f>
        <v>2.7228153420324244</v>
      </c>
      <c r="D72" s="88">
        <f t="shared" si="116"/>
        <v>0.25100475402458999</v>
      </c>
      <c r="E72" s="87">
        <f>$B72/$C$4*F$10</f>
        <v>10.891261368129697</v>
      </c>
      <c r="F72" s="89">
        <f t="shared" si="117"/>
        <v>0.93870315657140513</v>
      </c>
      <c r="G72" s="87">
        <f>$B72/$C$4*H$10</f>
        <v>24.505338078291818</v>
      </c>
      <c r="H72" s="89">
        <f t="shared" si="118"/>
        <v>1.9054820961627066</v>
      </c>
      <c r="I72" s="87">
        <f>$B72/$C$4*J$10</f>
        <v>2.7228153420324244</v>
      </c>
      <c r="J72" s="89">
        <f t="shared" si="119"/>
        <v>0.21569311288958901</v>
      </c>
      <c r="K72" s="87">
        <f>$B72/$C$4*L$10</f>
        <v>10.891261368129697</v>
      </c>
      <c r="L72" s="89">
        <f t="shared" si="120"/>
        <v>0.81409585100571824</v>
      </c>
      <c r="M72" s="87">
        <f>$B72/$C$4*N$10</f>
        <v>24.505338078291818</v>
      </c>
      <c r="N72" s="89">
        <f t="shared" si="121"/>
        <v>1.6742807661418606</v>
      </c>
      <c r="O72" s="87">
        <f>$B72/$C$4*P$10</f>
        <v>2.7228153420324244</v>
      </c>
      <c r="P72" s="89">
        <f t="shared" si="122"/>
        <v>0.16784792856786951</v>
      </c>
      <c r="Q72" s="87">
        <f>$B72/$C$4*R$10</f>
        <v>10.891261368129697</v>
      </c>
      <c r="R72" s="89">
        <f t="shared" si="123"/>
        <v>0.64154138774384817</v>
      </c>
      <c r="S72" s="87">
        <f>$B72/$C$4*T$10</f>
        <v>24.505338078291818</v>
      </c>
      <c r="T72" s="89">
        <f t="shared" si="124"/>
        <v>1.3438853787979648</v>
      </c>
      <c r="U72" s="87">
        <f>$B72/$C$4*V$10</f>
        <v>2.7228153420324244</v>
      </c>
      <c r="V72" s="89">
        <f t="shared" si="125"/>
        <v>9.7847784044175129E-2</v>
      </c>
      <c r="W72" s="87">
        <f>$B72/$C$4*X$10</f>
        <v>10.891261368129697</v>
      </c>
      <c r="X72" s="89">
        <f t="shared" si="126"/>
        <v>0.38105525817674224</v>
      </c>
      <c r="Y72" s="87">
        <f>$B72/$C$4*Z$10</f>
        <v>24.505338078291818</v>
      </c>
      <c r="Z72" s="89">
        <f t="shared" si="127"/>
        <v>0.82122922238593987</v>
      </c>
      <c r="AA72" s="87">
        <f>$B72/$C$4*AB$10</f>
        <v>2.7228153420324244</v>
      </c>
      <c r="AB72" s="89">
        <f t="shared" si="128"/>
        <v>5.8452575215047015E-2</v>
      </c>
      <c r="AC72" s="87">
        <f>$B72/$C$4*AD$10</f>
        <v>10.891261368129697</v>
      </c>
      <c r="AD72" s="89">
        <f t="shared" si="129"/>
        <v>0.23008213716360768</v>
      </c>
      <c r="AE72" s="87">
        <f>$B72/$C$4*AF$10</f>
        <v>24.505338078291818</v>
      </c>
      <c r="AF72" s="90">
        <f t="shared" si="130"/>
        <v>0.50428327059555167</v>
      </c>
    </row>
    <row r="73" spans="1:32" ht="24.75" customHeight="1" thickBot="1" x14ac:dyDescent="0.25">
      <c r="A73" s="85" t="s">
        <v>50</v>
      </c>
      <c r="B73" s="157">
        <f>[2]PLANCUSce!I123</f>
        <v>1.1357354685646503E-2</v>
      </c>
      <c r="C73" s="87">
        <f>$B73/$B$4*D$9</f>
        <v>7.9533296117972718E-2</v>
      </c>
      <c r="D73" s="88">
        <f t="shared" si="116"/>
        <v>7.331835956953003E-3</v>
      </c>
      <c r="E73" s="87">
        <f>$B73/$B$4*F$9</f>
        <v>7.9533296117972718E-2</v>
      </c>
      <c r="F73" s="89">
        <f t="shared" si="117"/>
        <v>6.8548677324865217E-3</v>
      </c>
      <c r="G73" s="87">
        <f>$B73/$B$4*H$9</f>
        <v>7.9533296117972718E-2</v>
      </c>
      <c r="H73" s="89">
        <f t="shared" si="118"/>
        <v>6.1843371153428245E-3</v>
      </c>
      <c r="I73" s="87">
        <f>$B73/$B$4*J$9</f>
        <v>0.63626636894378175</v>
      </c>
      <c r="J73" s="89">
        <f t="shared" si="119"/>
        <v>5.040307788261527E-2</v>
      </c>
      <c r="K73" s="87">
        <f>$B73/$B$4*L$9</f>
        <v>0.63626636894378175</v>
      </c>
      <c r="L73" s="89">
        <f t="shared" si="120"/>
        <v>4.7559395884790592E-2</v>
      </c>
      <c r="M73" s="87">
        <f>$B73/$B$4*N$9</f>
        <v>0.63626636894378175</v>
      </c>
      <c r="N73" s="89">
        <f t="shared" si="121"/>
        <v>4.347169340255648E-2</v>
      </c>
      <c r="O73" s="87">
        <f>$B73/$B$4*P$9</f>
        <v>1.2725327378875635</v>
      </c>
      <c r="P73" s="89">
        <f t="shared" si="122"/>
        <v>7.8445269788216004E-2</v>
      </c>
      <c r="Q73" s="87">
        <f>$B73/$B$4*R$9</f>
        <v>1.2725327378875635</v>
      </c>
      <c r="R73" s="89">
        <f t="shared" si="123"/>
        <v>7.495756377702828E-2</v>
      </c>
      <c r="S73" s="87">
        <f>$B73/$B$4*T$9</f>
        <v>1.2725327378875635</v>
      </c>
      <c r="T73" s="89">
        <f t="shared" si="124"/>
        <v>6.9786351652245698E-2</v>
      </c>
      <c r="U73" s="87">
        <f>$B73/$B$4*V$9</f>
        <v>3.81759821366269</v>
      </c>
      <c r="V73" s="89">
        <f t="shared" si="125"/>
        <v>0.13719017952171039</v>
      </c>
      <c r="W73" s="87">
        <f>$B73/$B$4*X$9</f>
        <v>3.81759821366269</v>
      </c>
      <c r="X73" s="89">
        <f t="shared" si="126"/>
        <v>0.13356725394352717</v>
      </c>
      <c r="Y73" s="87">
        <f>$B73/$B$4*Z$9</f>
        <v>3.81759821366269</v>
      </c>
      <c r="Z73" s="89">
        <f t="shared" si="127"/>
        <v>0.12793633788572087</v>
      </c>
      <c r="AA73" s="87">
        <f>$B73/$B$4*AB$9</f>
        <v>9.5439955341567249</v>
      </c>
      <c r="AB73" s="89">
        <f t="shared" si="128"/>
        <v>0.20488760592774913</v>
      </c>
      <c r="AC73" s="87">
        <f>$B73/$B$4*AD$9</f>
        <v>9.5439955341567249</v>
      </c>
      <c r="AD73" s="89">
        <f t="shared" si="129"/>
        <v>0.20162062183214305</v>
      </c>
      <c r="AE73" s="87">
        <f>$B73/$B$4*AF$9</f>
        <v>9.5439955341567249</v>
      </c>
      <c r="AF73" s="90">
        <f t="shared" si="130"/>
        <v>0.19640117867940804</v>
      </c>
    </row>
    <row r="74" spans="1:32" ht="18.75" customHeight="1" thickBot="1" x14ac:dyDescent="0.25">
      <c r="A74" s="85" t="s">
        <v>12</v>
      </c>
      <c r="B74" s="157">
        <f>[2]PLANCUSce!I124</f>
        <v>4.1719114301012487E-2</v>
      </c>
      <c r="C74" s="87">
        <f>$B74/$C$4*D$10</f>
        <v>0.1854182857822777</v>
      </c>
      <c r="D74" s="88">
        <f t="shared" si="116"/>
        <v>1.7092922349887182E-2</v>
      </c>
      <c r="E74" s="87">
        <f>$B74/$C$4*F$10</f>
        <v>0.74167314312911081</v>
      </c>
      <c r="F74" s="89">
        <f t="shared" si="117"/>
        <v>6.3923809838665982E-2</v>
      </c>
      <c r="G74" s="87">
        <f>$B74/$C$4*H$10</f>
        <v>1.6687645720404993</v>
      </c>
      <c r="H74" s="89">
        <f t="shared" si="118"/>
        <v>0.12975952441768743</v>
      </c>
      <c r="I74" s="87">
        <f>$B74/$C$4*J$10</f>
        <v>0.1854182857822777</v>
      </c>
      <c r="J74" s="89">
        <f t="shared" si="119"/>
        <v>1.4688270126015267E-2</v>
      </c>
      <c r="K74" s="87">
        <f>$B74/$C$4*L$10</f>
        <v>0.74167314312911081</v>
      </c>
      <c r="L74" s="89">
        <f t="shared" si="120"/>
        <v>5.5438301241269888E-2</v>
      </c>
      <c r="M74" s="87">
        <f>$B74/$C$4*N$10</f>
        <v>1.6687645720404993</v>
      </c>
      <c r="N74" s="89">
        <f t="shared" si="121"/>
        <v>0.11401517568375942</v>
      </c>
      <c r="O74" s="87">
        <f>$B74/$C$4*P$10</f>
        <v>0.1854182857822777</v>
      </c>
      <c r="P74" s="89">
        <f t="shared" si="122"/>
        <v>1.1430108647738753E-2</v>
      </c>
      <c r="Q74" s="87">
        <f>$B74/$C$4*R$10</f>
        <v>0.74167314312911081</v>
      </c>
      <c r="R74" s="89">
        <f t="shared" si="123"/>
        <v>4.3687686982495096E-2</v>
      </c>
      <c r="S74" s="87">
        <f>$B74/$C$4*T$10</f>
        <v>1.6687645720404993</v>
      </c>
      <c r="T74" s="89">
        <f t="shared" si="124"/>
        <v>9.1515909793055003E-2</v>
      </c>
      <c r="U74" s="87">
        <f>$B74/$C$4*V$10</f>
        <v>0.1854182857822777</v>
      </c>
      <c r="V74" s="89">
        <f t="shared" si="125"/>
        <v>6.6632386357581364E-3</v>
      </c>
      <c r="W74" s="87">
        <f>$B74/$C$4*X$10</f>
        <v>0.74167314312911081</v>
      </c>
      <c r="X74" s="89">
        <f t="shared" si="126"/>
        <v>2.5949101897859598E-2</v>
      </c>
      <c r="Y74" s="87">
        <f>$B74/$C$4*Z$10</f>
        <v>1.6687645720404993</v>
      </c>
      <c r="Z74" s="89">
        <f t="shared" si="127"/>
        <v>5.5924069582865082E-2</v>
      </c>
      <c r="AA74" s="87">
        <f>$B74/$C$4*AB$10</f>
        <v>0.1854182857822777</v>
      </c>
      <c r="AB74" s="89">
        <f t="shared" si="128"/>
        <v>3.9805036091223123E-3</v>
      </c>
      <c r="AC74" s="87">
        <f>$B74/$C$4*AD$10</f>
        <v>0.74167314312911081</v>
      </c>
      <c r="AD74" s="89">
        <f t="shared" si="129"/>
        <v>1.5668133936014451E-2</v>
      </c>
      <c r="AE74" s="87">
        <f>$B74/$C$4*AF$10</f>
        <v>1.6687645720404993</v>
      </c>
      <c r="AF74" s="90">
        <f t="shared" si="130"/>
        <v>3.434068338718587E-2</v>
      </c>
    </row>
    <row r="75" spans="1:32" ht="18.75" customHeight="1" thickBot="1" x14ac:dyDescent="0.25">
      <c r="A75" s="85" t="s">
        <v>20</v>
      </c>
      <c r="B75" s="157">
        <f>[2]PLANCUSce!I125</f>
        <v>8.1303079358575295E-2</v>
      </c>
      <c r="C75" s="87">
        <f>$B75/$C$4*D$10</f>
        <v>0.36134701937144575</v>
      </c>
      <c r="D75" s="88">
        <f t="shared" si="116"/>
        <v>3.3311043284759187E-2</v>
      </c>
      <c r="E75" s="87">
        <f>$B75/$C$4*F$10</f>
        <v>1.445388077485783</v>
      </c>
      <c r="F75" s="89">
        <f t="shared" si="117"/>
        <v>0.12457605275885267</v>
      </c>
      <c r="G75" s="87">
        <f>$B75/$C$4*H$10</f>
        <v>3.2521231743430117</v>
      </c>
      <c r="H75" s="89">
        <f t="shared" si="118"/>
        <v>0.2528780653189992</v>
      </c>
      <c r="I75" s="87">
        <f>$B75/$C$4*J$10</f>
        <v>0.36134701937144575</v>
      </c>
      <c r="J75" s="89">
        <f t="shared" si="119"/>
        <v>2.8624806918938542E-2</v>
      </c>
      <c r="K75" s="87">
        <f>$B75/$C$4*L$10</f>
        <v>1.445388077485783</v>
      </c>
      <c r="L75" s="89">
        <f t="shared" si="120"/>
        <v>0.10803931676982369</v>
      </c>
      <c r="M75" s="87">
        <f>$B75/$C$4*N$10</f>
        <v>3.2521231743430117</v>
      </c>
      <c r="N75" s="89">
        <f t="shared" si="121"/>
        <v>0.22219515040072715</v>
      </c>
      <c r="O75" s="87">
        <f>$B75/$C$4*P$10</f>
        <v>0.36134701937144575</v>
      </c>
      <c r="P75" s="89">
        <f t="shared" si="122"/>
        <v>2.2275233931361011E-2</v>
      </c>
      <c r="Q75" s="87">
        <f>$B75/$C$4*R$10</f>
        <v>1.445388077485783</v>
      </c>
      <c r="R75" s="89">
        <f t="shared" si="123"/>
        <v>8.513947482447376E-2</v>
      </c>
      <c r="S75" s="87">
        <f>$B75/$C$4*T$10</f>
        <v>3.2521231743430117</v>
      </c>
      <c r="T75" s="89">
        <f t="shared" si="124"/>
        <v>0.17834811215770213</v>
      </c>
      <c r="U75" s="87">
        <f>$B75/$C$4*V$10</f>
        <v>0.36134701937144575</v>
      </c>
      <c r="V75" s="89">
        <f t="shared" si="125"/>
        <v>1.2985458312450827E-2</v>
      </c>
      <c r="W75" s="87">
        <f>$B75/$C$4*X$10</f>
        <v>1.445388077485783</v>
      </c>
      <c r="X75" s="89">
        <f t="shared" si="126"/>
        <v>5.057015054689773E-2</v>
      </c>
      <c r="Y75" s="87">
        <f>$B75/$C$4*Z$10</f>
        <v>3.2521231743430117</v>
      </c>
      <c r="Z75" s="89">
        <f t="shared" si="127"/>
        <v>0.10898599223713194</v>
      </c>
      <c r="AA75" s="87">
        <f>$B75/$C$4*AB$10</f>
        <v>0.36134701937144575</v>
      </c>
      <c r="AB75" s="89">
        <f t="shared" si="128"/>
        <v>7.7572883854754478E-3</v>
      </c>
      <c r="AC75" s="87">
        <f>$B75/$C$4*AD$10</f>
        <v>1.445388077485783</v>
      </c>
      <c r="AD75" s="89">
        <f t="shared" si="129"/>
        <v>3.0534385931813849E-2</v>
      </c>
      <c r="AE75" s="87">
        <f>$B75/$C$4*AF$10</f>
        <v>3.2521231743430117</v>
      </c>
      <c r="AF75" s="90">
        <f t="shared" si="130"/>
        <v>6.6923839430318918E-2</v>
      </c>
    </row>
    <row r="76" spans="1:32" ht="18.75" customHeight="1" thickBot="1" x14ac:dyDescent="0.25">
      <c r="A76" s="85" t="s">
        <v>13</v>
      </c>
      <c r="B76" s="157">
        <f>[2]PLANCUSce!I126</f>
        <v>9.5084456937034004E-2</v>
      </c>
      <c r="C76" s="87">
        <f>$B76/$C$4*D$10</f>
        <v>0.42259758638681783</v>
      </c>
      <c r="D76" s="88">
        <f t="shared" si="116"/>
        <v>3.8957472284268276E-2</v>
      </c>
      <c r="E76" s="87">
        <f>$B76/$C$4*F$10</f>
        <v>1.6903903455472713</v>
      </c>
      <c r="F76" s="89">
        <f t="shared" si="117"/>
        <v>0.14569246844505218</v>
      </c>
      <c r="G76" s="87">
        <f>$B76/$C$4*H$10</f>
        <v>3.8033782774813605</v>
      </c>
      <c r="H76" s="89">
        <f t="shared" si="118"/>
        <v>0.29574247004961413</v>
      </c>
      <c r="I76" s="87">
        <f>$B76/$C$4*J$10</f>
        <v>0.42259758638681783</v>
      </c>
      <c r="J76" s="89">
        <f t="shared" si="119"/>
        <v>3.3476889710545146E-2</v>
      </c>
      <c r="K76" s="87">
        <f>$B76/$C$4*L$10</f>
        <v>1.6903903455472713</v>
      </c>
      <c r="L76" s="89">
        <f t="shared" si="120"/>
        <v>0.1263526528632444</v>
      </c>
      <c r="M76" s="87">
        <f>$B76/$C$4*N$10</f>
        <v>3.8033782774813605</v>
      </c>
      <c r="N76" s="89">
        <f t="shared" si="121"/>
        <v>0.2598586102343905</v>
      </c>
      <c r="O76" s="87">
        <f>$B76/$C$4*P$10</f>
        <v>0.42259758638681783</v>
      </c>
      <c r="P76" s="89">
        <f t="shared" si="122"/>
        <v>2.6051024613318777E-2</v>
      </c>
      <c r="Q76" s="87">
        <f>$B76/$C$4*R$10</f>
        <v>1.6903903455472713</v>
      </c>
      <c r="R76" s="89">
        <f t="shared" si="123"/>
        <v>9.9571145293102778E-2</v>
      </c>
      <c r="S76" s="87">
        <f>$B76/$C$4*T$10</f>
        <v>3.8033782774813605</v>
      </c>
      <c r="T76" s="89">
        <f t="shared" si="124"/>
        <v>0.20857922632264619</v>
      </c>
      <c r="U76" s="87">
        <f>$B76/$C$4*V$10</f>
        <v>0.42259758638681783</v>
      </c>
      <c r="V76" s="89">
        <f t="shared" si="125"/>
        <v>1.5186574253508292E-2</v>
      </c>
      <c r="W76" s="87">
        <f>$B76/$C$4*X$10</f>
        <v>1.6903903455472713</v>
      </c>
      <c r="X76" s="89">
        <f t="shared" si="126"/>
        <v>5.914210556243419E-2</v>
      </c>
      <c r="Y76" s="87">
        <f>$B76/$C$4*Z$10</f>
        <v>3.8033782774813605</v>
      </c>
      <c r="Z76" s="89">
        <f t="shared" si="127"/>
        <v>0.12745979570967492</v>
      </c>
      <c r="AA76" s="87">
        <f>$B76/$C$4*AB$10</f>
        <v>0.42259758638681783</v>
      </c>
      <c r="AB76" s="89">
        <f t="shared" si="128"/>
        <v>9.0721970097076953E-3</v>
      </c>
      <c r="AC76" s="87">
        <f>$B76/$C$4*AD$10</f>
        <v>1.6903903455472713</v>
      </c>
      <c r="AD76" s="89">
        <f t="shared" si="129"/>
        <v>3.5710154241852907E-2</v>
      </c>
      <c r="AE76" s="87">
        <f>$B76/$C$4*AF$10</f>
        <v>3.8033782774813605</v>
      </c>
      <c r="AF76" s="90">
        <f t="shared" si="130"/>
        <v>7.8267846415856171E-2</v>
      </c>
    </row>
    <row r="77" spans="1:32" ht="18.75" customHeight="1" thickBot="1" x14ac:dyDescent="0.25">
      <c r="A77" s="91" t="s">
        <v>19</v>
      </c>
      <c r="B77" s="158">
        <f>[2]PLANCUSce!I127</f>
        <v>-0.100469738219554</v>
      </c>
      <c r="C77" s="93">
        <f>$B77/$C$4*D$10</f>
        <v>-0.44653216986468447</v>
      </c>
      <c r="D77" s="94">
        <f t="shared" si="116"/>
        <v>-4.1163899633858032E-2</v>
      </c>
      <c r="E77" s="93">
        <f>$B77/$C$4*F$10</f>
        <v>-1.7861286794587379</v>
      </c>
      <c r="F77" s="95">
        <f t="shared" si="117"/>
        <v>-0.15394402657132766</v>
      </c>
      <c r="G77" s="93">
        <f>$B77/$C$4*H$10</f>
        <v>-4.0187895287821602</v>
      </c>
      <c r="H77" s="95">
        <f t="shared" si="118"/>
        <v>-0.31249238312383076</v>
      </c>
      <c r="I77" s="93">
        <f>$B77/$C$4*J$10</f>
        <v>-0.44653216986468447</v>
      </c>
      <c r="J77" s="95">
        <f t="shared" si="119"/>
        <v>-3.5372914290825078E-2</v>
      </c>
      <c r="K77" s="93">
        <f>$B77/$C$4*L$10</f>
        <v>-1.7861286794587379</v>
      </c>
      <c r="L77" s="95">
        <f t="shared" si="120"/>
        <v>-0.13350886533350939</v>
      </c>
      <c r="M77" s="93">
        <f>$B77/$C$4*N$10</f>
        <v>-4.0187895287821602</v>
      </c>
      <c r="N77" s="95">
        <f t="shared" si="121"/>
        <v>-0.27457617559550551</v>
      </c>
      <c r="O77" s="93">
        <f>$B77/$C$4*P$10</f>
        <v>-0.44653216986468447</v>
      </c>
      <c r="P77" s="95">
        <f t="shared" si="122"/>
        <v>-2.7526471807947827E-2</v>
      </c>
      <c r="Q77" s="93">
        <f>$B77/$C$4*R$10</f>
        <v>-1.7861286794587379</v>
      </c>
      <c r="R77" s="95">
        <f t="shared" si="123"/>
        <v>-0.10521053833692187</v>
      </c>
      <c r="S77" s="93">
        <f>$B77/$C$4*T$10</f>
        <v>-4.0187895287821602</v>
      </c>
      <c r="T77" s="95">
        <f t="shared" si="124"/>
        <v>-0.220392490441951</v>
      </c>
      <c r="U77" s="93">
        <f>$B77/$C$4*V$10</f>
        <v>-0.44653216986468447</v>
      </c>
      <c r="V77" s="95">
        <f t="shared" si="125"/>
        <v>-1.6046693527546705E-2</v>
      </c>
      <c r="W77" s="93">
        <f>$B77/$C$4*X$10</f>
        <v>-1.7861286794587379</v>
      </c>
      <c r="X77" s="95">
        <f t="shared" si="126"/>
        <v>-6.2491726355926341E-2</v>
      </c>
      <c r="Y77" s="93">
        <f>$B77/$C$4*Z$10</f>
        <v>-4.0187895287821602</v>
      </c>
      <c r="Z77" s="95">
        <f t="shared" si="127"/>
        <v>-0.134678713230166</v>
      </c>
      <c r="AA77" s="93">
        <f>$B77/$C$4*AB$10</f>
        <v>-0.44653216986468447</v>
      </c>
      <c r="AB77" s="95">
        <f t="shared" si="128"/>
        <v>-9.5860173997222905E-3</v>
      </c>
      <c r="AC77" s="93">
        <f>$B77/$C$4*AD$10</f>
        <v>-1.7861286794587379</v>
      </c>
      <c r="AD77" s="95">
        <f t="shared" si="129"/>
        <v>-3.7732663823643986E-2</v>
      </c>
      <c r="AE77" s="93">
        <f>$B77/$C$4*AF$10</f>
        <v>-4.0187895287821602</v>
      </c>
      <c r="AF77" s="96">
        <f t="shared" si="130"/>
        <v>-8.2700688353477783E-2</v>
      </c>
    </row>
    <row r="78" spans="1:32" s="50" customFormat="1" ht="10.5" customHeight="1" thickBot="1" x14ac:dyDescent="0.25">
      <c r="A78" s="5"/>
      <c r="B78" s="5"/>
      <c r="C78" s="138"/>
      <c r="D78" s="115"/>
      <c r="E78" s="138"/>
      <c r="F78" s="138"/>
      <c r="G78" s="138"/>
      <c r="H78" s="139"/>
      <c r="I78" s="140"/>
      <c r="J78" s="141"/>
      <c r="K78" s="138"/>
      <c r="L78" s="138"/>
      <c r="M78" s="138"/>
      <c r="N78" s="139"/>
      <c r="O78" s="140"/>
      <c r="P78" s="141"/>
      <c r="Q78" s="138"/>
      <c r="R78" s="138"/>
      <c r="S78" s="138"/>
      <c r="T78" s="139"/>
      <c r="U78" s="140"/>
      <c r="V78" s="141"/>
      <c r="W78" s="138"/>
      <c r="X78" s="138"/>
      <c r="Y78" s="138"/>
      <c r="Z78" s="139"/>
      <c r="AA78" s="140"/>
      <c r="AB78" s="141"/>
      <c r="AC78" s="138"/>
      <c r="AD78" s="138"/>
      <c r="AE78" s="138"/>
      <c r="AF78" s="138"/>
    </row>
    <row r="79" spans="1:32" ht="27" customHeight="1" thickBot="1" x14ac:dyDescent="0.25">
      <c r="A79" s="165" t="s">
        <v>35</v>
      </c>
      <c r="B79" s="165"/>
      <c r="C79" s="126">
        <f t="shared" ref="C79:AF79" si="131">SUM(C80:C82)</f>
        <v>143.00992147649924</v>
      </c>
      <c r="D79" s="127">
        <f t="shared" si="131"/>
        <v>13.183475797697763</v>
      </c>
      <c r="E79" s="126">
        <f t="shared" si="131"/>
        <v>149.9917365696825</v>
      </c>
      <c r="F79" s="126">
        <f t="shared" si="131"/>
        <v>12.927585870778357</v>
      </c>
      <c r="G79" s="126">
        <f t="shared" si="131"/>
        <v>161.62809505832124</v>
      </c>
      <c r="H79" s="126">
        <f t="shared" si="131"/>
        <v>12.567851150902518</v>
      </c>
      <c r="I79" s="126">
        <f t="shared" si="131"/>
        <v>143.06666837372944</v>
      </c>
      <c r="J79" s="126">
        <f t="shared" si="131"/>
        <v>11.333304383850773</v>
      </c>
      <c r="K79" s="126">
        <f t="shared" si="131"/>
        <v>150.04848346691267</v>
      </c>
      <c r="L79" s="126">
        <f t="shared" si="131"/>
        <v>11.215766816281132</v>
      </c>
      <c r="M79" s="126">
        <f t="shared" si="131"/>
        <v>161.68484195555143</v>
      </c>
      <c r="N79" s="126">
        <f t="shared" si="131"/>
        <v>11.0468102989639</v>
      </c>
      <c r="O79" s="126">
        <f t="shared" si="131"/>
        <v>143.13152197056394</v>
      </c>
      <c r="P79" s="126">
        <f t="shared" si="131"/>
        <v>8.8233414527453355</v>
      </c>
      <c r="Q79" s="126">
        <f t="shared" si="131"/>
        <v>150.11333706374717</v>
      </c>
      <c r="R79" s="126">
        <f t="shared" si="131"/>
        <v>8.8423108512062267</v>
      </c>
      <c r="S79" s="126">
        <f t="shared" si="131"/>
        <v>161.74969555238587</v>
      </c>
      <c r="T79" s="126">
        <f t="shared" si="131"/>
        <v>8.8704367262100607</v>
      </c>
      <c r="U79" s="126">
        <f t="shared" si="131"/>
        <v>143.39093635790186</v>
      </c>
      <c r="V79" s="126">
        <f t="shared" si="131"/>
        <v>5.1529331269916723</v>
      </c>
      <c r="W79" s="126">
        <f t="shared" si="131"/>
        <v>150.37275145108512</v>
      </c>
      <c r="X79" s="126">
        <f t="shared" si="131"/>
        <v>5.2611286875011647</v>
      </c>
      <c r="Y79" s="126">
        <f t="shared" si="131"/>
        <v>162.00910993972386</v>
      </c>
      <c r="Z79" s="126">
        <f t="shared" si="131"/>
        <v>5.4292911589372324</v>
      </c>
      <c r="AA79" s="126">
        <f t="shared" si="131"/>
        <v>143.9746187294123</v>
      </c>
      <c r="AB79" s="126">
        <f t="shared" si="131"/>
        <v>3.090803515179573</v>
      </c>
      <c r="AC79" s="126">
        <f t="shared" si="131"/>
        <v>150.95643382259553</v>
      </c>
      <c r="AD79" s="126">
        <f t="shared" si="131"/>
        <v>3.1890134428445824</v>
      </c>
      <c r="AE79" s="126">
        <f t="shared" si="131"/>
        <v>162.59279231123426</v>
      </c>
      <c r="AF79" s="126">
        <f t="shared" si="131"/>
        <v>3.3459169108385511</v>
      </c>
    </row>
    <row r="80" spans="1:32" ht="18.75" customHeight="1" thickBot="1" x14ac:dyDescent="0.25">
      <c r="A80" s="166" t="s">
        <v>36</v>
      </c>
      <c r="B80" s="167"/>
      <c r="C80" s="87">
        <f>VLOOKUP(D$10,[2]RESUMOce!$D$14:$F$22,3,FALSE)/100*[2]OUTROS!$B$12</f>
        <v>44.15547303224691</v>
      </c>
      <c r="D80" s="88">
        <f>C80/C$13*100</f>
        <v>4.0705050673857146</v>
      </c>
      <c r="E80" s="87">
        <f>VLOOKUP(F$10,[2]RESUMOce!$D$14:$F$22,3,FALSE)/100*[2]OUTROS!$B$12</f>
        <v>44.15547303224691</v>
      </c>
      <c r="F80" s="89">
        <f>E80/E$13*100</f>
        <v>3.8057007828829232</v>
      </c>
      <c r="G80" s="87">
        <f>VLOOKUP(H$10,[2]RESUMOce!$D$14:$F$22,3,FALSE)/100*[2]OUTROS!$B$12</f>
        <v>44.15547303224691</v>
      </c>
      <c r="H80" s="89">
        <f>G80/G$13*100</f>
        <v>3.4334340967560579</v>
      </c>
      <c r="I80" s="87">
        <f>VLOOKUP(J$10,[2]RESUMOce!$D$14:$F$22,3,FALSE)/100*[2]OUTROS!$B$12</f>
        <v>44.15547303224691</v>
      </c>
      <c r="J80" s="89">
        <f>I80/I$13*100</f>
        <v>3.4978616736926775</v>
      </c>
      <c r="K80" s="87">
        <f>VLOOKUP(L$10,[2]RESUMOce!$D$14:$F$22,3,FALSE)/100*[2]OUTROS!$B$12</f>
        <v>44.15547303224691</v>
      </c>
      <c r="L80" s="89">
        <f>K80/K$13*100</f>
        <v>3.3005164580785422</v>
      </c>
      <c r="M80" s="87">
        <f>VLOOKUP(N$10,[2]RESUMOce!$D$14:$F$22,3,FALSE)/100*[2]OUTROS!$B$12</f>
        <v>44.15547303224691</v>
      </c>
      <c r="N80" s="89">
        <f>M80/M$13*100</f>
        <v>3.0168389834734297</v>
      </c>
      <c r="O80" s="87">
        <f>VLOOKUP(P$10,[2]RESUMOce!$D$14:$F$22,3,FALSE)/100*[2]OUTROS!$B$12</f>
        <v>44.15547303224691</v>
      </c>
      <c r="P80" s="89">
        <f>O80/O$13*100</f>
        <v>2.7219637589763557</v>
      </c>
      <c r="Q80" s="87">
        <f>VLOOKUP(R$10,[2]RESUMOce!$D$14:$F$22,3,FALSE)/100*[2]OUTROS!$B$12</f>
        <v>44.15547303224691</v>
      </c>
      <c r="R80" s="89">
        <f>Q80/Q$13*100</f>
        <v>2.6009442330056118</v>
      </c>
      <c r="S80" s="87">
        <f>VLOOKUP(T$10,[2]RESUMOce!$D$14:$F$22,3,FALSE)/100*[2]OUTROS!$B$12</f>
        <v>44.15547303224691</v>
      </c>
      <c r="T80" s="89">
        <f>S80/S$13*100</f>
        <v>2.4215089141949453</v>
      </c>
      <c r="U80" s="87">
        <f>VLOOKUP(V$10,[2]RESUMOce!$D$14:$F$22,3,FALSE)/100*[2]OUTROS!$B$12</f>
        <v>44.15547303224691</v>
      </c>
      <c r="V80" s="89">
        <f>U80/U$13*100</f>
        <v>1.5867822995307053</v>
      </c>
      <c r="W80" s="87">
        <f>VLOOKUP(X$10,[2]RESUMOce!$D$14:$F$22,3,FALSE)/100*[2]OUTROS!$B$12</f>
        <v>44.15547303224691</v>
      </c>
      <c r="X80" s="89">
        <f>W80/W$13*100</f>
        <v>1.5448784679297818</v>
      </c>
      <c r="Y80" s="87">
        <f>VLOOKUP(Z$10,[2]RESUMOce!$D$14:$F$22,3,FALSE)/100*[2]OUTROS!$B$12</f>
        <v>44.15547303224691</v>
      </c>
      <c r="Z80" s="89">
        <f>Y80/Y$13*100</f>
        <v>1.4797496229802332</v>
      </c>
      <c r="AA80" s="87">
        <f>VLOOKUP(AB$10,[2]RESUMOce!$D$14:$F$22,3,FALSE)/100*[2]OUTROS!$B$12</f>
        <v>44.15547303224691</v>
      </c>
      <c r="AB80" s="89">
        <f>AA80/AA$13*100</f>
        <v>0.94791632349435218</v>
      </c>
      <c r="AC80" s="87">
        <f>VLOOKUP(AD$10,[2]RESUMOce!$D$14:$F$22,3,FALSE)/100*[2]OUTROS!$B$12</f>
        <v>44.15547303224691</v>
      </c>
      <c r="AD80" s="89">
        <f>AC80/AC$13*100</f>
        <v>0.93280156075016984</v>
      </c>
      <c r="AE80" s="87">
        <f>VLOOKUP(AF$10,[2]RESUMOce!$D$14:$F$22,3,FALSE)/100*[2]OUTROS!$B$12</f>
        <v>44.15547303224691</v>
      </c>
      <c r="AF80" s="90">
        <f>AE80/AE$13*100</f>
        <v>0.90865370982661009</v>
      </c>
    </row>
    <row r="81" spans="1:32" ht="18.75" customHeight="1" thickBot="1" x14ac:dyDescent="0.25">
      <c r="A81" s="166" t="s">
        <v>1</v>
      </c>
      <c r="B81" s="167"/>
      <c r="C81" s="87">
        <f>[2]RESUMOce!$H$14/100*[2]OUTROS!$B$12</f>
        <v>88.31094606449382</v>
      </c>
      <c r="D81" s="88">
        <f>C81/C$13*100</f>
        <v>8.1410101347714292</v>
      </c>
      <c r="E81" s="87">
        <f>[2]RESUMOce!$H$14/100*[2]OUTROS!$B$12</f>
        <v>88.31094606449382</v>
      </c>
      <c r="F81" s="89">
        <f>E81/E$13*100</f>
        <v>7.6114015657658465</v>
      </c>
      <c r="G81" s="87">
        <f>[2]RESUMOce!$H$14/100*[2]OUTROS!$B$12</f>
        <v>88.31094606449382</v>
      </c>
      <c r="H81" s="89">
        <f>G81/G$13*100</f>
        <v>6.8668681935121159</v>
      </c>
      <c r="I81" s="87">
        <f>[2]RESUMOce!$H$14/100*[2]OUTROS!$B$12</f>
        <v>88.31094606449382</v>
      </c>
      <c r="J81" s="89">
        <f>I81/I$13*100</f>
        <v>6.9957233473853551</v>
      </c>
      <c r="K81" s="87">
        <f>[2]RESUMOce!$H$14/100*[2]OUTROS!$B$12</f>
        <v>88.31094606449382</v>
      </c>
      <c r="L81" s="89">
        <f>K81/K$13*100</f>
        <v>6.6010329161570844</v>
      </c>
      <c r="M81" s="87">
        <f>[2]RESUMOce!$H$14/100*[2]OUTROS!$B$12</f>
        <v>88.31094606449382</v>
      </c>
      <c r="N81" s="89">
        <f>M81/M$13*100</f>
        <v>6.0336779669468594</v>
      </c>
      <c r="O81" s="87">
        <f>[2]RESUMOce!$H$14/100*[2]OUTROS!$B$12</f>
        <v>88.31094606449382</v>
      </c>
      <c r="P81" s="89">
        <f>O81/O$13*100</f>
        <v>5.4439275179527113</v>
      </c>
      <c r="Q81" s="87">
        <f>[2]RESUMOce!$H$14/100*[2]OUTROS!$B$12</f>
        <v>88.31094606449382</v>
      </c>
      <c r="R81" s="89">
        <f>Q81/Q$13*100</f>
        <v>5.2018884660112237</v>
      </c>
      <c r="S81" s="87">
        <f>[2]RESUMOce!$H$14/100*[2]OUTROS!$B$12</f>
        <v>88.31094606449382</v>
      </c>
      <c r="T81" s="89">
        <f>S81/S$13*100</f>
        <v>4.8430178283898906</v>
      </c>
      <c r="U81" s="87">
        <f>[2]RESUMOce!$H$14/100*[2]OUTROS!$B$12</f>
        <v>88.31094606449382</v>
      </c>
      <c r="V81" s="89">
        <f>U81/U$13*100</f>
        <v>3.1735645990614105</v>
      </c>
      <c r="W81" s="87">
        <f>[2]RESUMOce!$H$14/100*[2]OUTROS!$B$12</f>
        <v>88.31094606449382</v>
      </c>
      <c r="X81" s="89">
        <f>W81/W$13*100</f>
        <v>3.0897569358595636</v>
      </c>
      <c r="Y81" s="87">
        <f>[2]RESUMOce!$H$14/100*[2]OUTROS!$B$12</f>
        <v>88.31094606449382</v>
      </c>
      <c r="Z81" s="89">
        <f>Y81/Y$13*100</f>
        <v>2.9594992459604663</v>
      </c>
      <c r="AA81" s="87">
        <f>[2]RESUMOce!$H$14/100*[2]OUTROS!$B$12</f>
        <v>88.31094606449382</v>
      </c>
      <c r="AB81" s="89">
        <f>AA81/AA$13*100</f>
        <v>1.8958326469887044</v>
      </c>
      <c r="AC81" s="87">
        <f>[2]RESUMOce!$H$14/100*[2]OUTROS!$B$12</f>
        <v>88.31094606449382</v>
      </c>
      <c r="AD81" s="89">
        <f>AC81/AC$13*100</f>
        <v>1.8656031215003397</v>
      </c>
      <c r="AE81" s="87">
        <f>[2]RESUMOce!$H$14/100*[2]OUTROS!$B$12</f>
        <v>88.31094606449382</v>
      </c>
      <c r="AF81" s="90">
        <f>AE81/AE$13*100</f>
        <v>1.8173074196532202</v>
      </c>
    </row>
    <row r="82" spans="1:32" ht="18.75" customHeight="1" thickBot="1" x14ac:dyDescent="0.25">
      <c r="A82" s="168" t="s">
        <v>37</v>
      </c>
      <c r="B82" s="169"/>
      <c r="C82" s="93">
        <f>C$56/(1-[2]PLANCUSce!$H$94-[2]PLANCUSce!$H$95)-C$56</f>
        <v>10.543502379758522</v>
      </c>
      <c r="D82" s="94">
        <f>C82/C$13*100</f>
        <v>0.97196059554061787</v>
      </c>
      <c r="E82" s="93">
        <f>E$56/(1-[2]PLANCUSce!$H$94-[2]PLANCUSce!$H$95)-E$56</f>
        <v>17.525317472941765</v>
      </c>
      <c r="F82" s="95">
        <f>E82/E$13*100</f>
        <v>1.5104835221295858</v>
      </c>
      <c r="G82" s="93">
        <f>G$56/(1-[2]PLANCUSce!$H$94-[2]PLANCUSce!$H$95)-G$56</f>
        <v>29.161675961580499</v>
      </c>
      <c r="H82" s="95">
        <f>G82/G$13*100</f>
        <v>2.2675488606343439</v>
      </c>
      <c r="I82" s="93">
        <f>I$56/(1-[2]PLANCUSce!$H$94-[2]PLANCUSce!$H$95)-I$56</f>
        <v>10.600249276988691</v>
      </c>
      <c r="J82" s="95">
        <f>I82/I$13*100</f>
        <v>0.83971936277273951</v>
      </c>
      <c r="K82" s="93">
        <f>K$56/(1-[2]PLANCUSce!$H$94-[2]PLANCUSce!$H$95)-K$56</f>
        <v>17.582064370171935</v>
      </c>
      <c r="L82" s="95">
        <f>K82/K$13*100</f>
        <v>1.3142174420455051</v>
      </c>
      <c r="M82" s="93">
        <f>M$56/(1-[2]PLANCUSce!$H$94-[2]PLANCUSce!$H$95)-M$56</f>
        <v>29.218422858810698</v>
      </c>
      <c r="N82" s="95">
        <f>M82/M$13*100</f>
        <v>1.9962933485436107</v>
      </c>
      <c r="O82" s="93">
        <f>O$56/(1-[2]PLANCUSce!$H$94-[2]PLANCUSce!$H$95)-O$56</f>
        <v>10.665102873823187</v>
      </c>
      <c r="P82" s="95">
        <f>O82/O$13*100</f>
        <v>0.65745017581626986</v>
      </c>
      <c r="Q82" s="93">
        <f>Q$56/(1-[2]PLANCUSce!$H$94-[2]PLANCUSce!$H$95)-Q$56</f>
        <v>17.646917967006431</v>
      </c>
      <c r="R82" s="95">
        <f>Q82/Q$13*100</f>
        <v>1.0394781521893908</v>
      </c>
      <c r="S82" s="93">
        <f>S$56/(1-[2]PLANCUSce!$H$94-[2]PLANCUSce!$H$95)-S$56</f>
        <v>29.283276455645137</v>
      </c>
      <c r="T82" s="95">
        <f>S82/S$13*100</f>
        <v>1.6059099836252237</v>
      </c>
      <c r="U82" s="93">
        <f>U$56/(1-[2]PLANCUSce!$H$94-[2]PLANCUSce!$H$95)-U$56</f>
        <v>10.924517261161142</v>
      </c>
      <c r="V82" s="95">
        <f>U82/U$13*100</f>
        <v>0.39258622839955687</v>
      </c>
      <c r="W82" s="93">
        <f>W$56/(1-[2]PLANCUSce!$H$94-[2]PLANCUSce!$H$95)-W$56</f>
        <v>17.906332354344386</v>
      </c>
      <c r="X82" s="95">
        <f>W82/W$13*100</f>
        <v>0.626493283711819</v>
      </c>
      <c r="Y82" s="93">
        <f>Y$56/(1-[2]PLANCUSce!$H$94-[2]PLANCUSce!$H$95)-Y$56</f>
        <v>29.54269084298312</v>
      </c>
      <c r="Z82" s="95">
        <f>Y82/Y$13*100</f>
        <v>0.99004228999653232</v>
      </c>
      <c r="AA82" s="93">
        <f>AA$56/(1-[2]PLANCUSce!$H$94-[2]PLANCUSce!$H$95)-AA$56</f>
        <v>11.508199632671563</v>
      </c>
      <c r="AB82" s="95">
        <f>AA82/AA$13*100</f>
        <v>0.24705454469651669</v>
      </c>
      <c r="AC82" s="93">
        <f>AC$56/(1-[2]PLANCUSce!$H$94-[2]PLANCUSce!$H$95)-AC$56</f>
        <v>18.490014725854792</v>
      </c>
      <c r="AD82" s="95">
        <f>AC82/AC$13*100</f>
        <v>0.39060876059407285</v>
      </c>
      <c r="AE82" s="93">
        <f>AE$56/(1-[2]PLANCUSce!$H$94-[2]PLANCUSce!$H$95)-AE$56</f>
        <v>30.126373214493526</v>
      </c>
      <c r="AF82" s="96">
        <f>AE82/AE$13*100</f>
        <v>0.61995578135872087</v>
      </c>
    </row>
    <row r="83" spans="1:32" s="50" customFormat="1" ht="18.75" customHeight="1" thickBot="1" x14ac:dyDescent="0.25">
      <c r="A83" s="5"/>
      <c r="B83" s="5"/>
      <c r="C83" s="138"/>
      <c r="D83" s="115"/>
      <c r="E83" s="138"/>
      <c r="F83" s="138"/>
      <c r="G83" s="138"/>
      <c r="H83" s="139"/>
      <c r="I83" s="140"/>
      <c r="J83" s="141"/>
      <c r="K83" s="138"/>
      <c r="L83" s="138"/>
      <c r="M83" s="138"/>
      <c r="N83" s="139"/>
      <c r="O83" s="140"/>
      <c r="P83" s="141"/>
      <c r="Q83" s="138"/>
      <c r="R83" s="138"/>
      <c r="S83" s="138"/>
      <c r="T83" s="139"/>
      <c r="U83" s="140"/>
      <c r="V83" s="141"/>
      <c r="W83" s="138"/>
      <c r="X83" s="138"/>
      <c r="Y83" s="138"/>
      <c r="Z83" s="139"/>
      <c r="AA83" s="140"/>
      <c r="AB83" s="141"/>
      <c r="AC83" s="138"/>
      <c r="AD83" s="138"/>
      <c r="AE83" s="138"/>
      <c r="AF83" s="138"/>
    </row>
    <row r="84" spans="1:32" ht="29.25" customHeight="1" thickBot="1" x14ac:dyDescent="0.25">
      <c r="A84" s="170" t="s">
        <v>40</v>
      </c>
      <c r="B84" s="171"/>
      <c r="C84" s="142">
        <f>SUM(C22,C39,C61,C62)</f>
        <v>432.21546148516023</v>
      </c>
      <c r="D84" s="143">
        <f>C84/C$13*100</f>
        <v>39.844103241583454</v>
      </c>
      <c r="E84" s="142">
        <f>SUM(E22,E39,E61,E62)</f>
        <v>472.13742087026088</v>
      </c>
      <c r="F84" s="144">
        <f>E84/E$13*100</f>
        <v>40.692888759725349</v>
      </c>
      <c r="G84" s="142">
        <f>SUM(G22,G39,G61,G62)</f>
        <v>538.67401984542857</v>
      </c>
      <c r="H84" s="144">
        <f>G84/G$13*100</f>
        <v>41.886126900356061</v>
      </c>
      <c r="I84" s="142">
        <f>SUM(I22,I39,I61,I62)</f>
        <v>458.54039423170025</v>
      </c>
      <c r="J84" s="144">
        <f>I84/I$13*100</f>
        <v>36.324169138707965</v>
      </c>
      <c r="K84" s="142">
        <f>SUM(K22,K39,K61,K62)</f>
        <v>498.46235361680084</v>
      </c>
      <c r="L84" s="144">
        <f>K84/K$13*100</f>
        <v>37.258873903204112</v>
      </c>
      <c r="M84" s="142">
        <f>SUM(M22,M39,M61,M62)</f>
        <v>564.99895259196865</v>
      </c>
      <c r="N84" s="144">
        <f>M84/M$13*100</f>
        <v>38.602482291522421</v>
      </c>
      <c r="O84" s="142">
        <f>SUM(O22,O39,O61,O62)</f>
        <v>566.54389854592762</v>
      </c>
      <c r="P84" s="144">
        <f>O84/O$13*100</f>
        <v>34.924593800297004</v>
      </c>
      <c r="Q84" s="142">
        <f>SUM(Q22,Q39,Q61,Q62)</f>
        <v>606.46585793102827</v>
      </c>
      <c r="R84" s="144">
        <f>Q84/Q$13*100</f>
        <v>35.723405670425933</v>
      </c>
      <c r="S84" s="142">
        <f>SUM(S22,S39,S61,S62)</f>
        <v>673.00245690619602</v>
      </c>
      <c r="T84" s="144">
        <f>S84/S$13*100</f>
        <v>36.907801836553546</v>
      </c>
      <c r="U84" s="142">
        <f>SUM(U22,U39,U61,U62)</f>
        <v>920.64004891322691</v>
      </c>
      <c r="V84" s="144">
        <f>U84/U$13*100</f>
        <v>33.08435474777324</v>
      </c>
      <c r="W84" s="142">
        <f>SUM(W22,W39,W61,W62)</f>
        <v>960.56200829832756</v>
      </c>
      <c r="X84" s="144">
        <f>W84/W$13*100</f>
        <v>33.607420820692809</v>
      </c>
      <c r="Y84" s="142">
        <f>SUM(Y22,Y39,Y61,Y62)</f>
        <v>1027.0986072734952</v>
      </c>
      <c r="Z84" s="144">
        <f>Y84/Y$13*100</f>
        <v>34.420393951312121</v>
      </c>
      <c r="AA84" s="142">
        <f>SUM(AA22,AA39,AA61,AA62)</f>
        <v>1347.2465195140014</v>
      </c>
      <c r="AB84" s="144">
        <f>AA84/AA$13*100</f>
        <v>28.922280295482739</v>
      </c>
      <c r="AC84" s="142">
        <f>SUM(AC22,AC39,AC61,AC62)</f>
        <v>1387.1684788991022</v>
      </c>
      <c r="AD84" s="144">
        <f>AC84/AC$13*100</f>
        <v>29.304474242537111</v>
      </c>
      <c r="AE84" s="142">
        <f>SUM(AE22,AE39,AE61,AE62)</f>
        <v>1453.7050778742698</v>
      </c>
      <c r="AF84" s="145">
        <f>AE84/AE$13*100</f>
        <v>29.915080086211905</v>
      </c>
    </row>
    <row r="85" spans="1:32" ht="29.25" customHeight="1" thickBot="1" x14ac:dyDescent="0.25">
      <c r="A85" s="172" t="s">
        <v>41</v>
      </c>
      <c r="B85" s="173"/>
      <c r="C85" s="146">
        <f>C31+C72</f>
        <v>9.3466187095332707</v>
      </c>
      <c r="D85" s="147">
        <f>C85/C$13*100</f>
        <v>0.86162498570205703</v>
      </c>
      <c r="E85" s="146">
        <f>E31+E72</f>
        <v>17.515064735630546</v>
      </c>
      <c r="F85" s="148">
        <f>E85/E$13*100</f>
        <v>1.5095998525019609</v>
      </c>
      <c r="G85" s="146">
        <f>G31+G72</f>
        <v>31.129141445792662</v>
      </c>
      <c r="H85" s="148">
        <f>G85/G$13*100</f>
        <v>2.4205347220416353</v>
      </c>
      <c r="I85" s="146">
        <f>I31+I72</f>
        <v>55.713242282039197</v>
      </c>
      <c r="J85" s="148">
        <f>I85/I$13*100</f>
        <v>4.4134328433800194</v>
      </c>
      <c r="K85" s="146">
        <f>K31+K72</f>
        <v>63.881688308136468</v>
      </c>
      <c r="L85" s="148">
        <f>K85/K$13*100</f>
        <v>4.775004074282454</v>
      </c>
      <c r="M85" s="146">
        <f>M31+M72</f>
        <v>77.495765018298584</v>
      </c>
      <c r="N85" s="148">
        <f>M85/M$13*100</f>
        <v>5.2947512257554186</v>
      </c>
      <c r="O85" s="146">
        <f>O31+O72</f>
        <v>108.70366922204596</v>
      </c>
      <c r="P85" s="148">
        <f>O85/O$13*100</f>
        <v>6.7010367633039465</v>
      </c>
      <c r="Q85" s="146">
        <f>Q31+Q72</f>
        <v>116.87211524814325</v>
      </c>
      <c r="R85" s="148">
        <f>Q85/Q$13*100</f>
        <v>6.8842622053177687</v>
      </c>
      <c r="S85" s="146">
        <f>S31+S72</f>
        <v>130.48619195830537</v>
      </c>
      <c r="T85" s="148">
        <f>S85/S$13*100</f>
        <v>7.155930065014422</v>
      </c>
      <c r="U85" s="146">
        <f>U31+U72</f>
        <v>320.6653769820731</v>
      </c>
      <c r="V85" s="148">
        <f>U85/U$13*100</f>
        <v>11.523512473660894</v>
      </c>
      <c r="W85" s="146">
        <f>W31+W72</f>
        <v>328.83382300817033</v>
      </c>
      <c r="X85" s="148">
        <f>W85/W$13*100</f>
        <v>11.504990385254278</v>
      </c>
      <c r="Y85" s="146">
        <f>Y31+Y72</f>
        <v>342.44789971833245</v>
      </c>
      <c r="Z85" s="148">
        <f>Y85/Y$13*100</f>
        <v>11.476202511260677</v>
      </c>
      <c r="AA85" s="146">
        <f>AA31+AA72</f>
        <v>797.57921944213399</v>
      </c>
      <c r="AB85" s="148">
        <f>AA85/AA$13*100</f>
        <v>17.122189152790753</v>
      </c>
      <c r="AC85" s="146">
        <f>AC31+AC72</f>
        <v>805.74766546823128</v>
      </c>
      <c r="AD85" s="148">
        <f>AC85/AC$13*100</f>
        <v>17.021733169310032</v>
      </c>
      <c r="AE85" s="146">
        <f>AE31+AE72</f>
        <v>819.36174217839346</v>
      </c>
      <c r="AF85" s="149">
        <f>AE85/AE$13*100</f>
        <v>16.861241327358641</v>
      </c>
    </row>
    <row r="86" spans="1:32" s="50" customFormat="1" ht="18.75" customHeight="1" x14ac:dyDescent="0.2">
      <c r="A86" s="150" t="s">
        <v>51</v>
      </c>
      <c r="B86" s="5"/>
      <c r="C86" s="138"/>
      <c r="D86" s="115"/>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s="50" customFormat="1" ht="18.75" customHeight="1" thickBot="1" x14ac:dyDescent="0.25">
      <c r="B87" s="5"/>
      <c r="C87" s="5"/>
      <c r="D87" s="2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row>
    <row r="88" spans="1:32" s="50" customFormat="1" ht="18.75" customHeight="1" thickBot="1" x14ac:dyDescent="0.25">
      <c r="A88" s="178" t="s">
        <v>52</v>
      </c>
      <c r="B88" s="179"/>
      <c r="C88" s="179"/>
      <c r="D88" s="179"/>
      <c r="E88" s="179"/>
      <c r="F88" s="179"/>
      <c r="G88" s="179"/>
      <c r="H88" s="179"/>
      <c r="I88" s="179"/>
      <c r="J88" s="179"/>
      <c r="K88" s="179"/>
      <c r="L88" s="180"/>
      <c r="M88" s="5"/>
      <c r="N88" s="5"/>
      <c r="O88" s="5"/>
      <c r="P88" s="5"/>
      <c r="Q88" s="5"/>
      <c r="R88" s="5"/>
      <c r="S88" s="5"/>
      <c r="T88" s="5"/>
      <c r="U88" s="5"/>
      <c r="V88" s="5"/>
      <c r="W88" s="5"/>
      <c r="X88" s="5"/>
      <c r="Y88" s="5"/>
      <c r="Z88" s="5"/>
      <c r="AA88" s="5"/>
      <c r="AB88" s="5"/>
      <c r="AC88" s="5"/>
      <c r="AD88" s="5"/>
      <c r="AE88" s="5"/>
      <c r="AF88" s="5"/>
    </row>
    <row r="89" spans="1:32" s="50" customFormat="1" ht="18.75" customHeight="1" thickBot="1" x14ac:dyDescent="0.25">
      <c r="A89" s="181" t="s">
        <v>53</v>
      </c>
      <c r="B89" s="182"/>
      <c r="C89" s="151">
        <v>50</v>
      </c>
      <c r="D89" s="152"/>
      <c r="E89" s="151">
        <v>400</v>
      </c>
      <c r="F89" s="152"/>
      <c r="G89" s="151">
        <v>800</v>
      </c>
      <c r="H89" s="151"/>
      <c r="I89" s="151">
        <v>2400</v>
      </c>
      <c r="J89" s="151"/>
      <c r="K89" s="151">
        <v>6000</v>
      </c>
      <c r="L89" s="153"/>
      <c r="M89" s="5"/>
      <c r="N89" s="5"/>
      <c r="O89" s="5"/>
      <c r="P89" s="5"/>
      <c r="Q89" s="5"/>
      <c r="R89" s="5"/>
      <c r="S89" s="5"/>
      <c r="T89" s="5"/>
      <c r="U89" s="5"/>
      <c r="V89" s="5"/>
      <c r="W89" s="5"/>
      <c r="X89" s="5"/>
      <c r="Y89" s="5"/>
      <c r="Z89" s="5"/>
      <c r="AA89" s="5"/>
      <c r="AB89" s="5"/>
      <c r="AC89" s="5"/>
      <c r="AD89" s="5"/>
      <c r="AE89" s="5"/>
      <c r="AF89" s="5"/>
    </row>
    <row r="90" spans="1:32" s="50" customFormat="1" ht="18.75" customHeight="1" thickBot="1" x14ac:dyDescent="0.25">
      <c r="A90" s="183" t="s">
        <v>54</v>
      </c>
      <c r="B90" s="184"/>
      <c r="C90" s="185">
        <f>SUM(F21,F23,F24,F25,F26,F60,F63,F64,F65,F66)</f>
        <v>9.3720196759100816</v>
      </c>
      <c r="D90" s="185"/>
      <c r="E90" s="185">
        <f>SUM(L21,L23,L24,L25,L26,L60,L63,L64,L65,L66)</f>
        <v>10.707571412735613</v>
      </c>
      <c r="F90" s="185"/>
      <c r="G90" s="185">
        <f>SUM(R21,R23,R24,R25,R26,R60,R63,R64,R65,R66)</f>
        <v>10.761277119231414</v>
      </c>
      <c r="H90" s="185"/>
      <c r="I90" s="185">
        <f>SUM(X21,X23,X24,X25,X26,X60,X63,X64,X65,X66)</f>
        <v>11.911642126567711</v>
      </c>
      <c r="J90" s="185"/>
      <c r="K90" s="185">
        <f>SUM(AD21,AD23,AD24,AD25,AD26,AD60,AD63,AD64,AD65,AD66)</f>
        <v>14.691214790164718</v>
      </c>
      <c r="L90" s="186"/>
      <c r="M90" s="5"/>
      <c r="N90" s="5"/>
      <c r="O90" s="5"/>
      <c r="P90" s="5"/>
      <c r="Q90" s="5"/>
      <c r="R90" s="5"/>
      <c r="S90" s="5"/>
      <c r="T90" s="5"/>
      <c r="U90" s="5"/>
      <c r="V90" s="5"/>
      <c r="W90" s="5"/>
      <c r="X90" s="5"/>
      <c r="Y90" s="5"/>
      <c r="Z90" s="5"/>
      <c r="AA90" s="5"/>
      <c r="AB90" s="5"/>
      <c r="AC90" s="5"/>
      <c r="AD90" s="5"/>
      <c r="AE90" s="5"/>
      <c r="AF90" s="5"/>
    </row>
    <row r="91" spans="1:32" s="50" customFormat="1" ht="18.75" customHeight="1" thickBot="1" x14ac:dyDescent="0.25">
      <c r="A91" s="187" t="s">
        <v>55</v>
      </c>
      <c r="B91" s="188"/>
      <c r="C91" s="185">
        <f>SUM(F30,F71)</f>
        <v>0.57390056910609999</v>
      </c>
      <c r="D91" s="185"/>
      <c r="E91" s="185">
        <f>SUM(L30,L71)</f>
        <v>1.6058584975088408</v>
      </c>
      <c r="F91" s="185"/>
      <c r="G91" s="185">
        <f>SUM(R30,R71)</f>
        <v>2.263495032643335</v>
      </c>
      <c r="H91" s="185"/>
      <c r="I91" s="185">
        <f>SUM(X30,X71)</f>
        <v>3.7155937738665044</v>
      </c>
      <c r="J91" s="185"/>
      <c r="K91" s="185">
        <f>SUM(AD30,AD71)</f>
        <v>5.4648236847684615</v>
      </c>
      <c r="L91" s="186"/>
      <c r="M91" s="5"/>
      <c r="N91" s="5"/>
      <c r="O91" s="5"/>
      <c r="P91" s="5"/>
      <c r="Q91" s="5"/>
      <c r="R91" s="5"/>
      <c r="S91" s="5"/>
      <c r="T91" s="5"/>
      <c r="U91" s="5"/>
      <c r="V91" s="5"/>
      <c r="W91" s="5"/>
      <c r="X91" s="5"/>
      <c r="Y91" s="5"/>
      <c r="Z91" s="5"/>
      <c r="AA91" s="5"/>
      <c r="AB91" s="5"/>
      <c r="AC91" s="5"/>
      <c r="AD91" s="5"/>
      <c r="AE91" s="5"/>
      <c r="AF91" s="5"/>
    </row>
    <row r="92" spans="1:32" s="50" customFormat="1" ht="18.75" customHeight="1" thickBot="1" x14ac:dyDescent="0.25">
      <c r="A92" s="183" t="s">
        <v>56</v>
      </c>
      <c r="B92" s="184"/>
      <c r="C92" s="185">
        <f>SUM(F22,F39,F61,F62)</f>
        <v>40.692888759725349</v>
      </c>
      <c r="D92" s="185"/>
      <c r="E92" s="185">
        <f>SUM(L22,L39,L61,L62)</f>
        <v>37.258873903204112</v>
      </c>
      <c r="F92" s="185"/>
      <c r="G92" s="185">
        <f>SUM(R22,R39,R61,R62)</f>
        <v>35.72340567042594</v>
      </c>
      <c r="H92" s="185"/>
      <c r="I92" s="185">
        <f>SUM(X22,X39,X61,X62)</f>
        <v>33.607420820692809</v>
      </c>
      <c r="J92" s="185"/>
      <c r="K92" s="185">
        <f>SUM(AD22,AD39,AD61,AD62)</f>
        <v>29.304474242537115</v>
      </c>
      <c r="L92" s="186"/>
      <c r="M92" s="5"/>
      <c r="N92" s="5"/>
      <c r="O92" s="5"/>
      <c r="P92" s="5"/>
      <c r="Q92" s="5"/>
      <c r="R92" s="5"/>
      <c r="S92" s="5"/>
      <c r="T92" s="5"/>
      <c r="U92" s="5"/>
      <c r="V92" s="5"/>
      <c r="W92" s="5"/>
      <c r="X92" s="5"/>
      <c r="Y92" s="5"/>
      <c r="Z92" s="5"/>
      <c r="AA92" s="5"/>
      <c r="AB92" s="5"/>
      <c r="AC92" s="5"/>
      <c r="AD92" s="5"/>
      <c r="AE92" s="5"/>
      <c r="AF92" s="5"/>
    </row>
    <row r="93" spans="1:32" s="50" customFormat="1" ht="18.75" customHeight="1" thickBot="1" x14ac:dyDescent="0.25">
      <c r="A93" s="189" t="s">
        <v>57</v>
      </c>
      <c r="B93" s="190"/>
      <c r="C93" s="185">
        <f>SUM(F31,F32,F33,F34,F72,F73,F74,F75)</f>
        <v>1.8024126836590302</v>
      </c>
      <c r="D93" s="185"/>
      <c r="E93" s="185">
        <f>SUM(L31,L32,L33,L34,L72,L73,L74,L75)</f>
        <v>5.6622099918389903</v>
      </c>
      <c r="F93" s="185"/>
      <c r="G93" s="185">
        <f>SUM(R31,R32,R33,R34,R72,R73,R74,R75)</f>
        <v>8.1537453649812281</v>
      </c>
      <c r="H93" s="185"/>
      <c r="I93" s="185">
        <f>SUM(X31,X32,X33,X34,X72,X73,X74,X75)</f>
        <v>13.614050206668225</v>
      </c>
      <c r="J93" s="185"/>
      <c r="K93" s="185">
        <f>SUM(AD31,AD32,AD33,AD34,AD72,AD73,AD74,AD75)</f>
        <v>20.136068643291686</v>
      </c>
      <c r="L93" s="186"/>
      <c r="M93" s="5"/>
      <c r="N93" s="5"/>
      <c r="O93" s="5"/>
      <c r="P93" s="5"/>
      <c r="Q93" s="5"/>
      <c r="R93" s="5"/>
      <c r="S93" s="5"/>
      <c r="T93" s="5"/>
      <c r="U93" s="5"/>
      <c r="V93" s="5"/>
      <c r="W93" s="5"/>
      <c r="X93" s="5"/>
      <c r="Y93" s="5"/>
      <c r="Z93" s="5"/>
      <c r="AA93" s="5"/>
      <c r="AB93" s="5"/>
      <c r="AC93" s="5"/>
      <c r="AD93" s="5"/>
      <c r="AE93" s="5"/>
      <c r="AF93" s="5"/>
    </row>
    <row r="94" spans="1:32" s="50" customFormat="1" ht="18.75" customHeight="1" thickBot="1" x14ac:dyDescent="0.25">
      <c r="A94" s="183" t="s">
        <v>58</v>
      </c>
      <c r="B94" s="184"/>
      <c r="C94" s="185">
        <f>SUM(F35,F76)</f>
        <v>0.23900673615589779</v>
      </c>
      <c r="D94" s="185"/>
      <c r="E94" s="185">
        <f>SUM(L35,L76)</f>
        <v>0.77377144677039056</v>
      </c>
      <c r="F94" s="185"/>
      <c r="G94" s="185">
        <f>SUM(R35,R76)</f>
        <v>1.1199570150442597</v>
      </c>
      <c r="H94" s="185"/>
      <c r="I94" s="185">
        <f>SUM(X35,X76)</f>
        <v>1.8773727379086727</v>
      </c>
      <c r="J94" s="185"/>
      <c r="K94" s="185">
        <f>SUM(AD35,AD76)</f>
        <v>2.7803408919741437</v>
      </c>
      <c r="L94" s="186"/>
      <c r="M94" s="5"/>
      <c r="N94" s="5"/>
      <c r="O94" s="5"/>
      <c r="P94" s="5"/>
      <c r="Q94" s="5"/>
      <c r="R94" s="5"/>
      <c r="S94" s="5"/>
      <c r="T94" s="5"/>
      <c r="U94" s="5"/>
      <c r="V94" s="5"/>
      <c r="W94" s="5"/>
      <c r="X94" s="5"/>
      <c r="Y94" s="5"/>
      <c r="Z94" s="5"/>
      <c r="AA94" s="5"/>
      <c r="AB94" s="5"/>
      <c r="AC94" s="5"/>
      <c r="AD94" s="5"/>
      <c r="AE94" s="5"/>
      <c r="AF94" s="5"/>
    </row>
    <row r="95" spans="1:32" s="50" customFormat="1" ht="18.75" customHeight="1" thickBot="1" x14ac:dyDescent="0.25">
      <c r="A95" s="189" t="s">
        <v>59</v>
      </c>
      <c r="B95" s="190"/>
      <c r="C95" s="185">
        <f>SUM(F40:F46)</f>
        <v>15.682753550160065</v>
      </c>
      <c r="D95" s="185"/>
      <c r="E95" s="185">
        <f>SUM(L40:L46)</f>
        <v>13.600960546636161</v>
      </c>
      <c r="F95" s="185"/>
      <c r="G95" s="185">
        <f>SUM(R40:R46)</f>
        <v>13.397653195503452</v>
      </c>
      <c r="H95" s="185"/>
      <c r="I95" s="185">
        <f>SUM(X40:X46)</f>
        <v>12.732450426193669</v>
      </c>
      <c r="J95" s="185"/>
      <c r="K95" s="185">
        <f>SUM(AD40:AD46)</f>
        <v>9.6098575683134655</v>
      </c>
      <c r="L95" s="186"/>
      <c r="M95" s="5"/>
      <c r="N95" s="5"/>
      <c r="O95" s="5"/>
      <c r="P95" s="5"/>
      <c r="Q95" s="5"/>
      <c r="R95" s="5"/>
      <c r="S95" s="5"/>
      <c r="T95" s="5"/>
      <c r="U95" s="5"/>
      <c r="V95" s="5"/>
      <c r="W95" s="5"/>
      <c r="X95" s="5"/>
      <c r="Y95" s="5"/>
      <c r="Z95" s="5"/>
      <c r="AA95" s="5"/>
      <c r="AB95" s="5"/>
      <c r="AC95" s="5"/>
      <c r="AD95" s="5"/>
      <c r="AE95" s="5"/>
      <c r="AF95" s="5"/>
    </row>
    <row r="96" spans="1:32" s="50" customFormat="1" ht="18.75" customHeight="1" thickBot="1" x14ac:dyDescent="0.3">
      <c r="A96" s="183" t="s">
        <v>60</v>
      </c>
      <c r="B96" s="184"/>
      <c r="C96" s="191">
        <f>SUM(F27,F36,F47,F67,F77)</f>
        <v>-1.7886961979802847</v>
      </c>
      <c r="D96" s="193"/>
      <c r="E96" s="191">
        <f>SUM(L27,L36,L47,L67,L77)</f>
        <v>-1.822589055775558</v>
      </c>
      <c r="F96" s="193"/>
      <c r="G96" s="191">
        <f>SUM(R27,R36,R47,R67,R77)</f>
        <v>-1.9127454209029435</v>
      </c>
      <c r="H96" s="193"/>
      <c r="I96" s="191">
        <f>SUM(X27,X36,X47,X67,X77)</f>
        <v>-2.1302793980066133</v>
      </c>
      <c r="J96" s="193"/>
      <c r="K96" s="191">
        <f>SUM(AD27,AD36,AD47,AD67,AD77)</f>
        <v>-2.241506233999695</v>
      </c>
      <c r="L96" s="192"/>
      <c r="M96" s="5"/>
      <c r="N96" s="5"/>
      <c r="O96" s="5"/>
      <c r="P96" s="5"/>
      <c r="Q96" s="5"/>
      <c r="R96" s="5"/>
      <c r="S96" s="5"/>
      <c r="T96" s="5"/>
      <c r="U96" s="5"/>
      <c r="V96" s="5"/>
      <c r="W96" s="5"/>
      <c r="X96" s="5"/>
      <c r="Y96" s="5"/>
      <c r="Z96" s="5"/>
      <c r="AA96" s="5"/>
      <c r="AB96" s="5"/>
      <c r="AC96" s="5"/>
      <c r="AD96" s="5"/>
      <c r="AE96" s="5"/>
      <c r="AF96" s="5"/>
    </row>
    <row r="97" spans="1:32" s="50" customFormat="1" ht="18.75" customHeight="1" thickBot="1" x14ac:dyDescent="0.25">
      <c r="A97" s="183" t="s">
        <v>61</v>
      </c>
      <c r="B97" s="184"/>
      <c r="C97" s="185">
        <f>SUM(F49,F79)</f>
        <v>33.425714223263768</v>
      </c>
      <c r="D97" s="196"/>
      <c r="E97" s="185">
        <f>SUM(L49,L79)</f>
        <v>32.213343257081448</v>
      </c>
      <c r="F97" s="196"/>
      <c r="G97" s="185">
        <f>SUM(R49,R79)</f>
        <v>30.493212023073326</v>
      </c>
      <c r="H97" s="196"/>
      <c r="I97" s="185">
        <f>SUM(X49,X79)</f>
        <v>24.671749306109042</v>
      </c>
      <c r="J97" s="196"/>
      <c r="K97" s="185">
        <f>SUM(AD49,AD79)</f>
        <v>20.25472641295012</v>
      </c>
      <c r="L97" s="197"/>
      <c r="M97" s="5"/>
      <c r="N97" s="5"/>
      <c r="O97" s="5"/>
      <c r="P97" s="5"/>
      <c r="Q97" s="5"/>
      <c r="R97" s="5"/>
      <c r="S97" s="5"/>
      <c r="T97" s="5"/>
      <c r="U97" s="5"/>
      <c r="V97" s="5"/>
      <c r="W97" s="5"/>
      <c r="X97" s="5"/>
      <c r="Y97" s="5"/>
      <c r="Z97" s="5"/>
      <c r="AA97" s="5"/>
      <c r="AB97" s="5"/>
      <c r="AC97" s="5"/>
      <c r="AD97" s="5"/>
      <c r="AE97" s="5"/>
      <c r="AF97" s="5"/>
    </row>
    <row r="98" spans="1:32" s="50" customFormat="1" ht="18.75" customHeight="1" thickBot="1" x14ac:dyDescent="0.25">
      <c r="A98" s="198" t="s">
        <v>62</v>
      </c>
      <c r="B98" s="199"/>
      <c r="C98" s="194">
        <f>SUM(C90:D97)</f>
        <v>100</v>
      </c>
      <c r="D98" s="200"/>
      <c r="E98" s="194">
        <f>SUM(E90:F97)</f>
        <v>100</v>
      </c>
      <c r="F98" s="200"/>
      <c r="G98" s="194">
        <f>SUM(G90:H97)</f>
        <v>100.00000000000001</v>
      </c>
      <c r="H98" s="200"/>
      <c r="I98" s="194">
        <f>SUM(I90:J97)</f>
        <v>100.00000000000003</v>
      </c>
      <c r="J98" s="200"/>
      <c r="K98" s="194">
        <f>SUM(K90:L97)</f>
        <v>100.00000000000001</v>
      </c>
      <c r="L98" s="195"/>
      <c r="M98" s="5"/>
      <c r="N98" s="5"/>
      <c r="O98" s="5"/>
      <c r="P98" s="5"/>
      <c r="Q98" s="5"/>
      <c r="R98" s="5"/>
      <c r="S98" s="5"/>
      <c r="T98" s="5"/>
      <c r="U98" s="5"/>
      <c r="V98" s="5"/>
      <c r="W98" s="5"/>
      <c r="X98" s="5"/>
      <c r="Y98" s="5"/>
      <c r="Z98" s="5"/>
      <c r="AA98" s="5"/>
      <c r="AB98" s="5"/>
      <c r="AC98" s="5"/>
      <c r="AD98" s="5"/>
      <c r="AE98" s="5"/>
      <c r="AF98" s="5"/>
    </row>
    <row r="99" spans="1:32" s="50" customFormat="1" ht="18.75" customHeight="1" x14ac:dyDescent="0.2">
      <c r="A99" s="154" t="s">
        <v>63</v>
      </c>
      <c r="B99" s="155"/>
      <c r="C99" s="155"/>
      <c r="D99" s="155"/>
      <c r="E99" s="155"/>
      <c r="F99" s="155"/>
      <c r="G99" s="155"/>
      <c r="H99" s="155"/>
      <c r="I99" s="155"/>
      <c r="J99" s="155"/>
      <c r="K99" s="155"/>
      <c r="L99" s="155"/>
      <c r="M99" s="5"/>
      <c r="N99" s="5"/>
      <c r="O99" s="5"/>
      <c r="P99" s="5"/>
      <c r="Q99" s="5"/>
      <c r="R99" s="5"/>
      <c r="S99" s="5"/>
      <c r="T99" s="5"/>
      <c r="U99" s="5"/>
      <c r="V99" s="5"/>
      <c r="W99" s="5"/>
      <c r="X99" s="5"/>
      <c r="Y99" s="5"/>
      <c r="Z99" s="5"/>
      <c r="AA99" s="5"/>
      <c r="AB99" s="5"/>
      <c r="AC99" s="5"/>
      <c r="AD99" s="5"/>
      <c r="AE99" s="5"/>
      <c r="AF99" s="5"/>
    </row>
    <row r="100" spans="1:32" s="50" customFormat="1" ht="18.75" customHeight="1" x14ac:dyDescent="0.2">
      <c r="A100" s="5"/>
      <c r="B100" s="5"/>
      <c r="C100" s="5"/>
      <c r="D100" s="2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1:32" s="50" customFormat="1" ht="18.75" customHeight="1" x14ac:dyDescent="0.2">
      <c r="A101" s="5"/>
      <c r="B101" s="5"/>
      <c r="C101" s="5"/>
      <c r="D101" s="2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1:32" s="50" customFormat="1" ht="18.75" customHeight="1" x14ac:dyDescent="0.2">
      <c r="A102" s="5"/>
      <c r="B102" s="5"/>
      <c r="C102" s="5"/>
      <c r="D102" s="2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1:32" s="50" customFormat="1" ht="18.75" customHeight="1" x14ac:dyDescent="0.2">
      <c r="A103" s="5"/>
      <c r="B103" s="5"/>
      <c r="C103" s="5"/>
      <c r="D103" s="2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1:32" s="50" customFormat="1" ht="18.75" customHeight="1" x14ac:dyDescent="0.2">
      <c r="A104" s="5"/>
      <c r="B104" s="5"/>
      <c r="C104" s="5"/>
      <c r="D104" s="2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s="50" customFormat="1" ht="18.75" customHeight="1" x14ac:dyDescent="0.2">
      <c r="A105" s="5"/>
      <c r="B105" s="5"/>
      <c r="C105" s="5"/>
      <c r="D105" s="2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s="50" customFormat="1" ht="18.75" customHeight="1" x14ac:dyDescent="0.2">
      <c r="A106" s="5"/>
      <c r="B106" s="5"/>
      <c r="C106" s="5"/>
      <c r="D106" s="2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s="50" customFormat="1" ht="18.75" customHeight="1" x14ac:dyDescent="0.2">
      <c r="A107" s="5"/>
      <c r="B107" s="5"/>
      <c r="C107" s="5"/>
      <c r="D107" s="2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s="50" customFormat="1" ht="18.75" customHeight="1" x14ac:dyDescent="0.2">
      <c r="A108" s="5"/>
      <c r="B108" s="5"/>
      <c r="C108" s="5"/>
      <c r="D108" s="2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s="50" customFormat="1" ht="18.75" customHeight="1" x14ac:dyDescent="0.2">
      <c r="A109" s="5"/>
      <c r="B109" s="5"/>
      <c r="C109" s="5"/>
      <c r="D109" s="2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s="50" customFormat="1" ht="18.75" customHeight="1" x14ac:dyDescent="0.2">
      <c r="A110" s="5"/>
      <c r="B110" s="5"/>
      <c r="C110" s="5"/>
      <c r="D110" s="2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s="50" customFormat="1" ht="18.75" customHeight="1" x14ac:dyDescent="0.2">
      <c r="A111" s="5"/>
      <c r="B111" s="5"/>
      <c r="C111" s="5"/>
      <c r="D111" s="2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s="50" customFormat="1" ht="18.75" customHeight="1" x14ac:dyDescent="0.2">
      <c r="A112" s="5"/>
      <c r="B112" s="5"/>
      <c r="C112" s="5"/>
      <c r="D112" s="2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s="50" customFormat="1" ht="18.75" customHeight="1" x14ac:dyDescent="0.2">
      <c r="A113" s="5"/>
      <c r="B113" s="5"/>
      <c r="C113" s="5"/>
      <c r="D113" s="2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s="50" customFormat="1" ht="18.75" customHeight="1" x14ac:dyDescent="0.2">
      <c r="A114" s="5"/>
      <c r="B114" s="5"/>
      <c r="C114" s="5"/>
      <c r="D114" s="2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s="50" customFormat="1" ht="18.75" customHeight="1" x14ac:dyDescent="0.2">
      <c r="A115" s="5"/>
      <c r="B115" s="5"/>
      <c r="C115" s="5"/>
      <c r="D115" s="2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s="50" customFormat="1" ht="18.75" customHeight="1" x14ac:dyDescent="0.2">
      <c r="A116" s="5"/>
      <c r="B116" s="5"/>
      <c r="C116" s="5"/>
      <c r="D116" s="2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s="50" customFormat="1" ht="18.75" customHeight="1" x14ac:dyDescent="0.2">
      <c r="A117" s="5"/>
      <c r="B117" s="5"/>
      <c r="C117" s="5"/>
      <c r="D117" s="2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s="50" customFormat="1" ht="18.75" customHeight="1" x14ac:dyDescent="0.2">
      <c r="A118" s="5"/>
      <c r="B118" s="5"/>
      <c r="C118" s="5"/>
      <c r="D118" s="2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s="50" customFormat="1" ht="18.75" customHeight="1" x14ac:dyDescent="0.2">
      <c r="A119" s="5"/>
      <c r="B119" s="5"/>
      <c r="C119" s="5"/>
      <c r="D119" s="2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s="50" customFormat="1" ht="18.75" customHeight="1" x14ac:dyDescent="0.2">
      <c r="A120" s="5"/>
      <c r="B120" s="5"/>
      <c r="C120" s="5"/>
      <c r="D120" s="2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s="50" customFormat="1" ht="18.75" customHeight="1" x14ac:dyDescent="0.2">
      <c r="A121" s="5"/>
      <c r="B121" s="5"/>
      <c r="C121" s="5"/>
      <c r="D121" s="2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s="50" customFormat="1" ht="18.75" customHeight="1" x14ac:dyDescent="0.2">
      <c r="A122" s="5"/>
      <c r="B122" s="5"/>
      <c r="C122" s="5"/>
      <c r="D122" s="2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s="50" customFormat="1" ht="18.75" customHeight="1" x14ac:dyDescent="0.2">
      <c r="A123" s="5"/>
      <c r="B123" s="5"/>
      <c r="C123" s="5"/>
      <c r="D123" s="2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s="50" customFormat="1" ht="18.75" customHeight="1" x14ac:dyDescent="0.2">
      <c r="A124" s="5"/>
      <c r="B124" s="5"/>
      <c r="C124" s="5"/>
      <c r="D124" s="2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s="50" customFormat="1" ht="18.75" customHeight="1" x14ac:dyDescent="0.2">
      <c r="A125" s="5"/>
      <c r="B125" s="5"/>
      <c r="C125" s="5"/>
      <c r="D125" s="2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s="50" customFormat="1" ht="18.75" customHeight="1" x14ac:dyDescent="0.2">
      <c r="A126" s="5"/>
      <c r="B126" s="5"/>
      <c r="C126" s="5"/>
      <c r="D126" s="2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s="50" customFormat="1" ht="18.75" customHeight="1" x14ac:dyDescent="0.2">
      <c r="A127" s="5"/>
      <c r="B127" s="5"/>
      <c r="C127" s="5"/>
      <c r="D127" s="2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s="50" customFormat="1" ht="18.75" customHeight="1" x14ac:dyDescent="0.2">
      <c r="A128" s="5"/>
      <c r="B128" s="5"/>
      <c r="C128" s="5"/>
      <c r="D128" s="2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s="50" customFormat="1" ht="18.75" customHeight="1" x14ac:dyDescent="0.2">
      <c r="A129" s="5"/>
      <c r="B129" s="5"/>
      <c r="C129" s="5"/>
      <c r="D129" s="2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s="50" customFormat="1" ht="18.75" customHeight="1" x14ac:dyDescent="0.2">
      <c r="A130" s="5"/>
      <c r="B130" s="5"/>
      <c r="C130" s="5"/>
      <c r="D130" s="2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s="50" customFormat="1" ht="18.75" customHeight="1" x14ac:dyDescent="0.2">
      <c r="A131" s="5"/>
      <c r="B131" s="5"/>
      <c r="C131" s="5"/>
      <c r="D131" s="2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s="50" customFormat="1" ht="18.75" customHeight="1" x14ac:dyDescent="0.2">
      <c r="A132" s="5"/>
      <c r="B132" s="5"/>
      <c r="C132" s="5"/>
      <c r="D132" s="2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s="50" customFormat="1" ht="18.75" customHeight="1" x14ac:dyDescent="0.2">
      <c r="A133" s="5"/>
      <c r="B133" s="5"/>
      <c r="C133" s="5"/>
      <c r="D133" s="2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s="50" customFormat="1" ht="18.75" customHeight="1" x14ac:dyDescent="0.2">
      <c r="A134" s="5"/>
      <c r="B134" s="5"/>
      <c r="C134" s="5"/>
      <c r="D134" s="2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s="50" customFormat="1" ht="18.75" customHeight="1" x14ac:dyDescent="0.2">
      <c r="A135" s="5"/>
      <c r="B135" s="5"/>
      <c r="C135" s="5"/>
      <c r="D135" s="2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s="50" customFormat="1" ht="18.75" customHeight="1" x14ac:dyDescent="0.2">
      <c r="A136" s="5"/>
      <c r="B136" s="5"/>
      <c r="C136" s="5"/>
      <c r="D136" s="2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s="50" customFormat="1" ht="18.75" customHeight="1" x14ac:dyDescent="0.2">
      <c r="A137" s="5"/>
      <c r="B137" s="5"/>
      <c r="C137" s="5"/>
      <c r="D137" s="2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s="50" customFormat="1" ht="18.75" customHeight="1" x14ac:dyDescent="0.2">
      <c r="A138" s="5"/>
      <c r="B138" s="5"/>
      <c r="C138" s="5"/>
      <c r="D138" s="2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s="50" customFormat="1" ht="18.75" customHeight="1" x14ac:dyDescent="0.2">
      <c r="A139" s="5"/>
      <c r="B139" s="5"/>
      <c r="C139" s="5"/>
      <c r="D139" s="2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s="50" customFormat="1" ht="18.75" customHeight="1" x14ac:dyDescent="0.2">
      <c r="A140" s="5"/>
      <c r="B140" s="5"/>
      <c r="C140" s="5"/>
      <c r="D140" s="2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s="50" customFormat="1" ht="18.75" customHeight="1" x14ac:dyDescent="0.2">
      <c r="A141" s="5"/>
      <c r="B141" s="5"/>
      <c r="C141" s="5"/>
      <c r="D141" s="2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s="50" customFormat="1" ht="18.75" customHeight="1" x14ac:dyDescent="0.2">
      <c r="A142" s="5"/>
      <c r="B142" s="5"/>
      <c r="C142" s="5"/>
      <c r="D142" s="2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s="50" customFormat="1" ht="18.75" customHeight="1" x14ac:dyDescent="0.2">
      <c r="A143" s="5"/>
      <c r="B143" s="5"/>
      <c r="C143" s="5"/>
      <c r="D143" s="2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s="50" customFormat="1" ht="18.75" customHeight="1" x14ac:dyDescent="0.2">
      <c r="A144" s="5"/>
      <c r="B144" s="5"/>
      <c r="C144" s="5"/>
      <c r="D144" s="2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s="50" customFormat="1" ht="18.75" customHeight="1" x14ac:dyDescent="0.2">
      <c r="A145" s="5"/>
      <c r="B145" s="5"/>
      <c r="C145" s="5"/>
      <c r="D145" s="2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s="50" customFormat="1" ht="18.75" customHeight="1" x14ac:dyDescent="0.2">
      <c r="A146" s="5"/>
      <c r="B146" s="5"/>
      <c r="C146" s="5"/>
      <c r="D146" s="2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s="50" customFormat="1" ht="18.75" customHeight="1" x14ac:dyDescent="0.2">
      <c r="A147" s="5"/>
      <c r="B147" s="5"/>
      <c r="C147" s="5"/>
      <c r="D147" s="2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s="50" customFormat="1" ht="18.75" customHeight="1" x14ac:dyDescent="0.2">
      <c r="A148" s="5"/>
      <c r="B148" s="5"/>
      <c r="C148" s="5"/>
      <c r="D148" s="2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s="50" customFormat="1" ht="18.75" customHeight="1" x14ac:dyDescent="0.2">
      <c r="A149" s="5"/>
      <c r="B149" s="5"/>
      <c r="C149" s="5"/>
      <c r="D149" s="2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s="50" customFormat="1" ht="18.75" customHeight="1" x14ac:dyDescent="0.2">
      <c r="A150" s="5"/>
      <c r="B150" s="5"/>
      <c r="C150" s="5"/>
      <c r="D150" s="2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s="50" customFormat="1" ht="18.75" customHeight="1" x14ac:dyDescent="0.2">
      <c r="A151" s="5"/>
      <c r="B151" s="5"/>
      <c r="C151" s="5"/>
      <c r="D151" s="2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s="50" customFormat="1" ht="18.75" customHeight="1" x14ac:dyDescent="0.2">
      <c r="A152" s="5"/>
      <c r="B152" s="5"/>
      <c r="C152" s="5"/>
      <c r="D152" s="2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s="50" customFormat="1" ht="18.75" customHeight="1" x14ac:dyDescent="0.2">
      <c r="A153" s="5"/>
      <c r="B153" s="5"/>
      <c r="C153" s="5"/>
      <c r="D153" s="2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s="50" customFormat="1" ht="18.75" customHeight="1" x14ac:dyDescent="0.2">
      <c r="A154" s="5"/>
      <c r="B154" s="5"/>
      <c r="C154" s="5"/>
      <c r="D154" s="2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s="50" customFormat="1" ht="18.75" customHeight="1" x14ac:dyDescent="0.2">
      <c r="A155" s="5"/>
      <c r="B155" s="5"/>
      <c r="C155" s="5"/>
      <c r="D155" s="2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s="50" customFormat="1" ht="18.75" customHeight="1" x14ac:dyDescent="0.2">
      <c r="A156" s="5"/>
      <c r="B156" s="5"/>
      <c r="C156" s="5"/>
      <c r="D156" s="2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s="50" customFormat="1" ht="18.75" customHeight="1" x14ac:dyDescent="0.2">
      <c r="A157" s="5"/>
      <c r="B157" s="5"/>
      <c r="C157" s="5"/>
      <c r="D157" s="2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s="50" customFormat="1" ht="18.75" customHeight="1" x14ac:dyDescent="0.2">
      <c r="A158" s="5"/>
      <c r="B158" s="5"/>
      <c r="C158" s="5"/>
      <c r="D158" s="2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s="50" customFormat="1" ht="18.75" customHeight="1" x14ac:dyDescent="0.2">
      <c r="A159" s="5"/>
      <c r="B159" s="5"/>
      <c r="C159" s="5"/>
      <c r="D159" s="2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s="50" customFormat="1" ht="18.75" customHeight="1" x14ac:dyDescent="0.2">
      <c r="A160" s="5"/>
      <c r="B160" s="5"/>
      <c r="C160" s="5"/>
      <c r="D160" s="2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s="50" customFormat="1" ht="18.75" customHeight="1" x14ac:dyDescent="0.2">
      <c r="A161" s="5"/>
      <c r="B161" s="5"/>
      <c r="C161" s="5"/>
      <c r="D161" s="2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s="50" customFormat="1" ht="18.75" customHeight="1" x14ac:dyDescent="0.2">
      <c r="A162" s="5"/>
      <c r="B162" s="5"/>
      <c r="C162" s="5"/>
      <c r="D162" s="2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s="50" customFormat="1" ht="18.75" customHeight="1" x14ac:dyDescent="0.2">
      <c r="A163" s="5"/>
      <c r="B163" s="5"/>
      <c r="C163" s="5"/>
      <c r="D163" s="2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row>
  </sheetData>
  <mergeCells count="73">
    <mergeCell ref="K98:L98"/>
    <mergeCell ref="A97:B97"/>
    <mergeCell ref="C97:D97"/>
    <mergeCell ref="E97:F97"/>
    <mergeCell ref="G97:H97"/>
    <mergeCell ref="I97:J97"/>
    <mergeCell ref="K97:L97"/>
    <mergeCell ref="A98:B98"/>
    <mergeCell ref="C98:D98"/>
    <mergeCell ref="E98:F98"/>
    <mergeCell ref="G98:H98"/>
    <mergeCell ref="I98:J98"/>
    <mergeCell ref="K96:L96"/>
    <mergeCell ref="A95:B95"/>
    <mergeCell ref="C95:D95"/>
    <mergeCell ref="E95:F95"/>
    <mergeCell ref="G95:H95"/>
    <mergeCell ref="I95:J95"/>
    <mergeCell ref="K95:L95"/>
    <mergeCell ref="A96:B96"/>
    <mergeCell ref="C96:D96"/>
    <mergeCell ref="E96:F96"/>
    <mergeCell ref="G96:H96"/>
    <mergeCell ref="I96:J96"/>
    <mergeCell ref="K94:L94"/>
    <mergeCell ref="A93:B93"/>
    <mergeCell ref="C93:D93"/>
    <mergeCell ref="E93:F93"/>
    <mergeCell ref="G93:H93"/>
    <mergeCell ref="I93:J93"/>
    <mergeCell ref="K93:L93"/>
    <mergeCell ref="A94:B94"/>
    <mergeCell ref="C94:D94"/>
    <mergeCell ref="E94:F94"/>
    <mergeCell ref="G94:H94"/>
    <mergeCell ref="I94:J94"/>
    <mergeCell ref="K92:L92"/>
    <mergeCell ref="A91:B91"/>
    <mergeCell ref="C91:D91"/>
    <mergeCell ref="E91:F91"/>
    <mergeCell ref="G91:H91"/>
    <mergeCell ref="I91:J91"/>
    <mergeCell ref="K91:L91"/>
    <mergeCell ref="A92:B92"/>
    <mergeCell ref="C92:D92"/>
    <mergeCell ref="E92:F92"/>
    <mergeCell ref="G92:H92"/>
    <mergeCell ref="I92:J92"/>
    <mergeCell ref="A88:L88"/>
    <mergeCell ref="A89:B89"/>
    <mergeCell ref="A90:B90"/>
    <mergeCell ref="C90:D90"/>
    <mergeCell ref="E90:F90"/>
    <mergeCell ref="G90:H90"/>
    <mergeCell ref="I90:J90"/>
    <mergeCell ref="K90:L90"/>
    <mergeCell ref="A81:B81"/>
    <mergeCell ref="A84:B84"/>
    <mergeCell ref="A85:B85"/>
    <mergeCell ref="A17:B17"/>
    <mergeCell ref="A49:B49"/>
    <mergeCell ref="A50:B50"/>
    <mergeCell ref="A82:B82"/>
    <mergeCell ref="A80:B80"/>
    <mergeCell ref="F1:X6"/>
    <mergeCell ref="A8:AF8"/>
    <mergeCell ref="A13:B13"/>
    <mergeCell ref="A15:B15"/>
    <mergeCell ref="A79:B79"/>
    <mergeCell ref="A51:B51"/>
    <mergeCell ref="A52:B52"/>
    <mergeCell ref="A54:B54"/>
    <mergeCell ref="A56:B56"/>
  </mergeCells>
  <phoneticPr fontId="0" type="noConversion"/>
  <printOptions horizontalCentered="1" verticalCentered="1"/>
  <pageMargins left="0.19685039370078741" right="0.19685039370078741" top="0.19685039370078741" bottom="0.19685039370078741" header="0.19685039370078741" footer="0.19685039370078741"/>
  <pageSetup paperSize="9" scale="51" fitToHeight="0" orientation="landscape" horizontalDpi="4294967293" verticalDpi="300" r:id="rId1"/>
  <headerFooter>
    <oddFooter>&amp;L&amp;"Calibri,Regular"&amp;12&amp;K184782FRACIONADA&amp;C&amp;"Calibri,Regular"&amp;12&amp;K184782PESOS&amp;R&amp;"Calibri,Regular"&amp;12&amp;K184782&amp;P</oddFooter>
  </headerFooter>
  <rowBreaks count="1" manualBreakCount="1">
    <brk id="52" max="31" man="1"/>
  </rowBreaks>
  <ignoredErrors>
    <ignoredError sqref="D21:AF38 E90:F97 D83:D85 D82 D81 D80 D86 D52 D51 D50 D53:D70 D47 D46 D45 D44 D43 D42 D41 D40 D39 D48:D49 D78:D79 D71:D77 C73 A47 A83:C85 A73 A72 A77 A78:C79 A52:B52 A48:C49 A39 A40 A41 A42 A43 A44 A45 A46 A53:C59 A50:B50 A51:B51 A87:N89 A86:C86 A80:B80 A81:B81 A82:B82 A98:N150 A90:D97 G90:N97 A68:C70 A60 C60 A61 C61 A62 C62 A63 C63 A64 C64 A65 C65 A66 C66 A67 C67 A71 C71 C72 A74 C74 A75 C75 A76 C76 C77 AB39 AD39 AB40 AD40 AB41 AD41 AB42 AD42 AB43 AD43 AB44 AD44 AB45 AD45 AB46 AD46 AB47 AD47 Z47 Z46 Z45 Z44 Z43 Z42 Z41 Z40 Z39 AF47 AF46 AF45 AF44 AF43 AF42 AF41 AF40 AF39 AF52 AF50 AF51 P50 R50 T50 V50 X50 Z50 AB50 AD50 P51 R51 T51 V51 X51 Z51 AB51 AD51 P52 R52 T52 V52 X52 Z52 AB52 AD52 N52 L52 J52 H52 F52 N51 L51 J51 H51 F51 N50 L50 J50 H50 F50 N82 L82 J82 H82 F82 N81 L81 J81 H81 F81 N80 L80 J80 H80 F80 AF80 AF81 AF82 P80 R80 T80 V80 X80 Z80 P81 R81 T81 V81 X81 Z81 P82 R82 T82 V82 X82 Z82 AD82 AB82 AD81 AB81 AD80 AB80 F39 H39 J39 L39 N39 F40 H40 J40 L40 N40 F41 H41 J41 L41 N41 F42 H42 J42 L42 N42 F43 H43 J43 L43 N43 F44 H44 J44 L44 N44 F45 H45 J45 L45 N45 F46 H46 J46 L46 N46 F47 H47 J47 L47 N47 X47 V47 T47 R47 P47 X46 V46 T46 R46 P46 X45 V45 T45 R45 P45 X44 V44 T44 R44 P44 X43 V43 T43 R43 P43 X42 V42 T42 R42 P42 X41 V41 T41 R41 P41 X40 V40 T40 R40 P40 X39 V39 T39 R39 P39 E86:N86 E71:F77 E78:N79 G71:N77 E48:N49 E53:N70 E83:N85 O83:AD85 O53:AD70 O48:AD49 O71:AD77 O78:AD79 AE78:AF79 AE71:AF77 AE48:AF49 AE53:AF70 AE83:AF85 O86:AF8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PF0920</vt:lpstr>
      <vt:lpstr>'PF0920'!Area_de_impressao</vt:lpstr>
      <vt:lpstr>'PF0920'!Titulos_de_impressao</vt:lpstr>
    </vt:vector>
  </TitlesOfParts>
  <Company>NTC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NEUTO</dc:creator>
  <cp:lastModifiedBy>Fernando Silva | NTC</cp:lastModifiedBy>
  <cp:lastPrinted>2017-08-11T19:26:14Z</cp:lastPrinted>
  <dcterms:created xsi:type="dcterms:W3CDTF">2006-01-24T19:44:42Z</dcterms:created>
  <dcterms:modified xsi:type="dcterms:W3CDTF">2020-10-09T14:29:07Z</dcterms:modified>
</cp:coreProperties>
</file>