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G:\EXC_DECO\TABFRAC\2020\"/>
    </mc:Choice>
  </mc:AlternateContent>
  <xr:revisionPtr revIDLastSave="0" documentId="13_ncr:1_{6414A815-25EF-4975-87DD-F7CA69CB5003}" xr6:coauthVersionLast="45" xr6:coauthVersionMax="45" xr10:uidLastSave="{00000000-0000-0000-0000-000000000000}"/>
  <bookViews>
    <workbookView xWindow="-120" yWindow="-120" windowWidth="20730" windowHeight="11160" tabRatio="699" xr2:uid="{00000000-000D-0000-FFFF-FFFF00000000}"/>
  </bookViews>
  <sheets>
    <sheet name="FRACIONADA" sheetId="2" r:id="rId1"/>
    <sheet name="Generalidades Fracionada" sheetId="56" r:id="rId2"/>
    <sheet name="LOTAÇÃO" sheetId="48" r:id="rId3"/>
    <sheet name="Generalidades Lotação" sheetId="59" r:id="rId4"/>
    <sheet name="FRIGOR" sheetId="49" r:id="rId5"/>
    <sheet name="LIQS. TRANSF." sheetId="51" r:id="rId6"/>
    <sheet name="LIQ. CITY MARK" sheetId="52" r:id="rId7"/>
    <sheet name="CONTEINER" sheetId="53" r:id="rId8"/>
    <sheet name="Generalidads Contêiner" sheetId="60" r:id="rId9"/>
    <sheet name="INTERNACIONAL" sheetId="55" r:id="rId10"/>
    <sheet name="Generalidades Internacional" sheetId="61" r:id="rId11"/>
    <sheet name="GRANÉIS_SÓLIDOS" sheetId="54" r:id="rId12"/>
    <sheet name="Generalidades Granéis" sheetId="62" r:id="rId13"/>
    <sheet name="GRÃOS" sheetId="58" r:id="rId14"/>
    <sheet name="Generalidades Grãos" sheetId="6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a">#N/A</definedName>
    <definedName name="\F">'[1]#REF'!$A$1:$A$5</definedName>
    <definedName name="____PAG2">#REF!</definedName>
    <definedName name="____PAG3">#REF!</definedName>
    <definedName name="____PAG4">#REF!</definedName>
    <definedName name="___PAG1">#N/A</definedName>
    <definedName name="___PAG2">#REF!</definedName>
    <definedName name="___PAG3">#REF!</definedName>
    <definedName name="___PAG4">#REF!</definedName>
    <definedName name="___PAG5">#N/A</definedName>
    <definedName name="___PAG6">#REF!</definedName>
    <definedName name="___PAG7">#REF!</definedName>
    <definedName name="___PAG8">#REF!</definedName>
    <definedName name="___PAG9">#N/A</definedName>
    <definedName name="__cat1">#REF!</definedName>
    <definedName name="__DAT1">'[2]#REF'!$A$2:$A$1827</definedName>
    <definedName name="__DAT10">'[2]#REF'!#REF!</definedName>
    <definedName name="__DAT11">'[2]#REF'!#REF!</definedName>
    <definedName name="__DAT12">'[2]#REF'!#REF!</definedName>
    <definedName name="__DAT13">'[2]#REF'!$D$2:$D$1827</definedName>
    <definedName name="__DAT14">'[2]#REF'!$E$2:$E$1827</definedName>
    <definedName name="__DAT15">'[2]#REF'!#REF!</definedName>
    <definedName name="__DAT16">'[2]#REF'!#REF!</definedName>
    <definedName name="__DAT17">#REF!</definedName>
    <definedName name="__DAT18">#REF!</definedName>
    <definedName name="__DAT19">#REF!</definedName>
    <definedName name="__DAT2">'[2]#REF'!#REF!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3">'[2]#REF'!#REF!</definedName>
    <definedName name="__DAT4">'[2]#REF'!#REF!</definedName>
    <definedName name="__DAT5">'[2]#REF'!$B$2:$B$1827</definedName>
    <definedName name="__DAT6">'[2]#REF'!#REF!</definedName>
    <definedName name="__DAT7">'[2]#REF'!#REF!</definedName>
    <definedName name="__DAT8">'[2]#REF'!$C$2:$C$1827</definedName>
    <definedName name="__DAT9">'[2]#REF'!#REF!</definedName>
    <definedName name="__F1">'[2]#REF'!$A$1:$A$5</definedName>
    <definedName name="__Fer1">#REF!</definedName>
    <definedName name="__Frt1">'[3]Análise de Sensibilidade'!$Z$16</definedName>
    <definedName name="__Frt2">'[3]Análise de Sensibilidade'!$Z$17</definedName>
    <definedName name="__Frt3">'[3]Análise de Sensibilidade'!$Z$18</definedName>
    <definedName name="__Frt4">'[3]Análise de Sensibilidade'!$AB$16</definedName>
    <definedName name="__Frt5">'[3]Análise de Sensibilidade'!$AB$17</definedName>
    <definedName name="__Frt6">'[3]Análise de Sensibilidade'!$AB$18</definedName>
    <definedName name="__jrk1">#REF!</definedName>
    <definedName name="__Km1">'[3]Análise de Sensibilidade'!$D$14</definedName>
    <definedName name="__Km2">'[2]#REF'!$CU$18</definedName>
    <definedName name="__Num1">'[3]Análise de Sensibilidade'!$C$11</definedName>
    <definedName name="__Num2">'[3]Análise de Sensibilidade'!$C$12</definedName>
    <definedName name="__Num3">'[3]Análise de Sensibilidade'!$C$13</definedName>
    <definedName name="__NV2">'[3]Análise de Sensibilidade'!$Z$10</definedName>
    <definedName name="__NV3">'[3]Análise de Sensibilidade'!$Z$11</definedName>
    <definedName name="__PAG1">#N/A</definedName>
    <definedName name="__PAG2">'[2]RESUMO_CUSTOS ME'!#REF!</definedName>
    <definedName name="__PAG3">'[2]RESUMO_CUSTOS ME'!#REF!</definedName>
    <definedName name="__PAG4">'[2]RESUMO_CUSTOS ME'!#REF!</definedName>
    <definedName name="__PAG5">#N/A</definedName>
    <definedName name="__PAG6">#REF!</definedName>
    <definedName name="__PAG7">#REF!</definedName>
    <definedName name="__PAG8">#REF!</definedName>
    <definedName name="__PAG9">#N/A</definedName>
    <definedName name="__r">#REF!</definedName>
    <definedName name="__Rec1">'[3]Análise de Sensibilidade'!$C$23</definedName>
    <definedName name="__Rec11">'[3]Análise de Sensibilidade'!$C$24</definedName>
    <definedName name="__Rec2">'[3]Análise de Sensibilidade'!$D$23</definedName>
    <definedName name="__Rec22">'[3]Análise de Sensibilidade'!$D$24</definedName>
    <definedName name="__Rec3">'[3]Análise de Sensibilidade'!$E$23</definedName>
    <definedName name="__Rec33">'[3]Análise de Sensibilidade'!$E$24</definedName>
    <definedName name="__TIJ2">'[2]#REF'!$I$79</definedName>
    <definedName name="__Vol1">'[3]Análise de Sensibilidade'!$E$15</definedName>
    <definedName name="__Vol2">'[3]Análise de Sensibilidade'!$E$16</definedName>
    <definedName name="__Vol3">'[3]Análise de Sensibilidade'!$E$17</definedName>
    <definedName name="__VPL2">'[3]Análise de Sensibilidade'!$E$6</definedName>
    <definedName name="_01_jan_03">#REF!</definedName>
    <definedName name="_1" localSheetId="14">#REF!</definedName>
    <definedName name="_1" localSheetId="13">#REF!</definedName>
    <definedName name="_1">#REF!</definedName>
    <definedName name="_1_7_pallets">'[1]Base de Caminhões II'!$D$2</definedName>
    <definedName name="_10_pallets">'[1]Base de Caminhões II'!$D$12:$D$17</definedName>
    <definedName name="_100">#REF!</definedName>
    <definedName name="_101">#REF!</definedName>
    <definedName name="_102">#REF!</definedName>
    <definedName name="_103">#REF!</definedName>
    <definedName name="_104">#REF!</definedName>
    <definedName name="_105">#REF!</definedName>
    <definedName name="_106">#REF!</definedName>
    <definedName name="_147">#REF!</definedName>
    <definedName name="_148">#REF!</definedName>
    <definedName name="_149">#REF!</definedName>
    <definedName name="_150">#REF!</definedName>
    <definedName name="_153">#REF!</definedName>
    <definedName name="_154">#REF!</definedName>
    <definedName name="_155">#REF!</definedName>
    <definedName name="_156">#REF!</definedName>
    <definedName name="_157">#REF!</definedName>
    <definedName name="_160">#REF!</definedName>
    <definedName name="_161">#REF!</definedName>
    <definedName name="_162">#REF!</definedName>
    <definedName name="_163">#REF!</definedName>
    <definedName name="_164">#REF!</definedName>
    <definedName name="_165">#REF!</definedName>
    <definedName name="_168">#REF!</definedName>
    <definedName name="_169">#REF!</definedName>
    <definedName name="_170">#REF!</definedName>
    <definedName name="_171">#REF!</definedName>
    <definedName name="_172">#REF!</definedName>
    <definedName name="_173">#REF!</definedName>
    <definedName name="_174">#REF!</definedName>
    <definedName name="_177">#REF!</definedName>
    <definedName name="_178">#REF!</definedName>
    <definedName name="_179">#REF!</definedName>
    <definedName name="_18">#REF!</definedName>
    <definedName name="_180">#REF!</definedName>
    <definedName name="_183">#REF!</definedName>
    <definedName name="_184">#REF!</definedName>
    <definedName name="_187">#REF!</definedName>
    <definedName name="_188">#REF!</definedName>
    <definedName name="_19">#REF!</definedName>
    <definedName name="_20">#REF!</definedName>
    <definedName name="_212">#REF!</definedName>
    <definedName name="_213">#REF!</definedName>
    <definedName name="_214">#REF!</definedName>
    <definedName name="_214_">#REF!</definedName>
    <definedName name="_217">#REF!</definedName>
    <definedName name="_218">#REF!</definedName>
    <definedName name="_219">#REF!</definedName>
    <definedName name="_220">#REF!</definedName>
    <definedName name="_221">#REF!</definedName>
    <definedName name="_222">#REF!</definedName>
    <definedName name="_223">#REF!</definedName>
    <definedName name="_224">#REF!</definedName>
    <definedName name="_225">#REF!</definedName>
    <definedName name="_226">#REF!</definedName>
    <definedName name="_227">#REF!</definedName>
    <definedName name="_23">#REF!</definedName>
    <definedName name="_230">#REF!</definedName>
    <definedName name="_231">#REF!</definedName>
    <definedName name="_232">#REF!</definedName>
    <definedName name="_233">#REF!</definedName>
    <definedName name="_236">#REF!</definedName>
    <definedName name="_237">#REF!</definedName>
    <definedName name="_238">#REF!</definedName>
    <definedName name="_239">#REF!</definedName>
    <definedName name="_24">#REF!</definedName>
    <definedName name="_240">#REF!</definedName>
    <definedName name="_241">#REF!</definedName>
    <definedName name="_244">#REF!</definedName>
    <definedName name="_245">#REF!</definedName>
    <definedName name="_246">#REF!</definedName>
    <definedName name="_247">#REF!</definedName>
    <definedName name="_248">#REF!</definedName>
    <definedName name="_249">#REF!</definedName>
    <definedName name="_250">#REF!</definedName>
    <definedName name="_26">#REF!</definedName>
    <definedName name="_277">#REF!</definedName>
    <definedName name="_278">#REF!</definedName>
    <definedName name="_279">#REF!</definedName>
    <definedName name="_283">#REF!</definedName>
    <definedName name="_284">#REF!</definedName>
    <definedName name="_288">#REF!</definedName>
    <definedName name="_295">#REF!</definedName>
    <definedName name="_296">#REF!</definedName>
    <definedName name="_297">#REF!</definedName>
    <definedName name="_299">#REF!</definedName>
    <definedName name="_301">#REF!</definedName>
    <definedName name="_304">#REF!</definedName>
    <definedName name="_306">#REF!</definedName>
    <definedName name="_308">#REF!</definedName>
    <definedName name="_310">#REF!</definedName>
    <definedName name="_311">#REF!</definedName>
    <definedName name="_312">#REF!</definedName>
    <definedName name="_313">#REF!</definedName>
    <definedName name="_318">#REF!</definedName>
    <definedName name="_319">#REF!</definedName>
    <definedName name="_32">#REF!</definedName>
    <definedName name="_320">#REF!</definedName>
    <definedName name="_321">#REF!</definedName>
    <definedName name="_322">#REF!</definedName>
    <definedName name="_323">#REF!</definedName>
    <definedName name="_324">#REF!</definedName>
    <definedName name="_33">#REF!</definedName>
    <definedName name="_34">#REF!</definedName>
    <definedName name="_342">#REF!</definedName>
    <definedName name="_343">#REF!</definedName>
    <definedName name="_344">#REF!</definedName>
    <definedName name="_345">#REF!</definedName>
    <definedName name="_346">#REF!</definedName>
    <definedName name="_347">#REF!</definedName>
    <definedName name="_348">#REF!</definedName>
    <definedName name="_349">#REF!</definedName>
    <definedName name="_35">#REF!</definedName>
    <definedName name="_350">#REF!</definedName>
    <definedName name="_351">#REF!</definedName>
    <definedName name="_352">#REF!</definedName>
    <definedName name="_353">#REF!</definedName>
    <definedName name="_356">#REF!</definedName>
    <definedName name="_357">#REF!</definedName>
    <definedName name="_358">#REF!</definedName>
    <definedName name="_36">#REF!</definedName>
    <definedName name="_361">#REF!</definedName>
    <definedName name="_362">#REF!</definedName>
    <definedName name="_363">#REF!</definedName>
    <definedName name="_364">#REF!</definedName>
    <definedName name="_365">#REF!</definedName>
    <definedName name="_366">#REF!</definedName>
    <definedName name="_367">#REF!</definedName>
    <definedName name="_370">#REF!</definedName>
    <definedName name="_371">#REF!</definedName>
    <definedName name="_372">#REF!</definedName>
    <definedName name="_373">#REF!</definedName>
    <definedName name="_374">#REF!</definedName>
    <definedName name="_375">#REF!</definedName>
    <definedName name="_377">#REF!</definedName>
    <definedName name="_381">#REF!</definedName>
    <definedName name="_382">#REF!</definedName>
    <definedName name="_384">#REF!</definedName>
    <definedName name="_385">#REF!</definedName>
    <definedName name="_386">#REF!</definedName>
    <definedName name="_387">#REF!</definedName>
    <definedName name="_388">#REF!</definedName>
    <definedName name="_389">#REF!</definedName>
    <definedName name="_390">#REF!</definedName>
    <definedName name="_4_pallets">'[1]Base de Caminhões II'!$D$3:$D$8</definedName>
    <definedName name="_412">#REF!</definedName>
    <definedName name="_414">#REF!</definedName>
    <definedName name="_416">#REF!</definedName>
    <definedName name="_418">#REF!</definedName>
    <definedName name="_421">#REF!</definedName>
    <definedName name="_6_pallets">'[1]Base de Caminhões II'!$D$9:$D$11</definedName>
    <definedName name="_8_pallets">'[1]Base de Caminhões II'!$D$9:$D$11</definedName>
    <definedName name="_83">#REF!</definedName>
    <definedName name="_84">#REF!</definedName>
    <definedName name="_86">#REF!</definedName>
    <definedName name="_87">#REF!</definedName>
    <definedName name="_90">#REF!</definedName>
    <definedName name="_91">#REF!</definedName>
    <definedName name="_92">#REF!</definedName>
    <definedName name="_93">#REF!</definedName>
    <definedName name="_99">#REF!</definedName>
    <definedName name="_cat1">'[1]#REF'!#REF!</definedName>
    <definedName name="_con42">[4]Insumos!$B$31</definedName>
    <definedName name="_con62">[4]Insumos!$B$29</definedName>
    <definedName name="_DAT1">'[1]#REF'!$A$2:$A$1827</definedName>
    <definedName name="_DAT10">'[1]#REF'!#REF!</definedName>
    <definedName name="_DAT11">'[1]#REF'!#REF!</definedName>
    <definedName name="_DAT12">'[1]#REF'!#REF!</definedName>
    <definedName name="_DAT13">'[1]#REF'!$D$2:$D$1827</definedName>
    <definedName name="_DAT14">'[1]#REF'!$E$2:$E$1827</definedName>
    <definedName name="_DAT15">'[1]#REF'!#REF!</definedName>
    <definedName name="_DAT16">'[1]#REF'!#REF!</definedName>
    <definedName name="_DAT17">#REF!</definedName>
    <definedName name="_DAT18">#REF!</definedName>
    <definedName name="_DAT19">#REF!</definedName>
    <definedName name="_DAT2">'[1]#REF'!#REF!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3">'[1]#REF'!#REF!</definedName>
    <definedName name="_DAT4">'[1]#REF'!#REF!</definedName>
    <definedName name="_DAT5">'[1]#REF'!$B$2:$B$1827</definedName>
    <definedName name="_DAT6">'[1]#REF'!#REF!</definedName>
    <definedName name="_DAT7">'[1]#REF'!#REF!</definedName>
    <definedName name="_DAT8">'[1]#REF'!$C$2:$C$1827</definedName>
    <definedName name="_DAT9">'[1]#REF'!#REF!</definedName>
    <definedName name="_F1">'[1]#REF'!$A$1:$A$5</definedName>
    <definedName name="_Fer1">#REF!</definedName>
    <definedName name="_Fill" localSheetId="14" hidden="1">#REF!</definedName>
    <definedName name="_Fill" localSheetId="13" hidden="1">#REF!</definedName>
    <definedName name="_Fill" hidden="1">#REF!</definedName>
    <definedName name="_Frt1">'[1]Análise de Sensibilidade'!$Z$16</definedName>
    <definedName name="_Frt2">'[1]Análise de Sensibilidade'!$Z$17</definedName>
    <definedName name="_Frt3">'[1]Análise de Sensibilidade'!$Z$18</definedName>
    <definedName name="_Frt4">'[1]Análise de Sensibilidade'!$AB$16</definedName>
    <definedName name="_Frt5">'[1]Análise de Sensibilidade'!$AB$17</definedName>
    <definedName name="_Frt6">'[1]Análise de Sensibilidade'!$AB$18</definedName>
    <definedName name="_jrk1">'[1]#REF'!#REF!</definedName>
    <definedName name="_Key1" hidden="1">'[1]#REF'!$A$379</definedName>
    <definedName name="_Key2" hidden="1">'[1]#REF'!$B$10</definedName>
    <definedName name="_Km1">'[1]Análise de Sensibilidade'!$D$14</definedName>
    <definedName name="_Km2">'[1]#REF'!$CU$18</definedName>
    <definedName name="_Num1">'[1]Análise de Sensibilidade'!$C$11</definedName>
    <definedName name="_Num2">'[1]Análise de Sensibilidade'!$C$12</definedName>
    <definedName name="_Num3">'[1]Análise de Sensibilidade'!$C$13</definedName>
    <definedName name="_NV2">'[1]Análise de Sensibilidade'!$Z$10</definedName>
    <definedName name="_NV3">'[1]Análise de Sensibilidade'!$Z$11</definedName>
    <definedName name="_Order1" hidden="1">255</definedName>
    <definedName name="_Order2" hidden="1">255</definedName>
    <definedName name="_PAG1">#N/A</definedName>
    <definedName name="_PAG2" localSheetId="12">#REF!</definedName>
    <definedName name="_PAG2" localSheetId="10">#REF!</definedName>
    <definedName name="_PAG2">#REF!</definedName>
    <definedName name="_PAG3" localSheetId="12">#REF!</definedName>
    <definedName name="_PAG3" localSheetId="10">#REF!</definedName>
    <definedName name="_PAG3">#REF!</definedName>
    <definedName name="_PAG4" localSheetId="12">#REF!</definedName>
    <definedName name="_PAG4" localSheetId="10">#REF!</definedName>
    <definedName name="_PAG4">#REF!</definedName>
    <definedName name="_PAG5">#N/A</definedName>
    <definedName name="_PAG6" localSheetId="12">#REF!</definedName>
    <definedName name="_PAG6" localSheetId="10">#REF!</definedName>
    <definedName name="_PAG6">#REF!</definedName>
    <definedName name="_PAG7" localSheetId="12">#REF!</definedName>
    <definedName name="_PAG7" localSheetId="10">#REF!</definedName>
    <definedName name="_PAG7">#REF!</definedName>
    <definedName name="_PAG8" localSheetId="12">#REF!</definedName>
    <definedName name="_PAG8" localSheetId="10">#REF!</definedName>
    <definedName name="_PAG8">#REF!</definedName>
    <definedName name="_PAG9">#N/A</definedName>
    <definedName name="_r">'[1]#REF'!$B$5</definedName>
    <definedName name="_Rec1">'[1]Análise de Sensibilidade'!$C$23</definedName>
    <definedName name="_Rec11">'[1]Análise de Sensibilidade'!$C$24</definedName>
    <definedName name="_Rec2">'[1]Análise de Sensibilidade'!$D$23</definedName>
    <definedName name="_Rec22">'[1]Análise de Sensibilidade'!$D$24</definedName>
    <definedName name="_Rec3">'[1]Análise de Sensibilidade'!$E$23</definedName>
    <definedName name="_Rec33">'[1]Análise de Sensibilidade'!$E$24</definedName>
    <definedName name="_SALVADIS">'[1]#REF'!$C$46</definedName>
    <definedName name="_SALVARED">'[1]#REF'!$A$46</definedName>
    <definedName name="_Sort" hidden="1">'[1]#REF'!$A$142:$AC$375</definedName>
    <definedName name="_Table1_In1" hidden="1">'[1]#REF'!#REF!</definedName>
    <definedName name="_Table1_Out" hidden="1">'[1]#REF'!$AR$46:$AS$50</definedName>
    <definedName name="_TIJ2">'[1]#REF'!$I$79</definedName>
    <definedName name="_Vol1">'[1]Análise de Sensibilidade'!$E$15</definedName>
    <definedName name="_Vol2">'[1]Análise de Sensibilidade'!$E$16</definedName>
    <definedName name="_Vol3">'[1]Análise de Sensibilidade'!$E$17</definedName>
    <definedName name="_VPL2">'[1]Análise de Sensibilidade'!$E$6</definedName>
    <definedName name="a">'[1]#REF'!$B$5</definedName>
    <definedName name="A1_CustoDir">#REF!</definedName>
    <definedName name="A1_FrotasCad">#REF!</definedName>
    <definedName name="A1_FrotasCusto">#REF!</definedName>
    <definedName name="A1_Receitas">#REF!</definedName>
    <definedName name="ABAFEV">[1]Fevereiro!$A$1:$H$145</definedName>
    <definedName name="ABANAO">[1]Plan2!$A$1:$D$40</definedName>
    <definedName name="abr_00">'[1]#REF'!#REF!</definedName>
    <definedName name="abr_01">'[1]#REF'!$K$2:$K$39</definedName>
    <definedName name="abr_02">'[1]#REF'!#REF!</definedName>
    <definedName name="abr_03">'[1]#REF'!#REF!</definedName>
    <definedName name="abr_04">'[1]#REF'!#REF!</definedName>
    <definedName name="abr_97">'[1]#REF'!$S$8:$S$48</definedName>
    <definedName name="abr_98">'[1]#REF'!$AE$8:$AE$48</definedName>
    <definedName name="abr_99">'[1]#REF'!#REF!</definedName>
    <definedName name="Abri_03">'[1]Resumo Parcelas'!#REF!</definedName>
    <definedName name="acess">'[1]#REF'!$B$12</definedName>
    <definedName name="acessinv">[1]CFCV!#REF!</definedName>
    <definedName name="ad">'[1]#REF'!$B$30</definedName>
    <definedName name="Address_block_dealer">'[1]#REF'!$A$1:$H$758</definedName>
    <definedName name="ADHET">'[1]Análise de Sensibilidade'!$C$19</definedName>
    <definedName name="ADHGER">'[1]Análise de Sensibilidade'!$AB$16</definedName>
    <definedName name="ADIC">'[1]#REF'!$H$32</definedName>
    <definedName name="adicnot">'[1]#REF'!$B$20</definedName>
    <definedName name="adm">'[1]#REF'!$B$33</definedName>
    <definedName name="administraçãosfixo">'[1]#REF'!$B$47</definedName>
    <definedName name="administraçãosvariavel">'[1]#REF'!$B$48</definedName>
    <definedName name="admvar">'[1]Formação de Preços'!#REF!</definedName>
    <definedName name="adsf">[1]CFCV!#REF!</definedName>
    <definedName name="ADSFHG">[1]Gerencial!$B$2:$BL$26</definedName>
    <definedName name="ADYREA">'[1]Análise de Sensibilidade'!$Z$10</definedName>
    <definedName name="AEF">'[1]Análise de Sensibilidade'!$C$20</definedName>
    <definedName name="aeht">OFFSET([5]Estoque_UPG!$D$3,1,0,[5]Estoque_UPG!$A$2-1,2)</definedName>
    <definedName name="AERGAR">'[1]Análise de Sensibilidade'!$C$20</definedName>
    <definedName name="AERGF">[1]Finame!$A$1:$K$78</definedName>
    <definedName name="aerh">OFFSET(#REF!,0,0,#REF!,1)</definedName>
    <definedName name="aeryt">OFFSET(#REF!,0,0,#REF!,1)</definedName>
    <definedName name="AEWRT">#REF!</definedName>
    <definedName name="af">[1]Finame!$A$1:$K$78</definedName>
    <definedName name="afd">OFFSET(#REF!,0,0,#REF!,1)</definedName>
    <definedName name="afs">[1]Plan2!$A$1:$D$40</definedName>
    <definedName name="ago_00">'[1]#REF'!#REF!</definedName>
    <definedName name="ago_01">'[1]#REF'!$O$2:$O$39</definedName>
    <definedName name="ago_02">'[1]#REF'!#REF!</definedName>
    <definedName name="ago_03">'[1]#REF'!#REF!</definedName>
    <definedName name="ago_96">'[1]#REF'!#REF!</definedName>
    <definedName name="ago_97">'[1]#REF'!$W$8:$W$48</definedName>
    <definedName name="ago_98">'[1]#REF'!#REF!</definedName>
    <definedName name="ago_99">'[1]#REF'!#REF!</definedName>
    <definedName name="Agregados">[1]Agregados!$A$1:$E$41</definedName>
    <definedName name="AGUA">'[1]#REF'!$A$11:$M$149</definedName>
    <definedName name="AGWE">'[1]Prop-24P-12H'!#REF!</definedName>
    <definedName name="AJUSTE_A">#REF!</definedName>
    <definedName name="AJUSTE_B">#REF!</definedName>
    <definedName name="aliquotadoipva">'[1]#REF'!$B$18</definedName>
    <definedName name="Aluguel">[1]!Aluguel</definedName>
    <definedName name="Aluguel1">[1]!Aluguel</definedName>
    <definedName name="ALUGUELPTF">#REF!</definedName>
    <definedName name="Amort_Tc">#REF!</definedName>
    <definedName name="Analise">'[1]Análise de Fluxo de Caixa'!$B$1:$F$16</definedName>
    <definedName name="Ano">[6]Controle!$D$40</definedName>
    <definedName name="APRO">'[1]#REF'!$G$51</definedName>
    <definedName name="AREA">'[1]#REF'!$F$9</definedName>
    <definedName name="_xlnm.Print_Area" localSheetId="1">'Generalidades Fracionada'!$A$1:$E$54</definedName>
    <definedName name="_xlnm.Print_Area" localSheetId="13">GRÃOS!$C$2:$M$56</definedName>
    <definedName name="Área_impressão_IM" localSheetId="14">#REF!</definedName>
    <definedName name="Área_impressão_IM">#REF!</definedName>
    <definedName name="ARTYS">'[1]Análise de Sensibilidade'!$E$18</definedName>
    <definedName name="as">'[1]Análise de Fluxo de Caixa'!$B$1:$F$16</definedName>
    <definedName name="AS_Agua">#REF!</definedName>
    <definedName name="AS_Bags">#REF!</definedName>
    <definedName name="AS_Kapo_Burn">#REF!</definedName>
    <definedName name="AS_Lata">#REF!</definedName>
    <definedName name="AS_LS_Pet1_Pet15">#REF!</definedName>
    <definedName name="AS_Nestea">#REF!</definedName>
    <definedName name="AS_Pet2">#REF!</definedName>
    <definedName name="AS_Retorn_1">#REF!</definedName>
    <definedName name="AS_Retorn_2">#REF!</definedName>
    <definedName name="AS_SbPet2_Pet225">#REF!</definedName>
    <definedName name="AS_SchwLT_Pet600">#REF!</definedName>
    <definedName name="AS2DocOpenMode" hidden="1">"AS2DocumentEdit"</definedName>
    <definedName name="ascf">[1]Feriados!$A$2:$A$35</definedName>
    <definedName name="asd">OFFSET([7]Estoque_UPG!$D$3,1,0,[7]Estoque_UPG!$A$2-1,2)</definedName>
    <definedName name="asdF" localSheetId="14">[1]Finame!#REF!</definedName>
    <definedName name="asdF">[1]Finame!#REF!</definedName>
    <definedName name="ASDFY" localSheetId="14">#REF!</definedName>
    <definedName name="ASDFY">#REF!</definedName>
    <definedName name="asdg">'[1]Análise de Sensibilidade'!$E$15</definedName>
    <definedName name="asegf" localSheetId="14">OFFSET(#REF!,0,0,#REF!,1)</definedName>
    <definedName name="asegf">OFFSET(#REF!,0,0,#REF!,1)</definedName>
    <definedName name="asf">'[1]Análise de Sensibilidade'!$C$11</definedName>
    <definedName name="asfas">'[1]Formação de Preços'!#REF!</definedName>
    <definedName name="asfasdfd">'[1]Formação de Preços'!$B$2:$H$67</definedName>
    <definedName name="ASFGASD">[1]!Aluguel</definedName>
    <definedName name="asfqe">[1]Finame!#REF!</definedName>
    <definedName name="asg">OFFSET(#REF!,0,0,#REF!,1)</definedName>
    <definedName name="ASGADGASD">'[1]#REF'!#REF!</definedName>
    <definedName name="ASRDY">'[1]Prop-28P-12H'!$B$15</definedName>
    <definedName name="ASRTDY">[1]JAN00!#REF!</definedName>
    <definedName name="asv">OFFSET(#REF!,0,0,#REF!,1)</definedName>
    <definedName name="AT_PAS">[8]BALANCO96!$B$2:$K$38</definedName>
    <definedName name="ativo" localSheetId="14">#REF!</definedName>
    <definedName name="ativo">#REF!</definedName>
    <definedName name="AVRTRW">'[1]Análise de Sensibilidade'!$Z$16</definedName>
    <definedName name="AWERFW">[1]Finame!#REF!</definedName>
    <definedName name="AWFqw">'[1]Análise de Sensibilidade'!$C$13</definedName>
    <definedName name="AWRGW">'[1]Análise de Sensibilidade'!$E$20</definedName>
    <definedName name="AZREG">'[1]Análise de Sensibilidade'!$AB$17</definedName>
    <definedName name="Baby_127L">#REF!</definedName>
    <definedName name="balancete">#REF!</definedName>
    <definedName name="BALANCO">#REF!</definedName>
    <definedName name="BALANÇO">#REF!</definedName>
    <definedName name="BALIZA">'[1]#REF'!$A$1</definedName>
    <definedName name="Banco">'[1]#REF'!$A$2:$A$39</definedName>
    <definedName name="_xlnm.Database">'[1]#REF'!$A$5:$J$1252</definedName>
    <definedName name="basdfbg">OFFSET(#REF!,1,1,COUNTA(#REF!),9)</definedName>
    <definedName name="BASE1">'[1]#REF'!$B$4</definedName>
    <definedName name="basfdb">OFFSET(#REF!,1,1,COUNTA(#REF!),9)</definedName>
    <definedName name="bct">#REF!</definedName>
    <definedName name="BD_Rodo">OFFSET(#REF!,1,1,COUNTA(#REF!),9)</definedName>
    <definedName name="be">'[1]#REF'!#REF!</definedName>
    <definedName name="benef">'[1]#REF'!$B$21</definedName>
    <definedName name="beneficios">'[1]#REF'!$B$28</definedName>
    <definedName name="BigBags">[9]Custo_Insumos!$C$52:$C$58</definedName>
    <definedName name="BP" localSheetId="14">#REF!</definedName>
    <definedName name="BP">#REF!</definedName>
    <definedName name="BrutoLiquido" localSheetId="14">#REF!</definedName>
    <definedName name="BrutoLiquido">#REF!</definedName>
    <definedName name="bug">'[1]#REF'!$B$8</definedName>
    <definedName name="But_Close">[10]!But_Close</definedName>
    <definedName name="But_Print">[10]!But_Print</definedName>
    <definedName name="Cad_Terc" localSheetId="14">#REF!</definedName>
    <definedName name="Cad_Terc">#REF!</definedName>
    <definedName name="Caminhoes">'[1]#REF'!$D$2:$D$14</definedName>
    <definedName name="capac">'[1]#REF'!$B$2</definedName>
    <definedName name="cardes">'[1]#REF'!$B$24</definedName>
    <definedName name="carga">'[1]#REF'!$G$42</definedName>
    <definedName name="carga1">'[1]#REF'!$H$42</definedName>
    <definedName name="CARLOS">#REF!</definedName>
    <definedName name="cat">'[1]#REF'!$G$15</definedName>
    <definedName name="cavalotipo">'[1]#REF'!#REF!</definedName>
    <definedName name="cavalotrucado">'[1]#REF'!$B$7</definedName>
    <definedName name="ÇÇ">'[11]#REF'!$A$1:$A$5</definedName>
    <definedName name="CC_DESCR">[12]CADASTRO_PADRAO!$C$473:$C$625</definedName>
    <definedName name="CCProd">[9]BD_Detalhes!$F$5:$J$130</definedName>
    <definedName name="CD">'[1]#REF'!$B$1:$C$392</definedName>
    <definedName name="CD_ACID">#REF!</definedName>
    <definedName name="CD_ALUG">#REF!</definedName>
    <definedName name="CD_COMB">#REF!</definedName>
    <definedName name="CD_MANUT">#REF!</definedName>
    <definedName name="CD_OUT">#REF!</definedName>
    <definedName name="CD_OutManu">#REF!</definedName>
    <definedName name="CD_Ped">#REF!</definedName>
    <definedName name="CD_PNEUS">#REF!</definedName>
    <definedName name="CD_SEG">#REF!</definedName>
    <definedName name="CD_TAX">#REF!</definedName>
    <definedName name="CD_TERC">#REF!</definedName>
    <definedName name="CD_VIAG">#REF!</definedName>
    <definedName name="Cenarios">'[1]#REF'!$B$1:$I$25</definedName>
    <definedName name="CENT">'[1]#REF'!$J$9</definedName>
    <definedName name="CERV">'[1]#REF'!$A$11:$AC$126</definedName>
    <definedName name="cfbt">'[1]RESUMO TARIFAS'!$B$22</definedName>
    <definedName name="cfcmbt24">'[1]RESUMO TARIFAS'!$D$19</definedName>
    <definedName name="ChartingArea">[13]PL23!$A$6:$A$103,[13]PL23!$F$6:$L$103</definedName>
    <definedName name="Class_Rec" localSheetId="14">#REF!</definedName>
    <definedName name="Class_Rec">#REF!</definedName>
    <definedName name="cm4x2">'[1]#REF'!$G$10</definedName>
    <definedName name="cm4x2esso">#REF!</definedName>
    <definedName name="cm4x2l">#REF!</definedName>
    <definedName name="cm6x2">'[1]#REF'!$G$11</definedName>
    <definedName name="cm6x2esso">#REF!</definedName>
    <definedName name="cm6x4">'[1]#REF'!$G$12</definedName>
    <definedName name="CM6X4ESSO">#REF!</definedName>
    <definedName name="Códigos_MP_Semis">[9]Custo_Insumos!$C$5:$C$24</definedName>
    <definedName name="coefic">'[1]#REF'!$B$29</definedName>
    <definedName name="coeficientedeseguro">'[1]#REF'!$B$44</definedName>
    <definedName name="cof">'[1]#REF'!$B$27</definedName>
    <definedName name="cofins">'[1]#REF'!$B$30</definedName>
    <definedName name="comis">'[1]#REF'!$B$21</definedName>
    <definedName name="COMISS_TRAD">'[1]CALC COMISSAO VENDAS - VARIAVEL'!$A$159:$O$315</definedName>
    <definedName name="comissão">'[1]#REF'!$B$23</definedName>
    <definedName name="compr">'[1]#REF'!$B$10</definedName>
    <definedName name="conrk">[4]Insumos!$B$30</definedName>
    <definedName name="cons4x2">'[1]#REF'!$B$33</definedName>
    <definedName name="consumodocm">'[1]#REF'!$B$34</definedName>
    <definedName name="Contr_ManSR">#REF!</definedName>
    <definedName name="Contr_Manut">#REF!</definedName>
    <definedName name="Contrato">'[1]#REF'!#REF!</definedName>
    <definedName name="conx6x2">'[1]#REF'!$B$34</definedName>
    <definedName name="coo">'[1]#REF'!$B$20</definedName>
    <definedName name="Correção">#REF!</definedName>
    <definedName name="Cot_URTJLP">'[1]#REF'!$E$10</definedName>
    <definedName name="CPMF">'[1]#REF'!$B$5</definedName>
    <definedName name="CRITÉRIO_A">'[1]#REF'!$A$79:$A$80</definedName>
    <definedName name="CRITÉRIO_D">'[1]#REF'!$C$79:$C$80</definedName>
    <definedName name="CRITÉRIO_P">'[1]#REF'!$B$79:$B$80</definedName>
    <definedName name="CRITÉRIO_T">'[1]#REF'!$D$79:$D$80</definedName>
    <definedName name="_xlnm.Criteria">#REF!</definedName>
    <definedName name="cseca">'[1]#REF'!$B$9</definedName>
    <definedName name="cub">[4]Insumos!$B$22</definedName>
    <definedName name="Custo">'[1]Formação de Preços'!$B$2:$H$67</definedName>
    <definedName name="Custo_de_Capital____a.a._em_USD">#REF!</definedName>
    <definedName name="cvbt">'[1]RESUMO TARIFAS'!$B$23</definedName>
    <definedName name="cvcmbt24">'[1]RESUMO TARIFAS'!$D$20</definedName>
    <definedName name="d">'[1]#REF'!$S$215</definedName>
    <definedName name="D_M">#REF!</definedName>
    <definedName name="Dados">[9]BD_Detalhes!$C$5:$BP$130</definedName>
    <definedName name="Dados_Receitas" localSheetId="14">#REF!</definedName>
    <definedName name="Dados_Receitas">#REF!</definedName>
    <definedName name="DAPRO">'[1]#REF'!$G$52</definedName>
    <definedName name="DAPROV">'[1]#REF'!$G$52</definedName>
    <definedName name="DATA_input_dealer">'[1]#REF'!$A$6:$I$760</definedName>
    <definedName name="Date2">'[14]WC analytics (+data pages)'!$D$7</definedName>
    <definedName name="Date3">'[14]WC analytics (+data pages)'!$E$7</definedName>
    <definedName name="dcub" localSheetId="14">#REF!</definedName>
    <definedName name="dcub">#REF!</definedName>
    <definedName name="dddjdjjdj">"Botão 4"</definedName>
    <definedName name="DE">'[1]#REF'!$I$11</definedName>
    <definedName name="DEFLATOR">[1]Finame!#REF!</definedName>
    <definedName name="deflator1">[1]Finame!#REF!</definedName>
    <definedName name="deflator2">[1]Finame!#REF!</definedName>
    <definedName name="Del_Credere">'[1]#REF'!$H$10</definedName>
    <definedName name="DEMIT">'[1]#REF'!$C$52</definedName>
    <definedName name="Depre_Tc">#REF!</definedName>
    <definedName name="depre4x2">'[1]#REF'!$H$10</definedName>
    <definedName name="depre4x2esso">#REF!</definedName>
    <definedName name="depre4x2l">#REF!</definedName>
    <definedName name="depre6x2">'[1]#REF'!$H$11</definedName>
    <definedName name="depre6x2esso">#REF!</definedName>
    <definedName name="depre6x4">'[1]#REF'!$H$12</definedName>
    <definedName name="DEPRE6X4ESSO">#REF!</definedName>
    <definedName name="deprecat">'[1]#REF'!$H$15</definedName>
    <definedName name="deprecat1">'[1]#REF'!#REF!</definedName>
    <definedName name="deprerk">'[1]#REF'!$H$13</definedName>
    <definedName name="deprerkgaiola">'[15]CUSTO FROTA'!#REF!</definedName>
    <definedName name="depresapao">'[1]#REF'!$H$14</definedName>
    <definedName name="depretrtk">#REF!</definedName>
    <definedName name="descarga">'[1]#REF'!$G$43</definedName>
    <definedName name="descarga1">'[1]#REF'!$H$43</definedName>
    <definedName name="desp">[4]Insumos!$B$15</definedName>
    <definedName name="DespAdm_Conserv">#REF!</definedName>
    <definedName name="DespAdm_Consumo">#REF!</definedName>
    <definedName name="DespAdm_Escr">#REF!</definedName>
    <definedName name="DespAdm_Locom">#REF!</definedName>
    <definedName name="DespAdm_Out">#REF!</definedName>
    <definedName name="DespAdm_Seg">#REF!</definedName>
    <definedName name="DespAdm_ServPJPF">#REF!</definedName>
    <definedName name="DespADM_Tel">#REF!</definedName>
    <definedName name="DespAdm_TI">#REF!</definedName>
    <definedName name="DespAdm_Trein">#REF!</definedName>
    <definedName name="DespAdm_Trib">#REF!</definedName>
    <definedName name="DespAdm_Viag">#REF!</definedName>
    <definedName name="DETALHE">#REF!</definedName>
    <definedName name="dez_00">'[1]#REF'!#REF!</definedName>
    <definedName name="dez_01">'[1]#REF'!$S$2:$S$39</definedName>
    <definedName name="dez_02">'[1]#REF'!#REF!</definedName>
    <definedName name="dez_03">'[1]#REF'!#REF!</definedName>
    <definedName name="dez_96">'[1]#REF'!#REF!</definedName>
    <definedName name="dez_97">'[1]#REF'!$AA$8:$AA$48</definedName>
    <definedName name="dez_98">'[1]#REF'!#REF!</definedName>
    <definedName name="dez_99">'[1]#REF'!#REF!</definedName>
    <definedName name="df">'[1]#REF'!$H$6</definedName>
    <definedName name="dff">'[1]Finame CM'!$D$15</definedName>
    <definedName name="DFJSRT">'[1]Prop-28P-12H'!$B$20</definedName>
    <definedName name="DG">'[1]Análise de Sensibilidade'!$C$18</definedName>
    <definedName name="di">'[1]#REF'!$B$19</definedName>
    <definedName name="diariamensal">'[1]#REF'!$B$27</definedName>
    <definedName name="diarias">'[1]#REF'!$B$22</definedName>
    <definedName name="diárias">'[1]#REF'!$B$20</definedName>
    <definedName name="dias">'[1]#REF'!$G$46</definedName>
    <definedName name="dias_uteis">'[1]#REF'!$B$22</definedName>
    <definedName name="die">'[1]#REF'!$B$22</definedName>
    <definedName name="diesel">'[1]#REF'!$B$25</definedName>
    <definedName name="dieselcm">'[1]#REF'!$B$32</definedName>
    <definedName name="dieselcons">'[1]#REF'!#REF!</definedName>
    <definedName name="dieselconsumo">'[1]#REF'!#REF!</definedName>
    <definedName name="dieselvalor">'[1]#REF'!#REF!</definedName>
    <definedName name="Dir_Acid">#REF!</definedName>
    <definedName name="Dir_Alug">#REF!</definedName>
    <definedName name="Dir_Combust">#REF!</definedName>
    <definedName name="Dir_Lavagens">#REF!</definedName>
    <definedName name="Dir_Manut">#REF!</definedName>
    <definedName name="Dir_Out">#REF!</definedName>
    <definedName name="Dir_OutManu">#REF!</definedName>
    <definedName name="Dir_Pedag">#REF!</definedName>
    <definedName name="Dir_Pneus">#REF!</definedName>
    <definedName name="Dir_Seguros">#REF!</definedName>
    <definedName name="Dir_Tax">#REF!</definedName>
    <definedName name="Dir_Terc">#REF!</definedName>
    <definedName name="Dir_UltTerc">#REF!</definedName>
    <definedName name="Dir_ViagOp">#REF!</definedName>
    <definedName name="dist">'[1]#REF'!$B$3</definedName>
    <definedName name="distanciamèdia">'[1]#REF'!$B$49</definedName>
    <definedName name="djun">#REF!</definedName>
    <definedName name="dm">'[1]#REF'!$B$14</definedName>
    <definedName name="dmdp">[4]Insumos!$B$18</definedName>
    <definedName name="DMDP2">[16]Insumos!$B$14</definedName>
    <definedName name="doar" localSheetId="14">#REF!</definedName>
    <definedName name="doar">#REF!</definedName>
    <definedName name="dolar_2002">[1]Assumptions!$F$120</definedName>
    <definedName name="dolar_2003">[1]Assumptions!$G$120</definedName>
    <definedName name="dolar_2004">[1]Assumptions!$H$120</definedName>
    <definedName name="dolar_2005">[1]Assumptions!$I$120</definedName>
    <definedName name="dolar_2006">[1]Assumptions!$J$120</definedName>
    <definedName name="DONIZETE1" localSheetId="14">#REF!</definedName>
    <definedName name="DONIZETE1">#REF!</definedName>
    <definedName name="DRE" localSheetId="14">#REF!</definedName>
    <definedName name="DRE">#REF!</definedName>
    <definedName name="DRE_SC" localSheetId="14">#REF!</definedName>
    <definedName name="DRE_SC">#REF!</definedName>
    <definedName name="dreconomico">#REF!</definedName>
    <definedName name="DREGERENCIAL">#REF!</definedName>
    <definedName name="DRGerencial">#REF!</definedName>
    <definedName name="DSGD">'[1]#REF'!$B$1:$C$392</definedName>
    <definedName name="Dt_Liberação">'[1]#REF'!$E$6</definedName>
    <definedName name="Dt_Operação">'[1]#REF'!$E$5</definedName>
    <definedName name="DYIU">'[1]Análise de Sensibilidade'!$C$12</definedName>
    <definedName name="e">'[1]#REF'!#REF!</definedName>
    <definedName name="EAF">'[1]Análise de Sensibilidade'!$E$19</definedName>
    <definedName name="ef">'[1]Análise de Sensibilidade'!$C$19</definedName>
    <definedName name="EFG">'[1]Fluxo de Caixa'!$K$3:$Q$29</definedName>
    <definedName name="EFIC">[1]PARÂMETROS!$B$2</definedName>
    <definedName name="EG" localSheetId="14">OFFSET(#REF!,0,0,#REF!,1)</definedName>
    <definedName name="EG">OFFSET(#REF!,0,0,#REF!,1)</definedName>
    <definedName name="eixo3">[4]Insumos!$B$6</definedName>
    <definedName name="Embalagem1">[9]Custo_Insumos!$C$36:$C$37</definedName>
    <definedName name="Embalagem2">[9]Custo_Insumos!$C$38:$C$40</definedName>
    <definedName name="Embalagem3">[9]Custo_Insumos!$C$41:$C$46</definedName>
    <definedName name="EMIT">'[1]#REF'!$C$51</definedName>
    <definedName name="encargos">'[1]#REF'!$B$26</definedName>
    <definedName name="encargosdiretos">'[1]#REF'!$B$29</definedName>
    <definedName name="encdir">'[1]#REF'!$B$22</definedName>
    <definedName name="EQUIP">#REF!</definedName>
    <definedName name="Equipamentos">'[1]Resumo Parcelas'!$B$10:$B$56</definedName>
    <definedName name="erj">'[1]#REF'!$D$16</definedName>
    <definedName name="ERQ">'[1]Análise de Sensibilidade'!$Y$2:$AD$22</definedName>
    <definedName name="ESCOLHE">'[1]#REF'!$A$29:$A$31</definedName>
    <definedName name="ESPO">'[1]#REF'!$H$54</definedName>
    <definedName name="ESTOQUES">'[1]#REF'!$A$5:$F$58</definedName>
    <definedName name="ESTOQUESAREA">'[1]#REF'!$C$5:$F$58</definedName>
    <definedName name="EVA">#REF!</definedName>
    <definedName name="EWQTRDS2345">'[1]#REF'!$B$1:$C$392</definedName>
    <definedName name="extra">'[1]#REF'!$G$44</definedName>
    <definedName name="f">'[1]#REF'!$B$79:$B$80</definedName>
    <definedName name="fafer">'[1]#REF'!$H$6</definedName>
    <definedName name="Faixa_Manut">#REF!</definedName>
    <definedName name="Fast_Lane">#REF!</definedName>
    <definedName name="FAZENDA">OFFSET([17]Origem_Faz_Tal!$B$1,1,0,(COUNTA([17]Origem_Faz_Tal!$B:$B)-1),1)</definedName>
    <definedName name="FDGFD" localSheetId="14">'[1]#REF'!#REF!</definedName>
    <definedName name="FDGFD">'[1]#REF'!#REF!</definedName>
    <definedName name="FDJSR">'[1]Análise de Impacto'!$A$1:$D$24</definedName>
    <definedName name="Fer">'[1]#REF'!$A$2:$A$35</definedName>
    <definedName name="Feriados">#REF!</definedName>
    <definedName name="FESAFRA">[18]IMPLANTAÇÃO!#REF!</definedName>
    <definedName name="fev_00">'[1]#REF'!#REF!</definedName>
    <definedName name="fev_01">'[1]#REF'!$I$2:$I$39</definedName>
    <definedName name="fev_02">'[1]#REF'!#REF!</definedName>
    <definedName name="Fev_03">'[1]#REF'!#REF!</definedName>
    <definedName name="fev_04">'[1]#REF'!#REF!</definedName>
    <definedName name="fev_97">'[1]#REF'!$Q$8:$Q$48</definedName>
    <definedName name="fev_98">'[1]#REF'!$AC$8:$AC$48</definedName>
    <definedName name="fev_99">'[1]#REF'!#REF!</definedName>
    <definedName name="ff">[1]Feriados!$A$2:$A$35</definedName>
    <definedName name="fff">[1]Feriados!$A:$A</definedName>
    <definedName name="FINAME">[1]Finame!$A$1:$K$78</definedName>
    <definedName name="fixo_mot_cub">#REF!</definedName>
    <definedName name="fixo4x2">'[1]#REF'!$B$16</definedName>
    <definedName name="fixo6x2">'[1]#REF'!$C$16</definedName>
    <definedName name="fixobulk">'[1]#REF'!$E$16</definedName>
    <definedName name="fixocarreta">'[1]#REF'!$F$53</definedName>
    <definedName name="fixoflat">'[1]#REF'!$G$16</definedName>
    <definedName name="fixomot">'[1]#REF'!$I$16</definedName>
    <definedName name="fixopllt">'[1]#REF'!$F$16</definedName>
    <definedName name="fixosdu">'[1]#REF'!$D$16</definedName>
    <definedName name="fixotruck">'[1]#REF'!$F$51</definedName>
    <definedName name="FJRT">'[1]Análise de Sensibilidade'!$Z$9</definedName>
    <definedName name="FL">#REF!</definedName>
    <definedName name="fmotcub">'[10]Formacao com Encargos MOTORISTA'!#REF!</definedName>
    <definedName name="fmotjun">'[10]Formacao com Encargos MOTORISTA'!#REF!</definedName>
    <definedName name="FREQ">'[1]#REF'!$D$54</definedName>
    <definedName name="FRESERVA">'[1]#REF'!$C$15</definedName>
    <definedName name="Frete1">'[1]Análise de Sensibilidade'!$C$18</definedName>
    <definedName name="Frete2">'[1]Análise de Sensibilidade'!$C$19</definedName>
    <definedName name="Frete3">'[1]Análise de Sensibilidade'!$C$20</definedName>
    <definedName name="Frete4">'[1]Análise de Sensibilidade'!$E$18</definedName>
    <definedName name="Frete5">'[1]Análise de Sensibilidade'!$E$19</definedName>
    <definedName name="Frete6">'[1]Análise de Sensibilidade'!$E$20</definedName>
    <definedName name="FROTA">#REF!</definedName>
    <definedName name="FROTA2">OFFSET([17]Veículos!$F$1,1,0,(COUNTA([17]Veículos!$F:$F)-1),1)</definedName>
    <definedName name="frotareserva" localSheetId="14">'[1]Prop-24P-12H'!#REF!</definedName>
    <definedName name="frotareserva">'[1]Prop-24P-12H'!#REF!</definedName>
    <definedName name="FROTASRGAFOR">'[1]#REF'!$B$1:$R$112</definedName>
    <definedName name="FSAFRA">[19]IMPLANTAÇÃO!$D$2</definedName>
    <definedName name="FSDF">'[1]#REF'!$B$1:$C$392</definedName>
    <definedName name="fyCoverDate">#REF!</definedName>
    <definedName name="fyCoverDraft">[20]Cover!$I$14</definedName>
    <definedName name="g">'[1]#REF'!$A$1:$A$5</definedName>
    <definedName name="GART">'[1]Análise de Sensibilidade'!$AB$18</definedName>
    <definedName name="GAWR">'[1]Análise de Sensibilidade'!$E$19</definedName>
    <definedName name="GEARRW">'[1]Análise de Sensibilidade'!$Z$17</definedName>
    <definedName name="Gerencial">[1]Gerencial!$B$2:$BL$26</definedName>
    <definedName name="Gerencial_1">#REF!</definedName>
    <definedName name="ghkl">OFFSET([5]Estoque_UPG!$D$3,1,0,[5]Estoque_UPG!$A$2-1,2)</definedName>
    <definedName name="ghl">OFFSET(#REF!,0,0,#REF!,1)</definedName>
    <definedName name="GILBERTO">#REF!</definedName>
    <definedName name="GJK">'[1]Análise de Sensibilidade'!$C$11</definedName>
    <definedName name="glk">OFFSET(#REF!,0,0,#REF!,1)</definedName>
    <definedName name="Graf_Transp_Dia">OFFSET(#REF!,0,0,#REF!,1)</definedName>
    <definedName name="Graf_Transp_Dia1">OFFSET(#REF!,0,0,#REF!,1)</definedName>
    <definedName name="Graf_Transp_Dia2">OFFSET(#REF!,0,0,#REF!,1)</definedName>
    <definedName name="Gre">'[1]#REF'!$A:$A</definedName>
    <definedName name="h">'[1]#REF'!$A$1:$A$5</definedName>
    <definedName name="HBDH">'[1]Análise de Sensibilidade'!$Z$18</definedName>
    <definedName name="hernandes">#REF!</definedName>
    <definedName name="horas_uteis">'[1]#REF'!$B$23</definedName>
    <definedName name="Horizon">#REF!</definedName>
    <definedName name="HORIZONTAL">#REF!</definedName>
    <definedName name="HTML1_1" hidden="1">"'[P219697.XLS]P219697 intranet'!$C$1:$AD$25"</definedName>
    <definedName name="HTML1_10" hidden="1">""</definedName>
    <definedName name="HTML1_11" hidden="1">1</definedName>
    <definedName name="HTML1_12" hidden="1">"C:\INTRANET\Pag21.htm"</definedName>
    <definedName name="HTML1_2" hidden="1">1</definedName>
    <definedName name="HTML1_3" hidden="1">"P219697"</definedName>
    <definedName name="HTML1_4" hidden="1">"P219697 intranet"</definedName>
    <definedName name="HTML1_5" hidden="1">""</definedName>
    <definedName name="HTML1_6" hidden="1">-4146</definedName>
    <definedName name="HTML1_7" hidden="1">-4146</definedName>
    <definedName name="HTML1_8" hidden="1">"08/10/96"</definedName>
    <definedName name="HTML1_9" hidden="1">"ALCAN ALUMINIO DO BRASIL S.A."</definedName>
    <definedName name="HTML2_1" hidden="1">"[P219697.XLS]intranet!$A$1:$AF$96"</definedName>
    <definedName name="HTML2_10" hidden="1">""</definedName>
    <definedName name="HTML2_11" hidden="1">1</definedName>
    <definedName name="HTML2_12" hidden="1">"C:\INTRANET\Pag21.htm"</definedName>
    <definedName name="HTML2_2" hidden="1">1</definedName>
    <definedName name="HTML2_3" hidden="1">"P219697"</definedName>
    <definedName name="HTML2_4" hidden="1">"intranet"</definedName>
    <definedName name="HTML2_5" hidden="1">""</definedName>
    <definedName name="HTML2_6" hidden="1">-4146</definedName>
    <definedName name="HTML2_7" hidden="1">-4146</definedName>
    <definedName name="HTML2_8" hidden="1">"08/10/96"</definedName>
    <definedName name="HTML2_9" hidden="1">"ALCAN ALUMINIO DO BRASIL S.A."</definedName>
    <definedName name="HTMLCount" hidden="1">2</definedName>
    <definedName name="II">#REF!</definedName>
    <definedName name="Impacto">'[1]Análise de Impacto'!$A$1:$D$24</definedName>
    <definedName name="impfat" localSheetId="14">#REF!</definedName>
    <definedName name="impfat">#REF!</definedName>
    <definedName name="Impostos" localSheetId="14">#REF!</definedName>
    <definedName name="Impostos">#REF!</definedName>
    <definedName name="IMPRESSAO">'[1]#REF'!$A$5:$D$71</definedName>
    <definedName name="Impresso">'[1]#REF'!$A$2:$J$53</definedName>
    <definedName name="IMPRIME" localSheetId="12">[21]PLANCUSr!#REF!</definedName>
    <definedName name="IMPRIME" localSheetId="14">[22]PLANCUSr!#REF!</definedName>
    <definedName name="IMPRIME" localSheetId="10">[23]PLANCUSr!#REF!</definedName>
    <definedName name="IMPRIME" localSheetId="3">[24]PLANCUSr_CJ!#REF!</definedName>
    <definedName name="IMPRIME">[25]PLANCUSr!#REF!</definedName>
    <definedName name="impvenda" localSheetId="14">#REF!</definedName>
    <definedName name="impvenda">#REF!</definedName>
    <definedName name="indi">'[1]#REF'!$B$15</definedName>
    <definedName name="inflação">'[1]#REF'!$C$16</definedName>
    <definedName name="INVEST">'[1]#REF'!$C$5:$AE$56</definedName>
    <definedName name="INVEST2">'[1]#REF'!$C$63:$AE$114</definedName>
    <definedName name="INVESTIMENTO">'[1]Fluxo de Caixa'!$C$5</definedName>
    <definedName name="IOF">'[1]#REF'!$B$7</definedName>
    <definedName name="Iof_ano">'[1]#REF'!$B$2</definedName>
    <definedName name="Iof_dia">'[1]#REF'!$B$3</definedName>
    <definedName name="ip">'[1]#REF'!$B$13</definedName>
    <definedName name="ipi">#REF!</definedName>
    <definedName name="Ipva">[4]Insumos!$B$13</definedName>
    <definedName name="ipvacm">'[1]Prop-28P-12H'!$B$17</definedName>
    <definedName name="IR_MEDICOS" localSheetId="14">#REF!</definedName>
    <definedName name="IR_MEDICOS">#REF!</definedName>
    <definedName name="j">'[1]#REF'!$B$6</definedName>
    <definedName name="J_4X2">'[1]#REF'!$F$27</definedName>
    <definedName name="J_6X4">'[1]#REF'!$F$28</definedName>
    <definedName name="J_RK">'[1]#REF'!$F$30</definedName>
    <definedName name="J_SAPÃO">'[1]#REF'!$F$29</definedName>
    <definedName name="j4x2">'[1]#REF'!$I$10</definedName>
    <definedName name="j4x21">'[1]#REF'!#REF!</definedName>
    <definedName name="j4x2esso">#REF!</definedName>
    <definedName name="j4x2l">#REF!</definedName>
    <definedName name="j6x2">'[1]#REF'!$I$11</definedName>
    <definedName name="j6x21">'[1]#REF'!#REF!</definedName>
    <definedName name="j6x4">'[1]#REF'!$I$12</definedName>
    <definedName name="j6x41">'[1]#REF'!#REF!</definedName>
    <definedName name="jan_00">'[1]#REF'!#REF!</definedName>
    <definedName name="jan_01">'[1]#REF'!$H$2:$H$39</definedName>
    <definedName name="jan_02">'[1]#REF'!#REF!</definedName>
    <definedName name="Jan_03">'[1]#REF'!#REF!</definedName>
    <definedName name="jan_04">'[1]#REF'!#REF!</definedName>
    <definedName name="jan_97">'[1]#REF'!#REF!</definedName>
    <definedName name="jan_98">'[1]#REF'!$AB$8:$AB$48</definedName>
    <definedName name="jan_99">'[1]#REF'!#REF!</definedName>
    <definedName name="jcat">'[1]#REF'!$I$15</definedName>
    <definedName name="jcat1">'[1]#REF'!#REF!</definedName>
    <definedName name="jh">OFFSET(#REF!,0,0,#REF!,1)</definedName>
    <definedName name="jornada">'[1]#REF'!$G$45</definedName>
    <definedName name="jrk">'[1]#REF'!$I$13</definedName>
    <definedName name="jsapao">'[1]#REF'!$I$14</definedName>
    <definedName name="jsapao1">'[1]#REF'!#REF!</definedName>
    <definedName name="jul_00">'[1]#REF'!#REF!</definedName>
    <definedName name="jul_01">'[1]#REF'!$N$2:$N$39</definedName>
    <definedName name="jul_02">'[1]#REF'!#REF!</definedName>
    <definedName name="jul_03">'[1]#REF'!#REF!</definedName>
    <definedName name="jul_96">'[1]#REF'!#REF!</definedName>
    <definedName name="jul_97">'[1]#REF'!$V$8:$V$48</definedName>
    <definedName name="jul_98">'[1]#REF'!$AH$8:$AH$48</definedName>
    <definedName name="jul_99">'[1]#REF'!#REF!</definedName>
    <definedName name="juliao">'[1]#REF'!$C$54</definedName>
    <definedName name="jun">[4]Insumos!#REF!</definedName>
    <definedName name="jun_00">'[1]#REF'!#REF!</definedName>
    <definedName name="jun_01">'[1]#REF'!$M$2:$M$39</definedName>
    <definedName name="jun_02">'[1]#REF'!#REF!</definedName>
    <definedName name="jun_03">'[1]#REF'!#REF!</definedName>
    <definedName name="jun_04">'[1]#REF'!#REF!</definedName>
    <definedName name="jun_96">'[1]#REF'!#REF!</definedName>
    <definedName name="jun_97">'[1]#REF'!$U$8:$U$48</definedName>
    <definedName name="jun_98">'[1]#REF'!$AG$8:$AG$48</definedName>
    <definedName name="jun_99">'[1]#REF'!#REF!</definedName>
    <definedName name="Junho_03">'[1]Resumo Parcelas'!#REF!</definedName>
    <definedName name="juroas">#REF!</definedName>
    <definedName name="juros">[4]Insumos!$B$10</definedName>
    <definedName name="JUROS_LIESING">[1]PARÂMETROS!$B$27</definedName>
    <definedName name="Juros_TC" localSheetId="14">#REF!</definedName>
    <definedName name="Juros_TC">#REF!</definedName>
    <definedName name="juros6x2esso" localSheetId="14">#REF!</definedName>
    <definedName name="juros6x2esso">#REF!</definedName>
    <definedName name="JUROS6X4ESSO" localSheetId="14">#REF!</definedName>
    <definedName name="JUROS6X4ESSO">#REF!</definedName>
    <definedName name="jurosanual">'[1]#REF'!$B$11</definedName>
    <definedName name="jurosanula">'[1]#REF'!$B$11</definedName>
    <definedName name="jurosdojuliao">'[1]#REF'!$B$6</definedName>
    <definedName name="jurosmensal">'[1]#REF'!$B$10</definedName>
    <definedName name="jurosrkgaiola">'[15]CUSTO FROTA'!#REF!</definedName>
    <definedName name="jurostrtk" localSheetId="14">#REF!</definedName>
    <definedName name="jurostrtk">#REF!</definedName>
    <definedName name="JYULYUI">'[1]#REF'!$B$1:$C$392</definedName>
    <definedName name="k">'[2]#REF'!$A$1:$A$5</definedName>
    <definedName name="kç">OFFSET(#REF!,1,1,COUNTA(#REF!),9)</definedName>
    <definedName name="km">'[1]#REF'!$G$41</definedName>
    <definedName name="KmPerc">'[1]Análise de Sensibilidade'!$AA$12</definedName>
    <definedName name="kmpneunovo">'[1]#REF'!$B$37</definedName>
    <definedName name="kmrecapagem">'[1]#REF'!$B$39</definedName>
    <definedName name="labels">#REF!</definedName>
    <definedName name="lav">'[1]#REF'!$B$29</definedName>
    <definedName name="lavagem">'[1]#REF'!$B$46</definedName>
    <definedName name="li">'[1]#REF'!$B$11</definedName>
    <definedName name="lic">[4]Insumos!$B$17</definedName>
    <definedName name="liccm">'[1]#REF'!$B$13</definedName>
    <definedName name="licençadosr">'[1]Prop-28P-12H'!$B$16</definedName>
    <definedName name="licenciamentoedpvatcm">'[1]Prop-28P-12H'!$B$15</definedName>
    <definedName name="Licensiamento">'[1]#REF'!$EJ$3:$EN$20</definedName>
    <definedName name="licsr">'[1]#REF'!$B$12</definedName>
    <definedName name="Linha_terc">#REF!</definedName>
    <definedName name="lis">'[1]#REF'!$B$12</definedName>
    <definedName name="LisFer">#REF!</definedName>
    <definedName name="LisFer1">#REF!</definedName>
    <definedName name="ListaFeriados">#REF!</definedName>
    <definedName name="ListaFeriados2">'[1]#REF'!$T$12:$T$139</definedName>
    <definedName name="ListaIndex">#REF!</definedName>
    <definedName name="litext">[4]Insumos!$B$26</definedName>
    <definedName name="litro">[4]Insumos!$B$24</definedName>
    <definedName name="LL">#REF!</definedName>
    <definedName name="LLL">'[1]#REF'!$A:$A</definedName>
    <definedName name="LOCAL">'[1]#REF'!$B$1:$C$392</definedName>
    <definedName name="LOCAL18">'[1]#REF'!$B$1:$C$392</definedName>
    <definedName name="LOCAL2">[1]JAN00!#REF!</definedName>
    <definedName name="Loco_FrAux" localSheetId="14">#REF!</definedName>
    <definedName name="Loco_FrAux">#REF!</definedName>
    <definedName name="LUBCM">[19]EQUIPAMENTOS!$I$6</definedName>
    <definedName name="LUBPLT" localSheetId="14">#REF!</definedName>
    <definedName name="LUBPLT">#REF!</definedName>
    <definedName name="lucro" localSheetId="14">#REF!</definedName>
    <definedName name="lucro">#REF!</definedName>
    <definedName name="lucrofixo">'[1]#REF'!$B$51</definedName>
    <definedName name="lucrovariavel">'[1]#REF'!$B$52</definedName>
    <definedName name="mai_00">'[1]#REF'!#REF!</definedName>
    <definedName name="mai_01">'[1]#REF'!$L$2:$L$39</definedName>
    <definedName name="mai_02">'[1]#REF'!#REF!</definedName>
    <definedName name="mai_03">'[1]#REF'!#REF!</definedName>
    <definedName name="mai_04">'[1]#REF'!#REF!</definedName>
    <definedName name="mai_96">'[1]#REF'!#REF!</definedName>
    <definedName name="mai_97">'[1]#REF'!$T$8:$T$48</definedName>
    <definedName name="mai_98">'[1]#REF'!$AF$8:$AF$48</definedName>
    <definedName name="mai_99">'[1]#REF'!#REF!</definedName>
    <definedName name="Maio_03">'[1]Resumo Parcelas'!#REF!</definedName>
    <definedName name="man">'[1]#REF'!$B$21</definedName>
    <definedName name="man4x2">'[1]#REF'!$B$27</definedName>
    <definedName name="man6x2">'[1]#REF'!$B$28</definedName>
    <definedName name="mancm">'[1]#REF'!$B$23</definedName>
    <definedName name="mansilo">'[1]#REF'!$B$30</definedName>
    <definedName name="mansr">'[1]#REF'!$B$24</definedName>
    <definedName name="manucom">'[1]#REF'!$B$31</definedName>
    <definedName name="MANUTCM">[19]EQUIPAMENTOS!$H$6</definedName>
    <definedName name="MANUTCRINT" localSheetId="14">#REF!</definedName>
    <definedName name="MANUTCRINT">#REF!</definedName>
    <definedName name="MANUTCRPIC" localSheetId="14">#REF!</definedName>
    <definedName name="MANUTCRPIC">#REF!</definedName>
    <definedName name="MANUTDOLLY">[19]EQUIPAMENTOS!$H$16</definedName>
    <definedName name="manutençãocm">'[1]#REF'!$B$30</definedName>
    <definedName name="manutençãosr">'[1]#REF'!$B$31</definedName>
    <definedName name="MANUTPTF">#REF!</definedName>
    <definedName name="MANUTRBINT">#REF!</definedName>
    <definedName name="MANUTRBPIC">#REF!</definedName>
    <definedName name="MANUTSRINT">#REF!</definedName>
    <definedName name="MANUTSRPIC">[19]EQUIPAMENTOS!$H$15</definedName>
    <definedName name="mar_00">'[1]#REF'!#REF!</definedName>
    <definedName name="mar_01">'[1]#REF'!$J$2:$J$39</definedName>
    <definedName name="mar_02">'[1]#REF'!#REF!</definedName>
    <definedName name="Mar_03">'[1]#REF'!#REF!</definedName>
    <definedName name="mar_04">'[1]#REF'!#REF!</definedName>
    <definedName name="mar_97">'[1]#REF'!$R$8:$R$48</definedName>
    <definedName name="mar_98">'[1]#REF'!$AD$8:$AD$48</definedName>
    <definedName name="mar_99">'[1]#REF'!#REF!</definedName>
    <definedName name="MARCOS">#REF!</definedName>
    <definedName name="matriz">'[1]#REF'!$B$17</definedName>
    <definedName name="med">[1]Despesas!#REF!</definedName>
    <definedName name="MES">'[1]#REF'!$J$7</definedName>
    <definedName name="Mês">[6]Controle!$D$55</definedName>
    <definedName name="Mini__VN">#REF!</definedName>
    <definedName name="MNN">[1]!Aluguel</definedName>
    <definedName name="MO">'[1]#REF'!$A$2:$R$37</definedName>
    <definedName name="MOD_CM">#REF!</definedName>
    <definedName name="Motoristas">[1]Motoristas!$B$1:$G$29</definedName>
    <definedName name="MR">'[1]#REF'!$A$43:$R$78</definedName>
    <definedName name="MSG">'[1]#REF'!$G$30:$G$33</definedName>
    <definedName name="mutação">#REF!</definedName>
    <definedName name="Name3">'[14]WC analytics (+data pages)'!$E$7</definedName>
    <definedName name="NAO">'[1]#REF'!$G$38</definedName>
    <definedName name="Nat_Invest">#REF!</definedName>
    <definedName name="NOME">[1]Despesas!#REF!</definedName>
    <definedName name="nov_00">'[1]#REF'!#REF!</definedName>
    <definedName name="nov_01">'[1]#REF'!$R$2:$R$39</definedName>
    <definedName name="nov_02">'[1]#REF'!#REF!</definedName>
    <definedName name="nov_03">'[1]#REF'!#REF!</definedName>
    <definedName name="nov_96">'[1]#REF'!#REF!</definedName>
    <definedName name="nov_97">'[1]#REF'!$Z$8:$Z$48</definedName>
    <definedName name="nov_98">'[1]#REF'!#REF!</definedName>
    <definedName name="nov_99">'[1]#REF'!#REF!</definedName>
    <definedName name="novokm">'[1]#REF'!#REF!</definedName>
    <definedName name="novovalor">'[1]#REF'!#REF!</definedName>
    <definedName name="nu">'[1]#REF'!$B$16</definedName>
    <definedName name="numajud">'[1]#REF'!$B$18</definedName>
    <definedName name="numeromotorista">'[1]Prop-28P-12H'!$B$20</definedName>
    <definedName name="nummot">'[1]#REF'!$B$16</definedName>
    <definedName name="NumV1">'[1]Análise de Sensibilidade'!$Z$9</definedName>
    <definedName name="oleo">'[1]#REF'!$B$32</definedName>
    <definedName name="ORIG1">'[1]#REF'!$A$3:$AG$57</definedName>
    <definedName name="ORIG2">'[1]#REF'!$A$61:$AG$115</definedName>
    <definedName name="out_00">'[1]#REF'!#REF!</definedName>
    <definedName name="out_01">'[1]#REF'!$Q$2:$Q$39</definedName>
    <definedName name="out_02">'[1]#REF'!#REF!</definedName>
    <definedName name="out_03">'[1]#REF'!#REF!</definedName>
    <definedName name="out_96">'[1]#REF'!#REF!</definedName>
    <definedName name="out_97">'[1]#REF'!$Y$8:$Y$48</definedName>
    <definedName name="out_98">'[1]#REF'!#REF!</definedName>
    <definedName name="out_99">'[1]#REF'!#REF!</definedName>
    <definedName name="over">'[1]#REF'!$B$18</definedName>
    <definedName name="overequ">[4]Insumos!#REF!</definedName>
    <definedName name="overfunc">[4]Insumos!#REF!</definedName>
    <definedName name="p">'[1]#REF'!$B$4</definedName>
    <definedName name="p_1">#REF!</definedName>
    <definedName name="P_4X2">'[1]#REF'!$E$27</definedName>
    <definedName name="P_6x4">'[1]#REF'!$E$28</definedName>
    <definedName name="P_RK">'[1]#REF'!$E$30</definedName>
    <definedName name="P_SAPÃO">'[1]#REF'!$E$29</definedName>
    <definedName name="P6X4">'[1]#REF'!$E$28</definedName>
    <definedName name="Parametros">'[1]Dados Gerais'!$B$1:$G$15</definedName>
    <definedName name="PARCELA">'[1]#REF'!$I$13</definedName>
    <definedName name="passivo">#REF!</definedName>
    <definedName name="PASSO">'[1]#REF'!#REF!</definedName>
    <definedName name="PAULÍNIA">[1]Agregados!$B$1</definedName>
    <definedName name="pedagio">'[1]#REF'!$C$4</definedName>
    <definedName name="penus">'[1]#REF'!$B$35</definedName>
    <definedName name="PERDAKM">#REF!</definedName>
    <definedName name="PerfilVPL">'[1]Perfil VPL'!$A$1:$K$28</definedName>
    <definedName name="peric">'[1]#REF'!$B$20</definedName>
    <definedName name="pericul">'[1]#REF'!$B$21</definedName>
    <definedName name="periculosidade">'[1]#REF'!$B$22</definedName>
    <definedName name="Periodo">#REF!</definedName>
    <definedName name="Pes_Dir">#REF!</definedName>
    <definedName name="Pes_Indir">#REF!</definedName>
    <definedName name="Pessoal">#REF!</definedName>
    <definedName name="PFPJ">#REF!</definedName>
    <definedName name="pi">'[1]#REF'!$B$17</definedName>
    <definedName name="pisco">[4]Insumos!$B$12</definedName>
    <definedName name="pisconfinscpmf">'[1]Prop-28P-12H'!$B$45</definedName>
    <definedName name="piso">'[1]#REF'!$B$17</definedName>
    <definedName name="pisoajud">'[1]#REF'!$B$20</definedName>
    <definedName name="pisodoadicionalnoturno">'[1]#REF'!$B$21</definedName>
    <definedName name="PL">[8]BALANCO96!$V$75:$AE$103</definedName>
    <definedName name="placa">[4]Insumos!$B$16</definedName>
    <definedName name="pn">'[1]#REF'!$B$24</definedName>
    <definedName name="pneu">[4]Insumos!$B$36</definedName>
    <definedName name="pneu_1_a_5">'[26]FLUXO DE CAIXA'!$B$176</definedName>
    <definedName name="pneu_6">'[26]FLUXO DE CAIXA'!$B$177</definedName>
    <definedName name="pneucm">'[1]#REF'!$B$27</definedName>
    <definedName name="pneucm42">'[1]#REF'!$B$36</definedName>
    <definedName name="pneucm6x2">'[1]#REF'!$B$37</definedName>
    <definedName name="pneunovo">'[1]#REF'!$B$36</definedName>
    <definedName name="pneuscm">'[1]#REF'!$B$41</definedName>
    <definedName name="pneusr">'[1]#REF'!$B$42</definedName>
    <definedName name="pns">'[1]#REF'!$B$25</definedName>
    <definedName name="POKI">'[1]#REF'!$B$1:$C$392</definedName>
    <definedName name="pr">'[1]#REF'!$B$9</definedName>
    <definedName name="PRAZO">'[1]#REF'!$B$8</definedName>
    <definedName name="Prazo_carência">'[1]#REF'!#REF!</definedName>
    <definedName name="PRAZO_VEIC">[1]PARÂMETROS!$B$23</definedName>
    <definedName name="prazocm">[4]Insumos!$B$11</definedName>
    <definedName name="prazosr">'[1]#REF'!$B$13</definedName>
    <definedName name="pre">'[1]#REF'!#REF!</definedName>
    <definedName name="Preço_estimado_do_conjunto">[1]Plan1!$B$4</definedName>
    <definedName name="PREÇOAPOIO4X2" localSheetId="14">#REF!</definedName>
    <definedName name="PREÇOAPOIO4X2">#REF!</definedName>
    <definedName name="PREÇOAPOIO6X4" localSheetId="14">#REF!</definedName>
    <definedName name="PREÇOAPOIO6X4">#REF!</definedName>
    <definedName name="PREÇOCARINT" localSheetId="14">#REF!</definedName>
    <definedName name="PREÇOCARINT">#REF!</definedName>
    <definedName name="PREÇOCARPIC">#REF!</definedName>
    <definedName name="PREÇOCM">[19]EQUIPAMENTOS!$E$6</definedName>
    <definedName name="preçodocm">'[1]Prop-28P-12H'!$B$6</definedName>
    <definedName name="preçododiesel">'[1]#REF'!$B$33</definedName>
    <definedName name="PREÇODOLLY">[19]EQUIPAMENTOS!$E$16</definedName>
    <definedName name="PREÇOPTF" localSheetId="14">#REF!</definedName>
    <definedName name="PREÇOPTF">#REF!</definedName>
    <definedName name="PREÇORBPIC" localSheetId="14">#REF!</definedName>
    <definedName name="PREÇORBPIC">#REF!</definedName>
    <definedName name="PREÇOREBINT" localSheetId="14">#REF!</definedName>
    <definedName name="PREÇOREBINT">#REF!</definedName>
    <definedName name="PREÇORODINT">#REF!</definedName>
    <definedName name="precosr">'[1]Prop-28P-12H'!$B$12</definedName>
    <definedName name="PREÇOSRPIC">[19]EQUIPAMENTOS!$E$15</definedName>
    <definedName name="premio">'[1]#REF'!$B$19</definedName>
    <definedName name="premiomotorista">'[1]#REF'!$B$24</definedName>
    <definedName name="prior_2_dif">'[27]3. Abordagem de implantação'!#REF!</definedName>
    <definedName name="Produtividade">[1]Produtividade!$A$1:$J$24</definedName>
    <definedName name="Prz_Carência" localSheetId="14">#REF!</definedName>
    <definedName name="Prz_Carência">#REF!</definedName>
    <definedName name="Prz_Total">'[1]#REF'!$H$5</definedName>
    <definedName name="q">'[1]Bradesco.75CM.Coca'!$H$3</definedName>
    <definedName name="Q_BAG_CTN">[1]PARÂMETROS!$B$13</definedName>
    <definedName name="Q_PET_BAG">[1]PARÂMETROS!$B$28</definedName>
    <definedName name="QEF">[1]Feriados!$A:$A</definedName>
    <definedName name="qewf">'[1]Análise de Sensibilidade'!$D$14</definedName>
    <definedName name="qf">'[1]Análise de Sensibilidade'!$E$20</definedName>
    <definedName name="Qtd_dias">#REF!</definedName>
    <definedName name="qtddiarias">'[1]#REF'!$B$23</definedName>
    <definedName name="qtde">#REF!</definedName>
    <definedName name="quantidadedediarias">'[1]Prop-28P-12H'!$B$25</definedName>
    <definedName name="qwer">'[1]Análise de Sensibilidade'!$B$1:$F$25</definedName>
    <definedName name="qwf">[1]Produtividade!$A$1:$J$24</definedName>
    <definedName name="qwfd">'[1]Análise de Sensibilidade'!$C$12</definedName>
    <definedName name="QWRE">'[1]Perfil VPL'!$A$1:$K$28</definedName>
    <definedName name="Range_Comb" localSheetId="14">#REF!</definedName>
    <definedName name="Range_Comb">#REF!</definedName>
    <definedName name="RCFDC">'[1]#REF'!$E$32</definedName>
    <definedName name="re">'[1]#REF'!$B$10</definedName>
    <definedName name="reajuste">[4]Preços!#REF!</definedName>
    <definedName name="recapkm">'[1]#REF'!#REF!</definedName>
    <definedName name="recapvalor">'[1]#REF'!#REF!</definedName>
    <definedName name="Receita">'[1]Análise de Sensibilidade'!$Y$2:$AD$22</definedName>
    <definedName name="Receitas">#REF!</definedName>
    <definedName name="rectotal">#REF!</definedName>
    <definedName name="REFRIG">'[1]#REF'!$A$11:$CX$174</definedName>
    <definedName name="Rel_CCustos">'[9]Desp_Fabr&amp;Adm'!$B$4:$B$15</definedName>
    <definedName name="Relação_Cód_Acabados">[9]BD_Detalhes!$C$5:$C$129</definedName>
    <definedName name="RelVrAdic" localSheetId="14">#REF!</definedName>
    <definedName name="RelVrAdic">#REF!</definedName>
    <definedName name="RES">'[1]#REF'!$E$117:$AE$172</definedName>
    <definedName name="residcm">[4]Insumos!$B$8</definedName>
    <definedName name="residrk">[4]Insumos!$B$9</definedName>
    <definedName name="residsr">'[1]#REF'!$B$10</definedName>
    <definedName name="residualcm">'[1]Prop-28P-12H'!$B$9</definedName>
    <definedName name="residualsr">'[1]#REF'!$B$14</definedName>
    <definedName name="resisr">'[1]#REF'!$B$12</definedName>
    <definedName name="REVISÃO">[1]Despesas!#REF!</definedName>
    <definedName name="REWQ">'[1]#REF'!$B$1:$C$392</definedName>
    <definedName name="REWQE">'[1]#REF'!$B$1:$C$392</definedName>
    <definedName name="RiskAutoStopPercChange">1.5</definedName>
    <definedName name="RiskCollectDistributionSamples">2</definedName>
    <definedName name="RiskExcelReportsGoInNewWorkbook">TRUE</definedName>
    <definedName name="RiskExcelReportsToGenerate">2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k">'[1]#REF'!$G$13</definedName>
    <definedName name="rkgas">'[15]CUSTO FROTA'!#REF!</definedName>
    <definedName name="ROBERTO" localSheetId="14">#REF!</definedName>
    <definedName name="ROBERTO">#REF!</definedName>
    <definedName name="ROSANA" localSheetId="14">#REF!</definedName>
    <definedName name="ROSANA">#REF!</definedName>
    <definedName name="rr" localSheetId="14">'[28]Resumo Parcelas'!#REF!</definedName>
    <definedName name="rr">'[28]Resumo Parcelas'!#REF!</definedName>
    <definedName name="Saldo_Devedor" localSheetId="14">'[1]#REF'!#REF!</definedName>
    <definedName name="Saldo_Devedor">'[1]#REF'!#REF!</definedName>
    <definedName name="SaldoProjeto">'[1]#REF'!$I$140</definedName>
    <definedName name="sapao">'[1]#REF'!$G$14</definedName>
    <definedName name="SAPBEXrevision" hidden="1">17</definedName>
    <definedName name="SAPBEXsysID" hidden="1">"DBW"</definedName>
    <definedName name="SAPBEXwbID" hidden="1">"AGGUBNB5BDJMKT07AM01TGIZM"</definedName>
    <definedName name="satey">OFFSET(#REF!,0,0,#REF!,1)</definedName>
    <definedName name="Scandilog" localSheetId="14" hidden="1">{"report",#N/A,FALSE,"dataBase"}</definedName>
    <definedName name="Scandilog" hidden="1">{"report",#N/A,FALSE,"dataBase"}</definedName>
    <definedName name="sdc">[1]Fevereiro!$A$1:$H$145</definedName>
    <definedName name="sdh">'[1]Análise de Sensibilidade'!$E$17</definedName>
    <definedName name="seg">'[1]#REF'!$B$26</definedName>
    <definedName name="segcarga">'[1]#REF'!$B$29</definedName>
    <definedName name="segfrota">'[1]#REF'!$B$17</definedName>
    <definedName name="seguro">'[1]#REF'!#REF!</definedName>
    <definedName name="segurofrota">'[1]#REF'!$B$16</definedName>
    <definedName name="Sensibilidade">'[1]Análise de Sensibilidade'!$B$1:$F$25</definedName>
    <definedName name="SERGIO">#REF!</definedName>
    <definedName name="Servs_Terc_Adm">#REF!</definedName>
    <definedName name="Servs_Terc_PF">#REF!</definedName>
    <definedName name="set_00">'[1]#REF'!#REF!</definedName>
    <definedName name="set_01">'[1]#REF'!$P$2:$P$39</definedName>
    <definedName name="set_02">'[1]#REF'!#REF!</definedName>
    <definedName name="set_03">'[1]#REF'!#REF!</definedName>
    <definedName name="set_96">'[1]#REF'!#REF!</definedName>
    <definedName name="set_97">'[1]#REF'!$X$8:$X$48</definedName>
    <definedName name="set_98">'[1]#REF'!#REF!</definedName>
    <definedName name="set_99">'[1]#REF'!#REF!</definedName>
    <definedName name="SFJ">'[1]Análise de Sensibilidade'!$C$18</definedName>
    <definedName name="SGASD">'[1]#REF'!$B$1:$C$392</definedName>
    <definedName name="SGDU">'[1]Prop-28P-12H'!$B$17</definedName>
    <definedName name="SHIGUEO" localSheetId="14">#REF!</definedName>
    <definedName name="SHIGUEO">#REF!</definedName>
    <definedName name="silo">'[1]#REF'!$B$7</definedName>
    <definedName name="SNTH">'[1]Fluxo de Caixa'!$C$5</definedName>
    <definedName name="sobrig">[4]Insumos!$B$14</definedName>
    <definedName name="SOCIOS">#REF!</definedName>
    <definedName name="SOMA">[1]Finame!#REF!</definedName>
    <definedName name="SPT_PF">#REF!</definedName>
    <definedName name="SPT_PJ">#REF!</definedName>
    <definedName name="SREYE">'[1]Análise de Sensibilidade'!$D$14</definedName>
    <definedName name="srtipo">'[1]#REF'!$B$9</definedName>
    <definedName name="sth">OFFSET(#REF!,1,1,COUNTA(#REF!),9)</definedName>
    <definedName name="Stk">OFFSET([29]Estoques!$D$3,1,0,[29]Estoques!$A$2-1,2)</definedName>
    <definedName name="STUST">'[1]Análise de Sensibilidade'!$Z$11</definedName>
    <definedName name="SZDHTY">[1]Motoristas!$B$1:$G$29</definedName>
    <definedName name="SZDRFY">'[1]Análise de Sensibilidade'!$AA$12</definedName>
    <definedName name="t">[1]!Aluguel</definedName>
    <definedName name="T_DESL_MG">[1]PARÂMETROS!$B$10</definedName>
    <definedName name="T_HAN_TECON">[1]PARÂMETROS!$B$7</definedName>
    <definedName name="T_PORT_MG">[1]PARÂMETROS!$B$6</definedName>
    <definedName name="T_TROCA_CTN">[1]PARÂMETROS!$B$31</definedName>
    <definedName name="T_VIA_CAR">[1]PARÂMETROS!$B$8</definedName>
    <definedName name="TABELA" localSheetId="14">#REF!</definedName>
    <definedName name="TABELA">#REF!</definedName>
    <definedName name="TABELA1" localSheetId="14">#REF!</definedName>
    <definedName name="TABELA1">#REF!</definedName>
    <definedName name="TAXA">'[1]#REF'!$B$5</definedName>
    <definedName name="TAXA_DOLAR">[1]PARÂMETROS!$B$25</definedName>
    <definedName name="Taxa_USD" localSheetId="14">#REF!</definedName>
    <definedName name="Taxa_USD">#REF!</definedName>
    <definedName name="TAXAEQUA">'[1]#REF'!$B$6</definedName>
    <definedName name="taxaterc">'[1]#REF'!$M$24</definedName>
    <definedName name="tdf">'[1]#REF'!$H$9</definedName>
    <definedName name="tdv">'[1]#REF'!$H$17</definedName>
    <definedName name="TECLA">'[1]#REF'!$G$35</definedName>
    <definedName name="Tel_Cel">#REF!</definedName>
    <definedName name="Tel_Dados">#REF!</definedName>
    <definedName name="Tel_Fixo">#REF!</definedName>
    <definedName name="Tel_OutComu">#REF!</definedName>
    <definedName name="Tel_Rad">#REF!</definedName>
    <definedName name="TelaAnalise">'[1]#REF'!$A$34:$F$56</definedName>
    <definedName name="TelaAnálise">'[1]Análise de Fluxo de Caixa'!$A$1:$G$20</definedName>
    <definedName name="TelaDados">'[1]Dados Gerais'!$A$1:$G$16</definedName>
    <definedName name="TelaDemonstrativos">'[1]Fluxo de Caixa'!$K$3:$Q$29</definedName>
    <definedName name="TelaPrincipal">'[1]Tela Principal'!$A$1:$L$22</definedName>
    <definedName name="Telefonia" localSheetId="14">#REF!</definedName>
    <definedName name="Telefonia">#REF!</definedName>
    <definedName name="terc">'[1]#REF'!$K$25</definedName>
    <definedName name="TES">#REF!</definedName>
    <definedName name="TESAFRA">[18]IMPLANTAÇÃO!#REF!</definedName>
    <definedName name="TEST0" localSheetId="14">#REF!</definedName>
    <definedName name="TEST0">#REF!</definedName>
    <definedName name="TEST1">'[1]#REF'!$A$1550:$E$1827</definedName>
    <definedName name="teste">'[27]3. Abordagem de implantação'!#REF!</definedName>
    <definedName name="TESTHKEY">'[1]#REF'!$D$1:$E$1</definedName>
    <definedName name="TESTKEYS">'[1]#REF'!$A$2:$C$1827</definedName>
    <definedName name="TESTVKEY">'[1]#REF'!$A$1:$C$1</definedName>
    <definedName name="TIJ">'[1]#REF'!$C$52</definedName>
    <definedName name="TIPO">'[1]#REF'!$D$5</definedName>
    <definedName name="Tipo_Frota">#REF!</definedName>
    <definedName name="Tipo_SR">#REF!</definedName>
    <definedName name="tondia">'[30]TRANSPORTE PIC'!#REF!</definedName>
    <definedName name="tonmes">'[30]TRANSPORTE PIC'!#REF!</definedName>
    <definedName name="TONSAFRA">'[19]QUADRO OPERAÇÃO'!$C$3</definedName>
    <definedName name="Tot_Celu" localSheetId="14">#REF!</definedName>
    <definedName name="Tot_Celu">#REF!</definedName>
    <definedName name="Tot_Conserv" localSheetId="14">#REF!</definedName>
    <definedName name="Tot_Conserv">#REF!</definedName>
    <definedName name="Tot_Consumo" localSheetId="14">#REF!</definedName>
    <definedName name="Tot_Consumo">#REF!</definedName>
    <definedName name="Tot_Dados">#REF!</definedName>
    <definedName name="Tot_Escrit">#REF!</definedName>
    <definedName name="Tot_Fixo">#REF!</definedName>
    <definedName name="Tot_FrAux">#REF!</definedName>
    <definedName name="Tot_Hosp">#REF!</definedName>
    <definedName name="Tot_Impostos">#REF!</definedName>
    <definedName name="Tot_Locom">#REF!</definedName>
    <definedName name="Tot_OutrasAdm">#REF!</definedName>
    <definedName name="Tot_Outros">#REF!</definedName>
    <definedName name="Tot_OutViag">#REF!</definedName>
    <definedName name="Tot_Pass">#REF!</definedName>
    <definedName name="Tot_PF">#REF!</definedName>
    <definedName name="Tot_PJ">#REF!</definedName>
    <definedName name="Tot_Rad">#REF!</definedName>
    <definedName name="Tot_SegAdm">#REF!</definedName>
    <definedName name="Tot_ServsPJPF">#REF!</definedName>
    <definedName name="Tot_Telefonia">#REF!</definedName>
    <definedName name="Tot_TI">#REF!</definedName>
    <definedName name="Tot_Trein">#REF!</definedName>
    <definedName name="Tot_Trib">#REF!</definedName>
    <definedName name="Tot_ViagensEstad">#REF!</definedName>
    <definedName name="Total_Encargos">'[1]#REF'!$H$11</definedName>
    <definedName name="TOTAL1">#REF!</definedName>
    <definedName name="TRAD__SchwLT_Pet600">#REF!</definedName>
    <definedName name="TRAD_Agua">#REF!</definedName>
    <definedName name="TRAD_Bags">#REF!</definedName>
    <definedName name="TRAD_Kapo_Burn">#REF!</definedName>
    <definedName name="TRAD_Lata">#REF!</definedName>
    <definedName name="TRAD_LS_Pet1_Pet15">#REF!</definedName>
    <definedName name="TRAD_Nestea">#REF!</definedName>
    <definedName name="TRAD_Pet2">#REF!</definedName>
    <definedName name="TRAD_Retorn_1">#REF!</definedName>
    <definedName name="TRAD_Retorn_2">#REF!</definedName>
    <definedName name="TRAD_Sb_Pet225">#REF!</definedName>
    <definedName name="TRANSINC">#REF!</definedName>
    <definedName name="Transp2">'[31]#REF'!$A$1:$A$5</definedName>
    <definedName name="trtk" localSheetId="14">#REF!</definedName>
    <definedName name="trtk">#REF!</definedName>
    <definedName name="TSAFRA">[19]IMPLANTAÇÃO!$B$2</definedName>
    <definedName name="Tx_BNDES">'[1]#REF'!$H$8</definedName>
    <definedName name="Tx_DelCredere">'[1]#REF'!$H$10</definedName>
    <definedName name="Tx_TJLP">'[1]#REF'!$H$9</definedName>
    <definedName name="TXSY">'[1]Análise de Sensibilidade'!$C$13</definedName>
    <definedName name="Ult_Celu">#REF!</definedName>
    <definedName name="Ult_CM">#REF!</definedName>
    <definedName name="Ult_Dest">#REF!</definedName>
    <definedName name="Ult_fixa">#REF!</definedName>
    <definedName name="Ult_Hosp">#REF!</definedName>
    <definedName name="Ult_Lin_CM">#REF!</definedName>
    <definedName name="Ult_LinComb">#REF!</definedName>
    <definedName name="Ult_LinPJ">#REF!</definedName>
    <definedName name="Ult_Lk">#REF!</definedName>
    <definedName name="Ult_LPF">#REF!</definedName>
    <definedName name="Ult_pes">[32]PESSOAL_CADASTRO!$43:$43</definedName>
    <definedName name="Ult_pf" localSheetId="14">#REF!</definedName>
    <definedName name="Ult_pf">#REF!</definedName>
    <definedName name="Ult_pj" localSheetId="14">#REF!</definedName>
    <definedName name="Ult_pj">#REF!</definedName>
    <definedName name="Ult_Rad" localSheetId="14">#REF!</definedName>
    <definedName name="Ult_Rad">#REF!</definedName>
    <definedName name="Ult_SR">#REF!</definedName>
    <definedName name="Ult_Terc">#REF!</definedName>
    <definedName name="UnidadeMedida">#REF!</definedName>
    <definedName name="v">'[1]#REF'!$B$3</definedName>
    <definedName name="va">'[1]#REF'!$B$8</definedName>
    <definedName name="VALO">'[1]#REF'!$F$47</definedName>
    <definedName name="VALOR">'[1]#REF'!$B$3</definedName>
    <definedName name="Valor1">'[1]Análise de Sensibilidade'!$AN$11</definedName>
    <definedName name="Valor2">'[1]Análise de Sensibilidade'!$AN$12</definedName>
    <definedName name="VALORCD">[1]Finame!#REF!</definedName>
    <definedName name="valorcm">[4]Insumos!$B$5</definedName>
    <definedName name="valorcomiof">[1]Finame!#REF!</definedName>
    <definedName name="valordadiaria">'[1]#REF'!$B$26</definedName>
    <definedName name="valordiarias">'[1]#REF'!$B$24</definedName>
    <definedName name="valordoproduto">'[1]#REF'!$B$43</definedName>
    <definedName name="valormédioseguroporkm">'[1]#REF'!$B$50</definedName>
    <definedName name="valorpr">'[1]#REF'!$B$28</definedName>
    <definedName name="valorrecapagem">'[1]#REF'!$B$38</definedName>
    <definedName name="valorrk">[4]Insumos!$B$7</definedName>
    <definedName name="valorsr">'[1]#REF'!$B$8</definedName>
    <definedName name="Var_Pç">#REF!</definedName>
    <definedName name="var4x2">'[1]#REF'!$B$29</definedName>
    <definedName name="varbulk">'[1]#REF'!$E$29</definedName>
    <definedName name="varbulk.">'[1]#REF'!$E$29</definedName>
    <definedName name="varcm6x2">'[1]#REF'!$C$29</definedName>
    <definedName name="varflat">'[1]#REF'!$G$29</definedName>
    <definedName name="variávelcarreta">'[1]#REF'!$G$53</definedName>
    <definedName name="variáveltruck">'[1]#REF'!$G$51</definedName>
    <definedName name="VariaVol">#REF!</definedName>
    <definedName name="varmot">'[1]#REF'!$I$29</definedName>
    <definedName name="varpllt">'[1]#REF'!$F$29</definedName>
    <definedName name="varsdu">'[1]#REF'!$D$29</definedName>
    <definedName name="vel_media">'[1]#REF'!$B$25</definedName>
    <definedName name="VERTICAL">#REF!</definedName>
    <definedName name="Veu_de_Noiva">#REF!</definedName>
    <definedName name="Viagem_Pass">#REF!</definedName>
    <definedName name="Viagens_Hosp">#REF!</definedName>
    <definedName name="Viagens_OutVia">#REF!</definedName>
    <definedName name="vidautildopneu">'[1]#REF'!$B$40</definedName>
    <definedName name="Visa_1000_L">#REF!</definedName>
    <definedName name="Visa_300_L">#REF!</definedName>
    <definedName name="Visa_420_L">#REF!</definedName>
    <definedName name="Vl_Financiado">'[1]#REF'!$E$9</definedName>
    <definedName name="Vl_Financiado2">#REF!</definedName>
    <definedName name="Vl_Princ">#REF!</definedName>
    <definedName name="Vl_TLJP">'[1]#REF'!$D$16</definedName>
    <definedName name="Vl_URTJLP">'[1]#REF'!$E$11</definedName>
    <definedName name="VLIOF">'[1]#REF'!$I$8</definedName>
    <definedName name="VlPrinc">#REF!</definedName>
    <definedName name="vmot">#REF!</definedName>
    <definedName name="VN_Bavaria">#REF!</definedName>
    <definedName name="VN_Kaiser">#REF!</definedName>
    <definedName name="VolTransp1">'[1]Análise de Sensibilidade'!$AB$13</definedName>
    <definedName name="VolTransp2">'[1]Análise de Sensibilidade'!$AB$14</definedName>
    <definedName name="VolTransp3">'[1]Análise de Sensibilidade'!$AB$15</definedName>
    <definedName name="VP">'[1]#REF'!$I$11</definedName>
    <definedName name="VPL">'[1]Análise de Fluxo de Caixa'!$C$13</definedName>
    <definedName name="VrAdicionado">#REF!</definedName>
    <definedName name="VrBigBags">[9]Custo_Insumos!$C$52:$K$58</definedName>
    <definedName name="VrInsumos">[9]Custo_Insumos!$C$5:$K$58</definedName>
    <definedName name="VrMatEmbalagem">[9]Custo_Insumos!$C$36:$K$48</definedName>
    <definedName name="VrMateriaisDiretos">[9]Custo_Insumos!$C$28:$K$32</definedName>
    <definedName name="vsg" localSheetId="14">OFFSET(#REF!,0,0,#REF!,1)</definedName>
    <definedName name="vsg">OFFSET(#REF!,0,0,#REF!,1)</definedName>
    <definedName name="W">'[2]#REF'!$A$1:$A$5</definedName>
    <definedName name="we5y">'[1]Análise de Sensibilidade'!$E$16</definedName>
    <definedName name="wefg">'[1]Análise de Sensibilidade'!$E$18</definedName>
    <definedName name="wet">OFFSET([5]Estoque_UPG!$D$3,1,0,[5]Estoque_UPG!$A$2-1,2)</definedName>
    <definedName name="WGE">'[1]Análise de Impacto'!$A$1:$D$24</definedName>
    <definedName name="WILSON" localSheetId="14">#REF!</definedName>
    <definedName name="WILSON">#REF!</definedName>
    <definedName name="WQ" hidden="1">'[11]#REF'!#REF!</definedName>
    <definedName name="WR">'[1]Dados Gerais'!$A$1:$G$16</definedName>
    <definedName name="Wreyt">'[1]Tela Principal'!$A$1:$L$22</definedName>
    <definedName name="wrn.analise." localSheetId="14" hidden="1">{#N/A,#N/A,FALSE,"Descontos";#N/A,#N/A,FALSE,"Descontos"}</definedName>
    <definedName name="wrn.analise." hidden="1">{#N/A,#N/A,FALSE,"Descontos";#N/A,#N/A,FALSE,"Descontos"}</definedName>
    <definedName name="wrn.RELMEN." localSheetId="14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wrn.RELMEN.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wrn.report." localSheetId="14" hidden="1">{"report",#N/A,FALSE,"dataBase"}</definedName>
    <definedName name="wrn.report." hidden="1">{"report",#N/A,FALSE,"dataBase"}</definedName>
    <definedName name="wrn.viabilidade." localSheetId="14" hidden="1">{#N/A,#N/A,FALSE,"Análise";#N/A,#N/A,FALSE,"Análise"}</definedName>
    <definedName name="wrn.viabilidade." hidden="1">{#N/A,#N/A,FALSE,"Análise";#N/A,#N/A,FALSE,"Análise"}</definedName>
    <definedName name="wrq">[1]Motoristas!$B$1:$G$29</definedName>
    <definedName name="x">[10]!x</definedName>
    <definedName name="YUOYIUP">'[1]#REF'!$B$1:$C$392</definedName>
    <definedName name="ZASFDHY">'[1]Prop-28P-12H'!$B$16</definedName>
    <definedName name="ZERO">'[1]#REF'!$A$1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60" l="1"/>
  <c r="E10" i="60" s="1"/>
  <c r="E12" i="60"/>
  <c r="E15" i="60"/>
  <c r="D2" i="60"/>
  <c r="E60" i="53"/>
  <c r="D60" i="53"/>
  <c r="E59" i="53"/>
  <c r="D59" i="53"/>
  <c r="E58" i="53"/>
  <c r="D58" i="53"/>
  <c r="E57" i="53"/>
  <c r="D57" i="53"/>
  <c r="E56" i="53"/>
  <c r="D56" i="53"/>
  <c r="E55" i="53"/>
  <c r="D55" i="53"/>
  <c r="E54" i="53"/>
  <c r="D54" i="53"/>
  <c r="E53" i="53"/>
  <c r="D53" i="53"/>
  <c r="E52" i="53"/>
  <c r="D52" i="53"/>
  <c r="E51" i="53"/>
  <c r="D51" i="53"/>
  <c r="E50" i="53"/>
  <c r="D50" i="53"/>
  <c r="E49" i="53"/>
  <c r="D49" i="53"/>
  <c r="E48" i="53"/>
  <c r="D48" i="53"/>
  <c r="E47" i="53"/>
  <c r="D47" i="53"/>
  <c r="E46" i="53"/>
  <c r="D46" i="53"/>
  <c r="E45" i="53"/>
  <c r="D45" i="53"/>
  <c r="E44" i="53"/>
  <c r="D44" i="53"/>
  <c r="E43" i="53"/>
  <c r="D43" i="53"/>
  <c r="E42" i="53"/>
  <c r="D42" i="53"/>
  <c r="E41" i="53"/>
  <c r="D41" i="53"/>
  <c r="E40" i="53"/>
  <c r="D40" i="53"/>
  <c r="E39" i="53"/>
  <c r="D39" i="53"/>
  <c r="E38" i="53"/>
  <c r="D38" i="53"/>
  <c r="E37" i="53"/>
  <c r="D37" i="53"/>
  <c r="E36" i="53"/>
  <c r="D36" i="53"/>
  <c r="E35" i="53"/>
  <c r="D35" i="53"/>
  <c r="E34" i="53"/>
  <c r="D34" i="53"/>
  <c r="E33" i="53"/>
  <c r="D33" i="53"/>
  <c r="E32" i="53"/>
  <c r="D32" i="53"/>
  <c r="E31" i="53"/>
  <c r="D31" i="53"/>
  <c r="E30" i="53"/>
  <c r="D30" i="53"/>
  <c r="E29" i="53"/>
  <c r="D29" i="53"/>
  <c r="E28" i="53"/>
  <c r="D28" i="53"/>
  <c r="E27" i="53"/>
  <c r="D27" i="53"/>
  <c r="E26" i="53"/>
  <c r="D26" i="53"/>
  <c r="E25" i="53"/>
  <c r="D25" i="53"/>
  <c r="E24" i="53"/>
  <c r="D24" i="53"/>
  <c r="E23" i="53"/>
  <c r="D23" i="53"/>
  <c r="E22" i="53"/>
  <c r="D22" i="53"/>
  <c r="E21" i="53"/>
  <c r="D21" i="53"/>
  <c r="E20" i="53"/>
  <c r="D20" i="53"/>
  <c r="E19" i="53"/>
  <c r="D19" i="53"/>
  <c r="E18" i="53"/>
  <c r="D18" i="53"/>
  <c r="E17" i="53"/>
  <c r="D17" i="53"/>
  <c r="E16" i="53"/>
  <c r="D16" i="53"/>
  <c r="E15" i="53"/>
  <c r="D15" i="53"/>
  <c r="E14" i="53"/>
  <c r="D14" i="53"/>
  <c r="E13" i="53"/>
  <c r="D13" i="53"/>
  <c r="E12" i="53"/>
  <c r="D12" i="53"/>
  <c r="E11" i="53"/>
  <c r="D11" i="53"/>
  <c r="E10" i="53"/>
  <c r="D10" i="53"/>
  <c r="E9" i="53"/>
  <c r="D9" i="53"/>
  <c r="E8" i="53"/>
  <c r="D8" i="53"/>
  <c r="E7" i="53"/>
  <c r="D7" i="53"/>
  <c r="E6" i="53"/>
  <c r="D6" i="53"/>
  <c r="E5" i="53"/>
  <c r="D5" i="53"/>
  <c r="E2" i="53"/>
  <c r="E5" i="60" l="1"/>
  <c r="E7" i="60"/>
  <c r="E6" i="60"/>
  <c r="E8" i="60"/>
  <c r="E9" i="60"/>
  <c r="E24" i="63" l="1"/>
  <c r="C24" i="63"/>
  <c r="D12" i="63"/>
  <c r="D10" i="63"/>
  <c r="D8" i="63"/>
  <c r="C3" i="63"/>
  <c r="L52" i="58"/>
  <c r="K52" i="58"/>
  <c r="I52" i="58"/>
  <c r="H52" i="58"/>
  <c r="F52" i="58"/>
  <c r="E52" i="58"/>
  <c r="L51" i="58"/>
  <c r="K51" i="58"/>
  <c r="I51" i="58"/>
  <c r="H51" i="58"/>
  <c r="F51" i="58"/>
  <c r="E51" i="58"/>
  <c r="L50" i="58"/>
  <c r="K50" i="58"/>
  <c r="I50" i="58"/>
  <c r="H50" i="58"/>
  <c r="F50" i="58"/>
  <c r="E50" i="58"/>
  <c r="L49" i="58"/>
  <c r="K49" i="58"/>
  <c r="I49" i="58"/>
  <c r="H49" i="58"/>
  <c r="F49" i="58"/>
  <c r="E49" i="58"/>
  <c r="L48" i="58"/>
  <c r="K48" i="58"/>
  <c r="I48" i="58"/>
  <c r="H48" i="58"/>
  <c r="F48" i="58"/>
  <c r="E48" i="58"/>
  <c r="L47" i="58"/>
  <c r="K47" i="58"/>
  <c r="I47" i="58"/>
  <c r="H47" i="58"/>
  <c r="F47" i="58"/>
  <c r="E47" i="58"/>
  <c r="L46" i="58"/>
  <c r="K46" i="58"/>
  <c r="I46" i="58"/>
  <c r="H46" i="58"/>
  <c r="F46" i="58"/>
  <c r="E46" i="58"/>
  <c r="L45" i="58"/>
  <c r="K45" i="58"/>
  <c r="I45" i="58"/>
  <c r="H45" i="58"/>
  <c r="F45" i="58"/>
  <c r="E45" i="58"/>
  <c r="L44" i="58"/>
  <c r="K44" i="58"/>
  <c r="I44" i="58"/>
  <c r="H44" i="58"/>
  <c r="F44" i="58"/>
  <c r="E44" i="58"/>
  <c r="L43" i="58"/>
  <c r="K43" i="58"/>
  <c r="I43" i="58"/>
  <c r="H43" i="58"/>
  <c r="F43" i="58"/>
  <c r="E43" i="58"/>
  <c r="L42" i="58"/>
  <c r="K42" i="58"/>
  <c r="I42" i="58"/>
  <c r="H42" i="58"/>
  <c r="F42" i="58"/>
  <c r="E42" i="58"/>
  <c r="L41" i="58"/>
  <c r="K41" i="58"/>
  <c r="I41" i="58"/>
  <c r="H41" i="58"/>
  <c r="F41" i="58"/>
  <c r="E41" i="58"/>
  <c r="L40" i="58"/>
  <c r="K40" i="58"/>
  <c r="I40" i="58"/>
  <c r="H40" i="58"/>
  <c r="F40" i="58"/>
  <c r="E40" i="58"/>
  <c r="L39" i="58"/>
  <c r="K39" i="58"/>
  <c r="I39" i="58"/>
  <c r="H39" i="58"/>
  <c r="F39" i="58"/>
  <c r="E39" i="58"/>
  <c r="L38" i="58"/>
  <c r="K38" i="58"/>
  <c r="I38" i="58"/>
  <c r="H38" i="58"/>
  <c r="F38" i="58"/>
  <c r="E38" i="58"/>
  <c r="L37" i="58"/>
  <c r="K37" i="58"/>
  <c r="I37" i="58"/>
  <c r="H37" i="58"/>
  <c r="F37" i="58"/>
  <c r="E37" i="58"/>
  <c r="L36" i="58"/>
  <c r="K36" i="58"/>
  <c r="I36" i="58"/>
  <c r="H36" i="58"/>
  <c r="F36" i="58"/>
  <c r="E36" i="58"/>
  <c r="L35" i="58"/>
  <c r="K35" i="58"/>
  <c r="I35" i="58"/>
  <c r="H35" i="58"/>
  <c r="F35" i="58"/>
  <c r="E35" i="58"/>
  <c r="L34" i="58"/>
  <c r="K34" i="58"/>
  <c r="I34" i="58"/>
  <c r="H34" i="58"/>
  <c r="F34" i="58"/>
  <c r="E34" i="58"/>
  <c r="L33" i="58"/>
  <c r="K33" i="58"/>
  <c r="I33" i="58"/>
  <c r="H33" i="58"/>
  <c r="F33" i="58"/>
  <c r="E33" i="58"/>
  <c r="L32" i="58"/>
  <c r="K32" i="58"/>
  <c r="I32" i="58"/>
  <c r="H32" i="58"/>
  <c r="F32" i="58"/>
  <c r="E32" i="58"/>
  <c r="L31" i="58"/>
  <c r="K31" i="58"/>
  <c r="I31" i="58"/>
  <c r="H31" i="58"/>
  <c r="F31" i="58"/>
  <c r="E31" i="58"/>
  <c r="L30" i="58"/>
  <c r="K30" i="58"/>
  <c r="I30" i="58"/>
  <c r="H30" i="58"/>
  <c r="F30" i="58"/>
  <c r="E30" i="58"/>
  <c r="L29" i="58"/>
  <c r="K29" i="58"/>
  <c r="I29" i="58"/>
  <c r="H29" i="58"/>
  <c r="F29" i="58"/>
  <c r="E29" i="58"/>
  <c r="L28" i="58"/>
  <c r="K28" i="58"/>
  <c r="I28" i="58"/>
  <c r="H28" i="58"/>
  <c r="F28" i="58"/>
  <c r="E28" i="58"/>
  <c r="L27" i="58"/>
  <c r="K27" i="58"/>
  <c r="I27" i="58"/>
  <c r="H27" i="58"/>
  <c r="F27" i="58"/>
  <c r="E27" i="58"/>
  <c r="L26" i="58"/>
  <c r="K26" i="58"/>
  <c r="I26" i="58"/>
  <c r="H26" i="58"/>
  <c r="F26" i="58"/>
  <c r="E26" i="58"/>
  <c r="L25" i="58"/>
  <c r="K25" i="58"/>
  <c r="I25" i="58"/>
  <c r="H25" i="58"/>
  <c r="F25" i="58"/>
  <c r="E25" i="58"/>
  <c r="L24" i="58"/>
  <c r="K24" i="58"/>
  <c r="I24" i="58"/>
  <c r="H24" i="58"/>
  <c r="F24" i="58"/>
  <c r="E24" i="58"/>
  <c r="L23" i="58"/>
  <c r="K23" i="58"/>
  <c r="I23" i="58"/>
  <c r="H23" i="58"/>
  <c r="F23" i="58"/>
  <c r="E23" i="58"/>
  <c r="L22" i="58"/>
  <c r="K22" i="58"/>
  <c r="I22" i="58"/>
  <c r="H22" i="58"/>
  <c r="F22" i="58"/>
  <c r="E22" i="58"/>
  <c r="L21" i="58"/>
  <c r="K21" i="58"/>
  <c r="I21" i="58"/>
  <c r="H21" i="58"/>
  <c r="F21" i="58"/>
  <c r="E21" i="58"/>
  <c r="L20" i="58"/>
  <c r="K20" i="58"/>
  <c r="I20" i="58"/>
  <c r="H20" i="58"/>
  <c r="F20" i="58"/>
  <c r="E20" i="58"/>
  <c r="L19" i="58"/>
  <c r="K19" i="58"/>
  <c r="I19" i="58"/>
  <c r="H19" i="58"/>
  <c r="F19" i="58"/>
  <c r="E19" i="58"/>
  <c r="L18" i="58"/>
  <c r="K18" i="58"/>
  <c r="I18" i="58"/>
  <c r="H18" i="58"/>
  <c r="F18" i="58"/>
  <c r="E18" i="58"/>
  <c r="L17" i="58"/>
  <c r="K17" i="58"/>
  <c r="I17" i="58"/>
  <c r="H17" i="58"/>
  <c r="F17" i="58"/>
  <c r="E17" i="58"/>
  <c r="L16" i="58"/>
  <c r="K16" i="58"/>
  <c r="I16" i="58"/>
  <c r="H16" i="58"/>
  <c r="F16" i="58"/>
  <c r="E16" i="58"/>
  <c r="L15" i="58"/>
  <c r="K15" i="58"/>
  <c r="I15" i="58"/>
  <c r="H15" i="58"/>
  <c r="F15" i="58"/>
  <c r="E15" i="58"/>
  <c r="L14" i="58"/>
  <c r="K14" i="58"/>
  <c r="I14" i="58"/>
  <c r="H14" i="58"/>
  <c r="F14" i="58"/>
  <c r="E14" i="58"/>
  <c r="L13" i="58"/>
  <c r="K13" i="58"/>
  <c r="I13" i="58"/>
  <c r="H13" i="58"/>
  <c r="F13" i="58"/>
  <c r="E13" i="58"/>
  <c r="L12" i="58"/>
  <c r="K12" i="58"/>
  <c r="I12" i="58"/>
  <c r="H12" i="58"/>
  <c r="F12" i="58"/>
  <c r="E12" i="58"/>
  <c r="L11" i="58"/>
  <c r="K11" i="58"/>
  <c r="I11" i="58"/>
  <c r="H11" i="58"/>
  <c r="F11" i="58"/>
  <c r="E11" i="58"/>
  <c r="L10" i="58"/>
  <c r="K10" i="58"/>
  <c r="I10" i="58"/>
  <c r="H10" i="58"/>
  <c r="F10" i="58"/>
  <c r="E10" i="58"/>
  <c r="L9" i="58"/>
  <c r="K9" i="58"/>
  <c r="I9" i="58"/>
  <c r="H9" i="58"/>
  <c r="F9" i="58"/>
  <c r="E9" i="58"/>
  <c r="L8" i="58"/>
  <c r="K8" i="58"/>
  <c r="I8" i="58"/>
  <c r="H8" i="58"/>
  <c r="F8" i="58"/>
  <c r="E8" i="58"/>
  <c r="L7" i="58"/>
  <c r="K7" i="58"/>
  <c r="I7" i="58"/>
  <c r="H7" i="58"/>
  <c r="F7" i="58"/>
  <c r="E7" i="58"/>
  <c r="L3" i="58"/>
  <c r="D13" i="62"/>
  <c r="D10" i="62"/>
  <c r="D9" i="62"/>
  <c r="D8" i="62"/>
  <c r="E57" i="54"/>
  <c r="N56" i="54"/>
  <c r="K56" i="54"/>
  <c r="H56" i="54"/>
  <c r="E56" i="54"/>
  <c r="N55" i="54"/>
  <c r="K55" i="54"/>
  <c r="H55" i="54"/>
  <c r="E55" i="54"/>
  <c r="N54" i="54"/>
  <c r="K54" i="54"/>
  <c r="H54" i="54"/>
  <c r="E54" i="54"/>
  <c r="N53" i="54"/>
  <c r="K53" i="54"/>
  <c r="H53" i="54"/>
  <c r="E53" i="54"/>
  <c r="N52" i="54"/>
  <c r="K52" i="54"/>
  <c r="H52" i="54"/>
  <c r="E52" i="54"/>
  <c r="N51" i="54"/>
  <c r="K51" i="54"/>
  <c r="H51" i="54"/>
  <c r="E51" i="54"/>
  <c r="N50" i="54"/>
  <c r="K50" i="54"/>
  <c r="H50" i="54"/>
  <c r="E50" i="54"/>
  <c r="N49" i="54"/>
  <c r="K49" i="54"/>
  <c r="H49" i="54"/>
  <c r="E49" i="54"/>
  <c r="N48" i="54"/>
  <c r="K48" i="54"/>
  <c r="H48" i="54"/>
  <c r="E48" i="54"/>
  <c r="N47" i="54"/>
  <c r="K47" i="54"/>
  <c r="H47" i="54"/>
  <c r="E47" i="54"/>
  <c r="N46" i="54"/>
  <c r="K46" i="54"/>
  <c r="H46" i="54"/>
  <c r="E46" i="54"/>
  <c r="N45" i="54"/>
  <c r="K45" i="54"/>
  <c r="H45" i="54"/>
  <c r="E45" i="54"/>
  <c r="N44" i="54"/>
  <c r="K44" i="54"/>
  <c r="H44" i="54"/>
  <c r="E44" i="54"/>
  <c r="N43" i="54"/>
  <c r="K43" i="54"/>
  <c r="H43" i="54"/>
  <c r="E43" i="54"/>
  <c r="N42" i="54"/>
  <c r="K42" i="54"/>
  <c r="H42" i="54"/>
  <c r="E42" i="54"/>
  <c r="N41" i="54"/>
  <c r="K41" i="54"/>
  <c r="H41" i="54"/>
  <c r="E41" i="54"/>
  <c r="N40" i="54"/>
  <c r="K40" i="54"/>
  <c r="H40" i="54"/>
  <c r="E40" i="54"/>
  <c r="N39" i="54"/>
  <c r="K39" i="54"/>
  <c r="H39" i="54"/>
  <c r="E39" i="54"/>
  <c r="N38" i="54"/>
  <c r="K38" i="54"/>
  <c r="H38" i="54"/>
  <c r="E38" i="54"/>
  <c r="N37" i="54"/>
  <c r="K37" i="54"/>
  <c r="H37" i="54"/>
  <c r="E37" i="54"/>
  <c r="N36" i="54"/>
  <c r="K36" i="54"/>
  <c r="H36" i="54"/>
  <c r="E36" i="54"/>
  <c r="N35" i="54"/>
  <c r="K35" i="54"/>
  <c r="H35" i="54"/>
  <c r="E35" i="54"/>
  <c r="N34" i="54"/>
  <c r="K34" i="54"/>
  <c r="H34" i="54"/>
  <c r="E34" i="54"/>
  <c r="N33" i="54"/>
  <c r="K33" i="54"/>
  <c r="H33" i="54"/>
  <c r="E33" i="54"/>
  <c r="N32" i="54"/>
  <c r="K32" i="54"/>
  <c r="H32" i="54"/>
  <c r="E32" i="54"/>
  <c r="N31" i="54"/>
  <c r="K31" i="54"/>
  <c r="H31" i="54"/>
  <c r="E31" i="54"/>
  <c r="N30" i="54"/>
  <c r="K30" i="54"/>
  <c r="H30" i="54"/>
  <c r="E30" i="54"/>
  <c r="N29" i="54"/>
  <c r="K29" i="54"/>
  <c r="H29" i="54"/>
  <c r="E29" i="54"/>
  <c r="N28" i="54"/>
  <c r="K28" i="54"/>
  <c r="H28" i="54"/>
  <c r="E28" i="54"/>
  <c r="N27" i="54"/>
  <c r="K27" i="54"/>
  <c r="H27" i="54"/>
  <c r="E27" i="54"/>
  <c r="N26" i="54"/>
  <c r="K26" i="54"/>
  <c r="H26" i="54"/>
  <c r="E26" i="54"/>
  <c r="N25" i="54"/>
  <c r="K25" i="54"/>
  <c r="H25" i="54"/>
  <c r="E25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H15" i="54"/>
  <c r="E15" i="54"/>
  <c r="N14" i="54"/>
  <c r="K14" i="54"/>
  <c r="H14" i="54"/>
  <c r="E14" i="54"/>
  <c r="N13" i="54"/>
  <c r="K13" i="54"/>
  <c r="H13" i="54"/>
  <c r="E13" i="54"/>
  <c r="N12" i="54"/>
  <c r="K12" i="54"/>
  <c r="H12" i="54"/>
  <c r="E12" i="54"/>
  <c r="N11" i="54"/>
  <c r="K11" i="54"/>
  <c r="H11" i="54"/>
  <c r="E11" i="54"/>
  <c r="N10" i="54"/>
  <c r="K10" i="54"/>
  <c r="H10" i="54"/>
  <c r="E10" i="54"/>
  <c r="N9" i="54"/>
  <c r="K9" i="54"/>
  <c r="H9" i="54"/>
  <c r="E9" i="54"/>
  <c r="N8" i="54"/>
  <c r="K8" i="54"/>
  <c r="H8" i="54"/>
  <c r="E8" i="54"/>
  <c r="N7" i="54"/>
  <c r="K7" i="54"/>
  <c r="H7" i="54"/>
  <c r="E7" i="54"/>
  <c r="N6" i="54"/>
  <c r="K6" i="54"/>
  <c r="H6" i="54"/>
  <c r="E6" i="54"/>
  <c r="D5" i="61"/>
  <c r="E5" i="61" s="1"/>
  <c r="J57" i="55"/>
  <c r="I57" i="55"/>
  <c r="H57" i="55"/>
  <c r="G57" i="55"/>
  <c r="F57" i="55"/>
  <c r="E57" i="55"/>
  <c r="J56" i="55"/>
  <c r="I56" i="55"/>
  <c r="H56" i="55"/>
  <c r="G56" i="55"/>
  <c r="F56" i="55"/>
  <c r="E56" i="55"/>
  <c r="J55" i="55"/>
  <c r="I55" i="55"/>
  <c r="H55" i="55"/>
  <c r="G55" i="55"/>
  <c r="F55" i="55"/>
  <c r="E55" i="55"/>
  <c r="J54" i="55"/>
  <c r="I54" i="55"/>
  <c r="H54" i="55"/>
  <c r="G54" i="55"/>
  <c r="F54" i="55"/>
  <c r="E54" i="55"/>
  <c r="J53" i="55"/>
  <c r="I53" i="55"/>
  <c r="H53" i="55"/>
  <c r="G53" i="55"/>
  <c r="F53" i="55"/>
  <c r="E53" i="55"/>
  <c r="J52" i="55"/>
  <c r="I52" i="55"/>
  <c r="H52" i="55"/>
  <c r="G52" i="55"/>
  <c r="F52" i="55"/>
  <c r="E52" i="55"/>
  <c r="J51" i="55"/>
  <c r="I51" i="55"/>
  <c r="H51" i="55"/>
  <c r="G51" i="55"/>
  <c r="F51" i="55"/>
  <c r="E51" i="55"/>
  <c r="J50" i="55"/>
  <c r="I50" i="55"/>
  <c r="H50" i="55"/>
  <c r="G50" i="55"/>
  <c r="F50" i="55"/>
  <c r="E50" i="55"/>
  <c r="J49" i="55"/>
  <c r="I49" i="55"/>
  <c r="H49" i="55"/>
  <c r="G49" i="55"/>
  <c r="F49" i="55"/>
  <c r="E49" i="55"/>
  <c r="J48" i="55"/>
  <c r="I48" i="55"/>
  <c r="H48" i="55"/>
  <c r="G48" i="55"/>
  <c r="F48" i="55"/>
  <c r="E48" i="55"/>
  <c r="J47" i="55"/>
  <c r="I47" i="55"/>
  <c r="H47" i="55"/>
  <c r="G47" i="55"/>
  <c r="F47" i="55"/>
  <c r="E47" i="55"/>
  <c r="J46" i="55"/>
  <c r="I46" i="55"/>
  <c r="H46" i="55"/>
  <c r="G46" i="55"/>
  <c r="F46" i="55"/>
  <c r="E46" i="55"/>
  <c r="J45" i="55"/>
  <c r="I45" i="55"/>
  <c r="H45" i="55"/>
  <c r="G45" i="55"/>
  <c r="F45" i="55"/>
  <c r="E45" i="55"/>
  <c r="J44" i="55"/>
  <c r="I44" i="55"/>
  <c r="H44" i="55"/>
  <c r="G44" i="55"/>
  <c r="F44" i="55"/>
  <c r="E44" i="55"/>
  <c r="J43" i="55"/>
  <c r="I43" i="55"/>
  <c r="H43" i="55"/>
  <c r="G43" i="55"/>
  <c r="F43" i="55"/>
  <c r="E43" i="55"/>
  <c r="J42" i="55"/>
  <c r="I42" i="55"/>
  <c r="H42" i="55"/>
  <c r="G42" i="55"/>
  <c r="F42" i="55"/>
  <c r="E42" i="55"/>
  <c r="J41" i="55"/>
  <c r="I41" i="55"/>
  <c r="H41" i="55"/>
  <c r="G41" i="55"/>
  <c r="F41" i="55"/>
  <c r="E41" i="55"/>
  <c r="J40" i="55"/>
  <c r="I40" i="55"/>
  <c r="H40" i="55"/>
  <c r="G40" i="55"/>
  <c r="F40" i="55"/>
  <c r="E40" i="55"/>
  <c r="J39" i="55"/>
  <c r="I39" i="55"/>
  <c r="H39" i="55"/>
  <c r="G39" i="55"/>
  <c r="F39" i="55"/>
  <c r="E39" i="55"/>
  <c r="J38" i="55"/>
  <c r="I38" i="55"/>
  <c r="H38" i="55"/>
  <c r="G38" i="55"/>
  <c r="F38" i="55"/>
  <c r="E38" i="55"/>
  <c r="J37" i="55"/>
  <c r="I37" i="55"/>
  <c r="H37" i="55"/>
  <c r="G37" i="55"/>
  <c r="F37" i="55"/>
  <c r="E37" i="55"/>
  <c r="J36" i="55"/>
  <c r="I36" i="55"/>
  <c r="H36" i="55"/>
  <c r="G36" i="55"/>
  <c r="F36" i="55"/>
  <c r="E36" i="55"/>
  <c r="J35" i="55"/>
  <c r="I35" i="55"/>
  <c r="H35" i="55"/>
  <c r="G35" i="55"/>
  <c r="F35" i="55"/>
  <c r="E35" i="55"/>
  <c r="J34" i="55"/>
  <c r="I34" i="55"/>
  <c r="H34" i="55"/>
  <c r="G34" i="55"/>
  <c r="F34" i="55"/>
  <c r="E34" i="55"/>
  <c r="J33" i="55"/>
  <c r="I33" i="55"/>
  <c r="H33" i="55"/>
  <c r="G33" i="55"/>
  <c r="F33" i="55"/>
  <c r="E33" i="55"/>
  <c r="J32" i="55"/>
  <c r="I32" i="55"/>
  <c r="H32" i="55"/>
  <c r="G32" i="55"/>
  <c r="F32" i="55"/>
  <c r="E32" i="55"/>
  <c r="J31" i="55"/>
  <c r="I31" i="55"/>
  <c r="H31" i="55"/>
  <c r="G31" i="55"/>
  <c r="F31" i="55"/>
  <c r="E31" i="55"/>
  <c r="J30" i="55"/>
  <c r="I30" i="55"/>
  <c r="H30" i="55"/>
  <c r="G30" i="55"/>
  <c r="F30" i="55"/>
  <c r="E30" i="55"/>
  <c r="J29" i="55"/>
  <c r="I29" i="55"/>
  <c r="H29" i="55"/>
  <c r="G29" i="55"/>
  <c r="F29" i="55"/>
  <c r="E29" i="55"/>
  <c r="J28" i="55"/>
  <c r="I28" i="55"/>
  <c r="H28" i="55"/>
  <c r="G28" i="55"/>
  <c r="F28" i="55"/>
  <c r="E28" i="55"/>
  <c r="J27" i="55"/>
  <c r="I27" i="55"/>
  <c r="H27" i="55"/>
  <c r="G27" i="55"/>
  <c r="F27" i="55"/>
  <c r="E27" i="55"/>
  <c r="J26" i="55"/>
  <c r="I26" i="55"/>
  <c r="H26" i="55"/>
  <c r="G26" i="55"/>
  <c r="F26" i="55"/>
  <c r="E26" i="55"/>
  <c r="J25" i="55"/>
  <c r="I25" i="55"/>
  <c r="H25" i="55"/>
  <c r="G25" i="55"/>
  <c r="F25" i="55"/>
  <c r="E25" i="55"/>
  <c r="J24" i="55"/>
  <c r="I24" i="55"/>
  <c r="H24" i="55"/>
  <c r="G24" i="55"/>
  <c r="F24" i="55"/>
  <c r="E24" i="55"/>
  <c r="J23" i="55"/>
  <c r="I23" i="55"/>
  <c r="H23" i="55"/>
  <c r="G23" i="55"/>
  <c r="F23" i="55"/>
  <c r="E23" i="55"/>
  <c r="J22" i="55"/>
  <c r="I22" i="55"/>
  <c r="H22" i="55"/>
  <c r="G22" i="55"/>
  <c r="F22" i="55"/>
  <c r="E22" i="55"/>
  <c r="J21" i="55"/>
  <c r="I21" i="55"/>
  <c r="H21" i="55"/>
  <c r="G21" i="55"/>
  <c r="F21" i="55"/>
  <c r="E21" i="55"/>
  <c r="J20" i="55"/>
  <c r="I20" i="55"/>
  <c r="H20" i="55"/>
  <c r="G20" i="55"/>
  <c r="F20" i="55"/>
  <c r="E20" i="55"/>
  <c r="J19" i="55"/>
  <c r="I19" i="55"/>
  <c r="H19" i="55"/>
  <c r="G19" i="55"/>
  <c r="F19" i="55"/>
  <c r="E19" i="55"/>
  <c r="J18" i="55"/>
  <c r="I18" i="55"/>
  <c r="H18" i="55"/>
  <c r="G18" i="55"/>
  <c r="F18" i="55"/>
  <c r="E18" i="55"/>
  <c r="J17" i="55"/>
  <c r="I17" i="55"/>
  <c r="H17" i="55"/>
  <c r="G17" i="55"/>
  <c r="F17" i="55"/>
  <c r="E17" i="55"/>
  <c r="J16" i="55"/>
  <c r="I16" i="55"/>
  <c r="H16" i="55"/>
  <c r="G16" i="55"/>
  <c r="F16" i="55"/>
  <c r="E16" i="55"/>
  <c r="J15" i="55"/>
  <c r="I15" i="55"/>
  <c r="H15" i="55"/>
  <c r="G15" i="55"/>
  <c r="F15" i="55"/>
  <c r="E15" i="55"/>
  <c r="J14" i="55"/>
  <c r="I14" i="55"/>
  <c r="H14" i="55"/>
  <c r="G14" i="55"/>
  <c r="F14" i="55"/>
  <c r="E14" i="55"/>
  <c r="J13" i="55"/>
  <c r="I13" i="55"/>
  <c r="H13" i="55"/>
  <c r="G13" i="55"/>
  <c r="F13" i="55"/>
  <c r="E13" i="55"/>
  <c r="J12" i="55"/>
  <c r="I12" i="55"/>
  <c r="H12" i="55"/>
  <c r="G12" i="55"/>
  <c r="F12" i="55"/>
  <c r="E12" i="55"/>
  <c r="J11" i="55"/>
  <c r="I11" i="55"/>
  <c r="H11" i="55"/>
  <c r="G11" i="55"/>
  <c r="F11" i="55"/>
  <c r="E11" i="55"/>
  <c r="J10" i="55"/>
  <c r="I10" i="55"/>
  <c r="H10" i="55"/>
  <c r="G10" i="55"/>
  <c r="F10" i="55"/>
  <c r="E10" i="55"/>
  <c r="J9" i="55"/>
  <c r="I9" i="55"/>
  <c r="H9" i="55"/>
  <c r="G9" i="55"/>
  <c r="F9" i="55"/>
  <c r="E9" i="55"/>
  <c r="J8" i="55"/>
  <c r="I8" i="55"/>
  <c r="H8" i="55"/>
  <c r="G8" i="55"/>
  <c r="F8" i="55"/>
  <c r="E8" i="55"/>
  <c r="J4" i="55"/>
  <c r="F26" i="52"/>
  <c r="F25" i="52"/>
  <c r="D24" i="52"/>
  <c r="C24" i="52"/>
  <c r="D23" i="52"/>
  <c r="C23" i="52"/>
  <c r="D22" i="52"/>
  <c r="C22" i="52"/>
  <c r="D21" i="52"/>
  <c r="C21" i="52"/>
  <c r="D20" i="52"/>
  <c r="C20" i="52"/>
  <c r="D19" i="52"/>
  <c r="C19" i="52"/>
  <c r="D18" i="52"/>
  <c r="C18" i="52"/>
  <c r="D17" i="52"/>
  <c r="C17" i="52"/>
  <c r="D16" i="52"/>
  <c r="C16" i="52"/>
  <c r="D15" i="52"/>
  <c r="C15" i="52"/>
  <c r="D14" i="52"/>
  <c r="C14" i="52"/>
  <c r="D13" i="52"/>
  <c r="C13" i="52"/>
  <c r="D12" i="52"/>
  <c r="C12" i="52"/>
  <c r="D11" i="52"/>
  <c r="C11" i="52"/>
  <c r="D10" i="52"/>
  <c r="C10" i="52"/>
  <c r="D9" i="52"/>
  <c r="C9" i="52"/>
  <c r="L56" i="51"/>
  <c r="K56" i="51"/>
  <c r="J56" i="51"/>
  <c r="I56" i="51"/>
  <c r="H56" i="51"/>
  <c r="G56" i="51"/>
  <c r="F56" i="51"/>
  <c r="E56" i="51"/>
  <c r="D56" i="51"/>
  <c r="C56" i="51"/>
  <c r="L55" i="51"/>
  <c r="K55" i="51"/>
  <c r="J55" i="51"/>
  <c r="I55" i="51"/>
  <c r="H55" i="51"/>
  <c r="G55" i="51"/>
  <c r="F55" i="51"/>
  <c r="E55" i="51"/>
  <c r="D55" i="51"/>
  <c r="C55" i="51"/>
  <c r="N54" i="51"/>
  <c r="M54" i="51"/>
  <c r="L54" i="51"/>
  <c r="K54" i="51"/>
  <c r="J54" i="51"/>
  <c r="I54" i="51"/>
  <c r="H54" i="51"/>
  <c r="G54" i="51"/>
  <c r="F54" i="51"/>
  <c r="E54" i="51"/>
  <c r="D54" i="51"/>
  <c r="C54" i="51"/>
  <c r="N53" i="51"/>
  <c r="M53" i="51"/>
  <c r="L53" i="51"/>
  <c r="K53" i="51"/>
  <c r="J53" i="51"/>
  <c r="I53" i="51"/>
  <c r="H53" i="51"/>
  <c r="G53" i="51"/>
  <c r="F53" i="51"/>
  <c r="E53" i="51"/>
  <c r="D53" i="51"/>
  <c r="C53" i="51"/>
  <c r="N52" i="51"/>
  <c r="M52" i="51"/>
  <c r="L52" i="51"/>
  <c r="K52" i="51"/>
  <c r="J52" i="51"/>
  <c r="I52" i="51"/>
  <c r="H52" i="51"/>
  <c r="G52" i="51"/>
  <c r="F52" i="51"/>
  <c r="E52" i="51"/>
  <c r="D52" i="51"/>
  <c r="C52" i="51"/>
  <c r="N51" i="51"/>
  <c r="M51" i="51"/>
  <c r="L51" i="51"/>
  <c r="K51" i="51"/>
  <c r="J51" i="51"/>
  <c r="I51" i="51"/>
  <c r="H51" i="51"/>
  <c r="G51" i="51"/>
  <c r="F51" i="51"/>
  <c r="E51" i="51"/>
  <c r="D51" i="51"/>
  <c r="C51" i="51"/>
  <c r="N50" i="51"/>
  <c r="M50" i="51"/>
  <c r="L50" i="51"/>
  <c r="K50" i="51"/>
  <c r="J50" i="51"/>
  <c r="I50" i="51"/>
  <c r="H50" i="51"/>
  <c r="G50" i="51"/>
  <c r="F50" i="51"/>
  <c r="E50" i="51"/>
  <c r="D50" i="51"/>
  <c r="C50" i="51"/>
  <c r="N49" i="51"/>
  <c r="M49" i="51"/>
  <c r="L49" i="51"/>
  <c r="K49" i="51"/>
  <c r="J49" i="51"/>
  <c r="I49" i="51"/>
  <c r="H49" i="51"/>
  <c r="G49" i="51"/>
  <c r="F49" i="51"/>
  <c r="E49" i="51"/>
  <c r="D49" i="51"/>
  <c r="C49" i="51"/>
  <c r="N48" i="51"/>
  <c r="M48" i="51"/>
  <c r="L48" i="51"/>
  <c r="K48" i="51"/>
  <c r="J48" i="51"/>
  <c r="I48" i="51"/>
  <c r="H48" i="51"/>
  <c r="G48" i="51"/>
  <c r="F48" i="51"/>
  <c r="E48" i="51"/>
  <c r="D48" i="51"/>
  <c r="C48" i="51"/>
  <c r="N47" i="51"/>
  <c r="M47" i="51"/>
  <c r="L47" i="51"/>
  <c r="K47" i="51"/>
  <c r="J47" i="51"/>
  <c r="I47" i="51"/>
  <c r="H47" i="51"/>
  <c r="G47" i="51"/>
  <c r="F47" i="51"/>
  <c r="E47" i="51"/>
  <c r="D47" i="51"/>
  <c r="C47" i="51"/>
  <c r="N46" i="51"/>
  <c r="M46" i="51"/>
  <c r="L46" i="51"/>
  <c r="K46" i="51"/>
  <c r="J46" i="51"/>
  <c r="I46" i="51"/>
  <c r="H46" i="51"/>
  <c r="G46" i="51"/>
  <c r="F46" i="51"/>
  <c r="E46" i="51"/>
  <c r="D46" i="51"/>
  <c r="C46" i="51"/>
  <c r="N45" i="51"/>
  <c r="M45" i="51"/>
  <c r="L45" i="51"/>
  <c r="K45" i="51"/>
  <c r="J45" i="51"/>
  <c r="I45" i="51"/>
  <c r="H45" i="51"/>
  <c r="G45" i="51"/>
  <c r="F45" i="51"/>
  <c r="E45" i="51"/>
  <c r="D45" i="51"/>
  <c r="C45" i="51"/>
  <c r="N44" i="51"/>
  <c r="M44" i="51"/>
  <c r="L44" i="51"/>
  <c r="K44" i="51"/>
  <c r="J44" i="51"/>
  <c r="I44" i="51"/>
  <c r="H44" i="51"/>
  <c r="G44" i="51"/>
  <c r="F44" i="51"/>
  <c r="E44" i="51"/>
  <c r="D44" i="51"/>
  <c r="C44" i="51"/>
  <c r="N43" i="51"/>
  <c r="M43" i="51"/>
  <c r="L43" i="51"/>
  <c r="K43" i="51"/>
  <c r="J43" i="51"/>
  <c r="I43" i="51"/>
  <c r="H43" i="51"/>
  <c r="G43" i="51"/>
  <c r="F43" i="51"/>
  <c r="E43" i="51"/>
  <c r="D43" i="51"/>
  <c r="C43" i="51"/>
  <c r="N42" i="51"/>
  <c r="M42" i="51"/>
  <c r="L42" i="51"/>
  <c r="K42" i="51"/>
  <c r="J42" i="51"/>
  <c r="I42" i="51"/>
  <c r="H42" i="51"/>
  <c r="G42" i="51"/>
  <c r="F42" i="51"/>
  <c r="E42" i="51"/>
  <c r="D42" i="51"/>
  <c r="C42" i="51"/>
  <c r="N41" i="51"/>
  <c r="M41" i="51"/>
  <c r="L41" i="51"/>
  <c r="K41" i="51"/>
  <c r="J41" i="51"/>
  <c r="I41" i="51"/>
  <c r="H41" i="51"/>
  <c r="G41" i="51"/>
  <c r="F41" i="51"/>
  <c r="E41" i="51"/>
  <c r="D41" i="51"/>
  <c r="C41" i="51"/>
  <c r="N40" i="51"/>
  <c r="M40" i="51"/>
  <c r="L40" i="51"/>
  <c r="K40" i="51"/>
  <c r="J40" i="51"/>
  <c r="I40" i="51"/>
  <c r="H40" i="51"/>
  <c r="G40" i="51"/>
  <c r="F40" i="51"/>
  <c r="E40" i="51"/>
  <c r="D40" i="51"/>
  <c r="C40" i="51"/>
  <c r="N39" i="51"/>
  <c r="M39" i="51"/>
  <c r="L39" i="51"/>
  <c r="K39" i="51"/>
  <c r="J39" i="51"/>
  <c r="I39" i="51"/>
  <c r="H39" i="51"/>
  <c r="G39" i="51"/>
  <c r="F39" i="51"/>
  <c r="E39" i="51"/>
  <c r="D39" i="51"/>
  <c r="C39" i="51"/>
  <c r="N38" i="51"/>
  <c r="M38" i="51"/>
  <c r="L38" i="51"/>
  <c r="K38" i="51"/>
  <c r="J38" i="51"/>
  <c r="I38" i="51"/>
  <c r="H38" i="51"/>
  <c r="G38" i="51"/>
  <c r="F38" i="51"/>
  <c r="E38" i="51"/>
  <c r="D38" i="51"/>
  <c r="C38" i="51"/>
  <c r="N37" i="51"/>
  <c r="M37" i="51"/>
  <c r="L37" i="51"/>
  <c r="K37" i="51"/>
  <c r="J37" i="51"/>
  <c r="I37" i="51"/>
  <c r="H37" i="51"/>
  <c r="G37" i="51"/>
  <c r="F37" i="51"/>
  <c r="E37" i="51"/>
  <c r="D37" i="51"/>
  <c r="C37" i="51"/>
  <c r="N36" i="51"/>
  <c r="M36" i="51"/>
  <c r="L36" i="51"/>
  <c r="K36" i="51"/>
  <c r="J36" i="51"/>
  <c r="I36" i="51"/>
  <c r="H36" i="51"/>
  <c r="G36" i="51"/>
  <c r="F36" i="51"/>
  <c r="E36" i="51"/>
  <c r="D36" i="51"/>
  <c r="C36" i="51"/>
  <c r="N35" i="51"/>
  <c r="M35" i="51"/>
  <c r="L35" i="51"/>
  <c r="K35" i="51"/>
  <c r="J35" i="51"/>
  <c r="I35" i="51"/>
  <c r="H35" i="51"/>
  <c r="G35" i="51"/>
  <c r="F35" i="51"/>
  <c r="E35" i="51"/>
  <c r="D35" i="51"/>
  <c r="C35" i="51"/>
  <c r="N34" i="51"/>
  <c r="M34" i="51"/>
  <c r="L34" i="51"/>
  <c r="K34" i="51"/>
  <c r="J34" i="51"/>
  <c r="I34" i="51"/>
  <c r="H34" i="51"/>
  <c r="G34" i="51"/>
  <c r="F34" i="51"/>
  <c r="E34" i="51"/>
  <c r="D34" i="51"/>
  <c r="C34" i="51"/>
  <c r="N33" i="51"/>
  <c r="M33" i="51"/>
  <c r="L33" i="51"/>
  <c r="K33" i="51"/>
  <c r="J33" i="51"/>
  <c r="I33" i="51"/>
  <c r="H33" i="51"/>
  <c r="G33" i="51"/>
  <c r="F33" i="51"/>
  <c r="E33" i="51"/>
  <c r="D33" i="51"/>
  <c r="C33" i="51"/>
  <c r="N32" i="51"/>
  <c r="M32" i="51"/>
  <c r="L32" i="51"/>
  <c r="K32" i="51"/>
  <c r="J32" i="51"/>
  <c r="I32" i="51"/>
  <c r="H32" i="51"/>
  <c r="G32" i="51"/>
  <c r="F32" i="51"/>
  <c r="E32" i="51"/>
  <c r="D32" i="51"/>
  <c r="C32" i="51"/>
  <c r="N31" i="51"/>
  <c r="M31" i="51"/>
  <c r="L31" i="51"/>
  <c r="K31" i="51"/>
  <c r="J31" i="51"/>
  <c r="I31" i="51"/>
  <c r="H31" i="51"/>
  <c r="G31" i="51"/>
  <c r="F31" i="51"/>
  <c r="E31" i="51"/>
  <c r="D31" i="51"/>
  <c r="C31" i="51"/>
  <c r="N30" i="51"/>
  <c r="M30" i="51"/>
  <c r="L30" i="51"/>
  <c r="K30" i="51"/>
  <c r="J30" i="51"/>
  <c r="I30" i="51"/>
  <c r="H30" i="51"/>
  <c r="G30" i="51"/>
  <c r="F30" i="51"/>
  <c r="E30" i="51"/>
  <c r="D30" i="51"/>
  <c r="C30" i="51"/>
  <c r="N29" i="51"/>
  <c r="M29" i="51"/>
  <c r="L29" i="51"/>
  <c r="K29" i="51"/>
  <c r="J29" i="51"/>
  <c r="I29" i="51"/>
  <c r="H29" i="51"/>
  <c r="G29" i="51"/>
  <c r="F29" i="51"/>
  <c r="E29" i="51"/>
  <c r="D29" i="51"/>
  <c r="C29" i="51"/>
  <c r="N28" i="51"/>
  <c r="M28" i="51"/>
  <c r="L28" i="51"/>
  <c r="K28" i="51"/>
  <c r="J28" i="51"/>
  <c r="I28" i="51"/>
  <c r="H28" i="51"/>
  <c r="G28" i="51"/>
  <c r="F28" i="51"/>
  <c r="E28" i="51"/>
  <c r="D28" i="51"/>
  <c r="C28" i="51"/>
  <c r="N27" i="51"/>
  <c r="M27" i="51"/>
  <c r="L27" i="51"/>
  <c r="K27" i="51"/>
  <c r="J27" i="51"/>
  <c r="I27" i="51"/>
  <c r="H27" i="51"/>
  <c r="G27" i="51"/>
  <c r="F27" i="51"/>
  <c r="E27" i="51"/>
  <c r="D27" i="51"/>
  <c r="C27" i="51"/>
  <c r="N26" i="51"/>
  <c r="M26" i="51"/>
  <c r="L26" i="51"/>
  <c r="K26" i="51"/>
  <c r="J26" i="51"/>
  <c r="I26" i="51"/>
  <c r="H26" i="51"/>
  <c r="G26" i="51"/>
  <c r="F26" i="51"/>
  <c r="E26" i="51"/>
  <c r="D26" i="51"/>
  <c r="C26" i="51"/>
  <c r="N25" i="51"/>
  <c r="M25" i="51"/>
  <c r="L25" i="51"/>
  <c r="K25" i="51"/>
  <c r="J25" i="51"/>
  <c r="I25" i="51"/>
  <c r="H25" i="51"/>
  <c r="G25" i="51"/>
  <c r="F25" i="51"/>
  <c r="E25" i="51"/>
  <c r="D25" i="51"/>
  <c r="C25" i="51"/>
  <c r="N24" i="51"/>
  <c r="M24" i="51"/>
  <c r="L24" i="51"/>
  <c r="K24" i="51"/>
  <c r="J24" i="51"/>
  <c r="I24" i="51"/>
  <c r="H24" i="51"/>
  <c r="G24" i="51"/>
  <c r="F24" i="51"/>
  <c r="E24" i="51"/>
  <c r="D24" i="51"/>
  <c r="C24" i="51"/>
  <c r="N23" i="51"/>
  <c r="M23" i="51"/>
  <c r="L23" i="51"/>
  <c r="K23" i="51"/>
  <c r="J23" i="51"/>
  <c r="I23" i="51"/>
  <c r="H23" i="51"/>
  <c r="G23" i="51"/>
  <c r="F23" i="51"/>
  <c r="E23" i="51"/>
  <c r="D23" i="51"/>
  <c r="C23" i="51"/>
  <c r="N22" i="51"/>
  <c r="M22" i="51"/>
  <c r="L22" i="51"/>
  <c r="K22" i="51"/>
  <c r="J22" i="51"/>
  <c r="I22" i="51"/>
  <c r="H22" i="51"/>
  <c r="G22" i="51"/>
  <c r="F22" i="51"/>
  <c r="E22" i="51"/>
  <c r="D22" i="51"/>
  <c r="C22" i="51"/>
  <c r="N21" i="51"/>
  <c r="M21" i="51"/>
  <c r="L21" i="51"/>
  <c r="K21" i="51"/>
  <c r="J21" i="51"/>
  <c r="I21" i="51"/>
  <c r="H21" i="51"/>
  <c r="G21" i="51"/>
  <c r="F21" i="51"/>
  <c r="E21" i="51"/>
  <c r="D21" i="51"/>
  <c r="C21" i="51"/>
  <c r="N20" i="51"/>
  <c r="M20" i="51"/>
  <c r="L20" i="51"/>
  <c r="K20" i="51"/>
  <c r="J20" i="51"/>
  <c r="I20" i="51"/>
  <c r="H20" i="51"/>
  <c r="G20" i="51"/>
  <c r="F20" i="51"/>
  <c r="E20" i="51"/>
  <c r="D20" i="51"/>
  <c r="C20" i="51"/>
  <c r="N19" i="51"/>
  <c r="M19" i="51"/>
  <c r="L19" i="51"/>
  <c r="K19" i="51"/>
  <c r="J19" i="51"/>
  <c r="I19" i="51"/>
  <c r="H19" i="51"/>
  <c r="G19" i="51"/>
  <c r="F19" i="51"/>
  <c r="E19" i="51"/>
  <c r="D19" i="51"/>
  <c r="C19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N17" i="51"/>
  <c r="M17" i="51"/>
  <c r="L17" i="51"/>
  <c r="K17" i="51"/>
  <c r="J17" i="51"/>
  <c r="I17" i="51"/>
  <c r="H17" i="51"/>
  <c r="G17" i="51"/>
  <c r="F17" i="51"/>
  <c r="E17" i="51"/>
  <c r="D17" i="51"/>
  <c r="C17" i="51"/>
  <c r="N16" i="51"/>
  <c r="M16" i="51"/>
  <c r="L16" i="51"/>
  <c r="K16" i="51"/>
  <c r="J16" i="51"/>
  <c r="I16" i="51"/>
  <c r="H16" i="51"/>
  <c r="G16" i="51"/>
  <c r="F16" i="51"/>
  <c r="E16" i="51"/>
  <c r="D16" i="51"/>
  <c r="C16" i="51"/>
  <c r="N15" i="51"/>
  <c r="M15" i="51"/>
  <c r="L15" i="51"/>
  <c r="K15" i="51"/>
  <c r="J15" i="51"/>
  <c r="I15" i="51"/>
  <c r="H15" i="51"/>
  <c r="G15" i="51"/>
  <c r="F15" i="51"/>
  <c r="E15" i="51"/>
  <c r="D15" i="51"/>
  <c r="C15" i="51"/>
  <c r="N14" i="51"/>
  <c r="M14" i="51"/>
  <c r="L14" i="51"/>
  <c r="K14" i="51"/>
  <c r="J14" i="51"/>
  <c r="I14" i="51"/>
  <c r="H14" i="51"/>
  <c r="G14" i="51"/>
  <c r="F14" i="51"/>
  <c r="E14" i="51"/>
  <c r="D14" i="51"/>
  <c r="C14" i="51"/>
  <c r="N13" i="51"/>
  <c r="M13" i="51"/>
  <c r="L13" i="51"/>
  <c r="K13" i="51"/>
  <c r="J13" i="51"/>
  <c r="I13" i="51"/>
  <c r="H13" i="51"/>
  <c r="G13" i="51"/>
  <c r="F13" i="51"/>
  <c r="E13" i="51"/>
  <c r="D13" i="51"/>
  <c r="C13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N11" i="51"/>
  <c r="M11" i="51"/>
  <c r="L11" i="51"/>
  <c r="K11" i="51"/>
  <c r="J11" i="51"/>
  <c r="I11" i="51"/>
  <c r="H11" i="51"/>
  <c r="G11" i="51"/>
  <c r="F11" i="51"/>
  <c r="E11" i="51"/>
  <c r="D11" i="51"/>
  <c r="C11" i="51"/>
  <c r="N10" i="51"/>
  <c r="M10" i="51"/>
  <c r="L10" i="51"/>
  <c r="K10" i="51"/>
  <c r="J10" i="51"/>
  <c r="I10" i="51"/>
  <c r="H10" i="51"/>
  <c r="G10" i="51"/>
  <c r="F10" i="51"/>
  <c r="E10" i="51"/>
  <c r="D10" i="51"/>
  <c r="C10" i="51"/>
  <c r="N9" i="51"/>
  <c r="M9" i="51"/>
  <c r="L9" i="51"/>
  <c r="K9" i="51"/>
  <c r="J9" i="51"/>
  <c r="I9" i="51"/>
  <c r="H9" i="51"/>
  <c r="G9" i="51"/>
  <c r="F9" i="51"/>
  <c r="E9" i="51"/>
  <c r="D9" i="51"/>
  <c r="C9" i="51"/>
  <c r="N8" i="51"/>
  <c r="M8" i="51"/>
  <c r="L8" i="51"/>
  <c r="K8" i="51"/>
  <c r="J8" i="51"/>
  <c r="I8" i="51"/>
  <c r="H8" i="51"/>
  <c r="G8" i="51"/>
  <c r="F8" i="51"/>
  <c r="E8" i="51"/>
  <c r="D8" i="51"/>
  <c r="C8" i="51"/>
  <c r="G55" i="49"/>
  <c r="F55" i="49"/>
  <c r="E55" i="49"/>
  <c r="D55" i="49"/>
  <c r="G54" i="49"/>
  <c r="F54" i="49"/>
  <c r="E54" i="49"/>
  <c r="D54" i="49"/>
  <c r="G53" i="49"/>
  <c r="F53" i="49"/>
  <c r="E53" i="49"/>
  <c r="D53" i="49"/>
  <c r="G52" i="49"/>
  <c r="F52" i="49"/>
  <c r="E52" i="49"/>
  <c r="D52" i="49"/>
  <c r="G51" i="49"/>
  <c r="F51" i="49"/>
  <c r="E51" i="49"/>
  <c r="D51" i="49"/>
  <c r="G50" i="49"/>
  <c r="F50" i="49"/>
  <c r="E50" i="49"/>
  <c r="D50" i="49"/>
  <c r="G49" i="49"/>
  <c r="F49" i="49"/>
  <c r="E49" i="49"/>
  <c r="D49" i="49"/>
  <c r="G48" i="49"/>
  <c r="F48" i="49"/>
  <c r="E48" i="49"/>
  <c r="D48" i="49"/>
  <c r="G47" i="49"/>
  <c r="F47" i="49"/>
  <c r="E47" i="49"/>
  <c r="D47" i="49"/>
  <c r="G46" i="49"/>
  <c r="F46" i="49"/>
  <c r="E46" i="49"/>
  <c r="D46" i="49"/>
  <c r="G45" i="49"/>
  <c r="F45" i="49"/>
  <c r="E45" i="49"/>
  <c r="D45" i="49"/>
  <c r="G44" i="49"/>
  <c r="F44" i="49"/>
  <c r="E44" i="49"/>
  <c r="D44" i="49"/>
  <c r="G43" i="49"/>
  <c r="F43" i="49"/>
  <c r="E43" i="49"/>
  <c r="D43" i="49"/>
  <c r="G42" i="49"/>
  <c r="F42" i="49"/>
  <c r="E42" i="49"/>
  <c r="D42" i="49"/>
  <c r="G41" i="49"/>
  <c r="F41" i="49"/>
  <c r="E41" i="49"/>
  <c r="D41" i="49"/>
  <c r="G40" i="49"/>
  <c r="F40" i="49"/>
  <c r="E40" i="49"/>
  <c r="D40" i="49"/>
  <c r="G39" i="49"/>
  <c r="F39" i="49"/>
  <c r="E39" i="49"/>
  <c r="D39" i="49"/>
  <c r="G38" i="49"/>
  <c r="F38" i="49"/>
  <c r="E38" i="49"/>
  <c r="D38" i="49"/>
  <c r="G37" i="49"/>
  <c r="F37" i="49"/>
  <c r="E37" i="49"/>
  <c r="D37" i="49"/>
  <c r="G36" i="49"/>
  <c r="F36" i="49"/>
  <c r="E36" i="49"/>
  <c r="D36" i="49"/>
  <c r="G35" i="49"/>
  <c r="F35" i="49"/>
  <c r="E35" i="49"/>
  <c r="D35" i="49"/>
  <c r="G34" i="49"/>
  <c r="F34" i="49"/>
  <c r="E34" i="49"/>
  <c r="D34" i="49"/>
  <c r="G33" i="49"/>
  <c r="F33" i="49"/>
  <c r="E33" i="49"/>
  <c r="D33" i="49"/>
  <c r="G32" i="49"/>
  <c r="F32" i="49"/>
  <c r="E32" i="49"/>
  <c r="D32" i="49"/>
  <c r="G31" i="49"/>
  <c r="F31" i="49"/>
  <c r="E31" i="49"/>
  <c r="D31" i="49"/>
  <c r="G30" i="49"/>
  <c r="F30" i="49"/>
  <c r="E30" i="49"/>
  <c r="D30" i="49"/>
  <c r="G29" i="49"/>
  <c r="F29" i="49"/>
  <c r="E29" i="49"/>
  <c r="D29" i="49"/>
  <c r="G28" i="49"/>
  <c r="F28" i="49"/>
  <c r="E28" i="49"/>
  <c r="D28" i="49"/>
  <c r="G27" i="49"/>
  <c r="F27" i="49"/>
  <c r="E27" i="49"/>
  <c r="D27" i="49"/>
  <c r="G26" i="49"/>
  <c r="F26" i="49"/>
  <c r="E26" i="49"/>
  <c r="D26" i="49"/>
  <c r="G25" i="49"/>
  <c r="F25" i="49"/>
  <c r="E25" i="49"/>
  <c r="D25" i="49"/>
  <c r="G24" i="49"/>
  <c r="F24" i="49"/>
  <c r="E24" i="49"/>
  <c r="D24" i="49"/>
  <c r="G23" i="49"/>
  <c r="F23" i="49"/>
  <c r="E23" i="49"/>
  <c r="D23" i="49"/>
  <c r="G22" i="49"/>
  <c r="F22" i="49"/>
  <c r="E22" i="49"/>
  <c r="D22" i="49"/>
  <c r="G21" i="49"/>
  <c r="F21" i="49"/>
  <c r="E21" i="49"/>
  <c r="D21" i="49"/>
  <c r="G20" i="49"/>
  <c r="F20" i="49"/>
  <c r="E20" i="49"/>
  <c r="D20" i="49"/>
  <c r="G19" i="49"/>
  <c r="F19" i="49"/>
  <c r="E19" i="49"/>
  <c r="D19" i="49"/>
  <c r="G18" i="49"/>
  <c r="F18" i="49"/>
  <c r="E18" i="49"/>
  <c r="D18" i="49"/>
  <c r="G17" i="49"/>
  <c r="F17" i="49"/>
  <c r="E17" i="49"/>
  <c r="D17" i="49"/>
  <c r="G16" i="49"/>
  <c r="F16" i="49"/>
  <c r="E16" i="49"/>
  <c r="D16" i="49"/>
  <c r="G15" i="49"/>
  <c r="F15" i="49"/>
  <c r="E15" i="49"/>
  <c r="D15" i="49"/>
  <c r="G14" i="49"/>
  <c r="F14" i="49"/>
  <c r="E14" i="49"/>
  <c r="D14" i="49"/>
  <c r="G13" i="49"/>
  <c r="F13" i="49"/>
  <c r="E13" i="49"/>
  <c r="D13" i="49"/>
  <c r="G12" i="49"/>
  <c r="F12" i="49"/>
  <c r="E12" i="49"/>
  <c r="D12" i="49"/>
  <c r="G11" i="49"/>
  <c r="F11" i="49"/>
  <c r="E11" i="49"/>
  <c r="D11" i="49"/>
  <c r="G10" i="49"/>
  <c r="F10" i="49"/>
  <c r="E10" i="49"/>
  <c r="D10" i="49"/>
  <c r="G9" i="49"/>
  <c r="F9" i="49"/>
  <c r="E9" i="49"/>
  <c r="D9" i="49"/>
  <c r="G8" i="49"/>
  <c r="F8" i="49"/>
  <c r="E8" i="49"/>
  <c r="D8" i="49"/>
  <c r="G7" i="49"/>
  <c r="F7" i="49"/>
  <c r="E7" i="49"/>
  <c r="D7" i="49"/>
  <c r="G6" i="49"/>
  <c r="F6" i="49"/>
  <c r="E6" i="49"/>
  <c r="D6" i="49"/>
  <c r="F2" i="49"/>
  <c r="F21" i="59"/>
  <c r="D21" i="59"/>
  <c r="E10" i="59"/>
  <c r="F10" i="59" s="1"/>
  <c r="E8" i="59"/>
  <c r="F8" i="59" s="1"/>
  <c r="E3" i="59"/>
  <c r="F56" i="48"/>
  <c r="E56" i="48"/>
  <c r="F55" i="48"/>
  <c r="E55" i="48"/>
  <c r="F54" i="48"/>
  <c r="E54" i="48"/>
  <c r="F53" i="48"/>
  <c r="E53" i="48"/>
  <c r="F52" i="48"/>
  <c r="E52" i="48"/>
  <c r="F51" i="48"/>
  <c r="E51" i="48"/>
  <c r="F50" i="48"/>
  <c r="E50" i="48"/>
  <c r="F49" i="48"/>
  <c r="E49" i="48"/>
  <c r="F48" i="48"/>
  <c r="E48" i="48"/>
  <c r="F47" i="48"/>
  <c r="E47" i="48"/>
  <c r="F46" i="48"/>
  <c r="E46" i="48"/>
  <c r="F45" i="48"/>
  <c r="E45" i="48"/>
  <c r="F44" i="48"/>
  <c r="E44" i="48"/>
  <c r="F43" i="48"/>
  <c r="E43" i="48"/>
  <c r="F42" i="48"/>
  <c r="E42" i="48"/>
  <c r="F41" i="48"/>
  <c r="E41" i="48"/>
  <c r="F40" i="48"/>
  <c r="E40" i="48"/>
  <c r="F39" i="48"/>
  <c r="E39" i="48"/>
  <c r="F38" i="48"/>
  <c r="E38" i="48"/>
  <c r="F37" i="48"/>
  <c r="E37" i="48"/>
  <c r="F36" i="48"/>
  <c r="E36" i="48"/>
  <c r="F35" i="48"/>
  <c r="E35" i="48"/>
  <c r="F34" i="48"/>
  <c r="E34" i="48"/>
  <c r="F33" i="48"/>
  <c r="E33" i="48"/>
  <c r="F32" i="48"/>
  <c r="E32" i="48"/>
  <c r="F31" i="48"/>
  <c r="E31" i="48"/>
  <c r="F30" i="48"/>
  <c r="E30" i="48"/>
  <c r="F29" i="48"/>
  <c r="E29" i="48"/>
  <c r="F28" i="48"/>
  <c r="E28" i="48"/>
  <c r="F27" i="48"/>
  <c r="E27" i="48"/>
  <c r="F26" i="48"/>
  <c r="E26" i="48"/>
  <c r="F25" i="48"/>
  <c r="E25" i="48"/>
  <c r="F24" i="48"/>
  <c r="E24" i="48"/>
  <c r="F23" i="48"/>
  <c r="E23" i="48"/>
  <c r="F22" i="48"/>
  <c r="E22" i="48"/>
  <c r="F21" i="48"/>
  <c r="E21" i="48"/>
  <c r="F20" i="48"/>
  <c r="E20" i="48"/>
  <c r="F19" i="48"/>
  <c r="E19" i="48"/>
  <c r="F18" i="48"/>
  <c r="E18" i="48"/>
  <c r="F17" i="48"/>
  <c r="E17" i="48"/>
  <c r="F16" i="48"/>
  <c r="E16" i="48"/>
  <c r="F15" i="48"/>
  <c r="E15" i="48"/>
  <c r="F14" i="48"/>
  <c r="E14" i="48"/>
  <c r="F13" i="48"/>
  <c r="E13" i="48"/>
  <c r="F12" i="48"/>
  <c r="E12" i="48"/>
  <c r="F11" i="48"/>
  <c r="E11" i="48"/>
  <c r="F10" i="48"/>
  <c r="E10" i="48"/>
  <c r="F9" i="48"/>
  <c r="E9" i="48"/>
  <c r="F8" i="48"/>
  <c r="E8" i="48"/>
  <c r="F7" i="48"/>
  <c r="E7" i="48"/>
  <c r="E54" i="56"/>
  <c r="E48" i="56" s="1"/>
  <c r="E44" i="56"/>
  <c r="E15" i="56"/>
  <c r="E6" i="56"/>
  <c r="E3" i="56"/>
  <c r="H64" i="2"/>
  <c r="H61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K3" i="2"/>
  <c r="E26" i="56" l="1"/>
  <c r="E10" i="56"/>
  <c r="E31" i="56"/>
  <c r="E21" i="56"/>
  <c r="E5" i="56"/>
  <c r="E13" i="56"/>
  <c r="E35" i="56"/>
  <c r="E28" i="56"/>
  <c r="E14" i="56"/>
  <c r="E45" i="56"/>
  <c r="E46" i="56"/>
  <c r="E16" i="56"/>
  <c r="E18" i="56"/>
  <c r="E37" i="56"/>
  <c r="E38" i="56"/>
  <c r="E11" i="56"/>
  <c r="E23" i="56"/>
  <c r="E42" i="56"/>
  <c r="E12" i="56"/>
  <c r="E25" i="56"/>
  <c r="C35" i="56" l="1"/>
  <c r="C31" i="56"/>
  <c r="N66" i="54" l="1"/>
  <c r="N65" i="54"/>
  <c r="N64" i="54"/>
  <c r="N63" i="54"/>
  <c r="N62" i="54"/>
  <c r="N61" i="54"/>
  <c r="N60" i="54"/>
  <c r="N59" i="54"/>
  <c r="N58" i="54"/>
  <c r="N57" i="54"/>
  <c r="K66" i="54"/>
  <c r="K65" i="54"/>
  <c r="K64" i="54"/>
  <c r="K63" i="54"/>
  <c r="K62" i="54"/>
  <c r="K61" i="54"/>
  <c r="K60" i="54"/>
  <c r="K59" i="54"/>
  <c r="K58" i="54"/>
  <c r="K57" i="54"/>
  <c r="H66" i="54"/>
  <c r="H65" i="54"/>
  <c r="H64" i="54"/>
  <c r="H63" i="54"/>
  <c r="H62" i="54"/>
  <c r="H61" i="54"/>
  <c r="H60" i="54"/>
  <c r="H59" i="54"/>
  <c r="H58" i="54"/>
  <c r="H57" i="54"/>
  <c r="E66" i="54"/>
  <c r="E65" i="54"/>
  <c r="E64" i="54"/>
  <c r="E63" i="54"/>
  <c r="E62" i="54"/>
  <c r="E61" i="54"/>
  <c r="E60" i="54"/>
  <c r="E59" i="54"/>
  <c r="E58" i="54"/>
  <c r="D6" i="54"/>
  <c r="D7" i="54" s="1"/>
  <c r="D8" i="54" l="1"/>
  <c r="D9" i="54" s="1"/>
  <c r="D10" i="54" s="1"/>
  <c r="D11" i="54" s="1"/>
  <c r="D12" i="54" s="1"/>
  <c r="D13" i="54" s="1"/>
  <c r="D14" i="54" s="1"/>
  <c r="D15" i="54" s="1"/>
  <c r="D16" i="54" s="1"/>
  <c r="D17" i="54" s="1"/>
  <c r="D18" i="54" s="1"/>
  <c r="D19" i="54" s="1"/>
  <c r="D20" i="54" s="1"/>
  <c r="D21" i="54" s="1"/>
  <c r="D22" i="54" s="1"/>
  <c r="D23" i="54" s="1"/>
  <c r="D24" i="54" s="1"/>
  <c r="D25" i="54" s="1"/>
  <c r="D26" i="54" s="1"/>
  <c r="D27" i="54" s="1"/>
  <c r="D28" i="54" s="1"/>
  <c r="D29" i="54" s="1"/>
  <c r="D30" i="54" s="1"/>
  <c r="D31" i="54" s="1"/>
  <c r="D32" i="54" s="1"/>
  <c r="D33" i="54" s="1"/>
  <c r="D34" i="54" s="1"/>
  <c r="D35" i="54" s="1"/>
  <c r="D36" i="54" s="1"/>
  <c r="D37" i="54" s="1"/>
  <c r="D38" i="54" s="1"/>
  <c r="D39" i="54" s="1"/>
  <c r="D40" i="54" s="1"/>
  <c r="D41" i="54" s="1"/>
  <c r="D42" i="54" s="1"/>
  <c r="D43" i="54" s="1"/>
  <c r="D44" i="54" s="1"/>
  <c r="D45" i="54" s="1"/>
  <c r="D46" i="54" s="1"/>
  <c r="D47" i="54" s="1"/>
  <c r="D48" i="54" s="1"/>
  <c r="D49" i="54" s="1"/>
  <c r="D50" i="54" s="1"/>
  <c r="D51" i="54" s="1"/>
  <c r="D52" i="54" s="1"/>
  <c r="D53" i="54" s="1"/>
  <c r="D54" i="54" s="1"/>
  <c r="D55" i="54" s="1"/>
  <c r="D56" i="54" s="1"/>
  <c r="D57" i="54" s="1"/>
  <c r="D58" i="54" s="1"/>
  <c r="D59" i="54" s="1"/>
  <c r="D60" i="54" s="1"/>
  <c r="D61" i="54" s="1"/>
  <c r="D62" i="54" s="1"/>
  <c r="D63" i="54" s="1"/>
  <c r="D64" i="54" s="1"/>
  <c r="D65" i="54" s="1"/>
  <c r="D66" i="54" s="1"/>
  <c r="B8" i="54"/>
  <c r="B7" i="54"/>
  <c r="B9" i="54" l="1"/>
  <c r="B10" i="54" l="1"/>
  <c r="B11" i="54" l="1"/>
  <c r="B12" i="54" l="1"/>
  <c r="B13" i="54" l="1"/>
  <c r="B14" i="54" l="1"/>
  <c r="B15" i="54" l="1"/>
  <c r="B16" i="54" l="1"/>
  <c r="B17" i="54" l="1"/>
  <c r="B18" i="54" l="1"/>
  <c r="B19" i="54" l="1"/>
  <c r="B20" i="54" l="1"/>
  <c r="B21" i="54" l="1"/>
  <c r="B22" i="54" l="1"/>
  <c r="B23" i="54" l="1"/>
  <c r="B24" i="54" l="1"/>
  <c r="B25" i="54" l="1"/>
  <c r="B26" i="54" l="1"/>
  <c r="B27" i="54" l="1"/>
  <c r="B28" i="54" l="1"/>
  <c r="B29" i="54" l="1"/>
  <c r="B30" i="54" l="1"/>
  <c r="B31" i="54" l="1"/>
  <c r="B32" i="54" l="1"/>
  <c r="B33" i="54" l="1"/>
  <c r="B34" i="54" l="1"/>
  <c r="B35" i="54" l="1"/>
  <c r="B36" i="54" l="1"/>
  <c r="B37" i="54" l="1"/>
  <c r="B38" i="54" l="1"/>
  <c r="B39" i="54" l="1"/>
  <c r="B40" i="54" l="1"/>
  <c r="B41" i="54" l="1"/>
  <c r="B42" i="54" l="1"/>
  <c r="B43" i="54" l="1"/>
  <c r="B44" i="54" l="1"/>
  <c r="B45" i="54" l="1"/>
  <c r="B46" i="54" l="1"/>
  <c r="B47" i="54" l="1"/>
  <c r="B48" i="54" l="1"/>
  <c r="B49" i="54" l="1"/>
  <c r="B50" i="54" l="1"/>
  <c r="B51" i="54" l="1"/>
  <c r="B52" i="54" l="1"/>
  <c r="B53" i="54" l="1"/>
  <c r="B54" i="54" l="1"/>
  <c r="B55" i="54" l="1"/>
  <c r="B56" i="54" l="1"/>
  <c r="D20" i="60" l="1"/>
  <c r="C7" i="58" l="1"/>
  <c r="D7" i="58" s="1"/>
  <c r="D8" i="58" l="1"/>
  <c r="C8" i="58"/>
  <c r="D9" i="58" l="1"/>
  <c r="C9" i="58"/>
  <c r="D10" i="58" l="1"/>
  <c r="C10" i="58"/>
  <c r="D11" i="58" l="1"/>
  <c r="C11" i="58"/>
  <c r="D12" i="58" l="1"/>
  <c r="C12" i="58"/>
  <c r="D13" i="58" l="1"/>
  <c r="C13" i="58"/>
  <c r="D14" i="58" l="1"/>
  <c r="C14" i="58"/>
  <c r="D15" i="58" l="1"/>
  <c r="C15" i="58"/>
  <c r="D16" i="58" l="1"/>
  <c r="C16" i="58"/>
  <c r="C17" i="58" l="1"/>
  <c r="D17" i="58"/>
  <c r="D18" i="58" l="1"/>
  <c r="C18" i="58"/>
  <c r="D19" i="58" l="1"/>
  <c r="C19" i="58"/>
  <c r="D20" i="58" l="1"/>
  <c r="C20" i="58"/>
  <c r="D21" i="58" l="1"/>
  <c r="C21" i="58"/>
  <c r="D22" i="58" l="1"/>
  <c r="C22" i="58"/>
  <c r="D23" i="58" l="1"/>
  <c r="C23" i="58"/>
  <c r="D24" i="58" l="1"/>
  <c r="C24" i="58"/>
  <c r="D25" i="58" l="1"/>
  <c r="C25" i="58"/>
  <c r="D26" i="58" l="1"/>
  <c r="C26" i="58"/>
  <c r="C27" i="58" l="1"/>
  <c r="D27" i="58"/>
  <c r="D28" i="58" l="1"/>
  <c r="C28" i="58"/>
  <c r="C29" i="58" l="1"/>
  <c r="D29" i="58"/>
  <c r="D30" i="58" l="1"/>
  <c r="C30" i="58"/>
  <c r="C31" i="58" l="1"/>
  <c r="D31" i="58"/>
  <c r="D32" i="58" l="1"/>
  <c r="C32" i="58"/>
  <c r="C33" i="58" l="1"/>
  <c r="D33" i="58"/>
  <c r="D34" i="58" l="1"/>
  <c r="C34" i="58"/>
  <c r="C35" i="58" l="1"/>
  <c r="D35" i="58"/>
  <c r="D36" i="58" l="1"/>
  <c r="C36" i="58"/>
  <c r="D37" i="58" l="1"/>
  <c r="C37" i="58"/>
  <c r="D38" i="58" l="1"/>
  <c r="C38" i="58"/>
  <c r="B57" i="54" l="1"/>
  <c r="D39" i="58"/>
  <c r="C39" i="58"/>
  <c r="B58" i="54" l="1"/>
  <c r="D40" i="58"/>
  <c r="C40" i="58"/>
  <c r="B59" i="54" l="1"/>
  <c r="O58" i="54"/>
  <c r="I58" i="54"/>
  <c r="F58" i="54"/>
  <c r="L58" i="54"/>
  <c r="D41" i="58"/>
  <c r="C41" i="58"/>
  <c r="B60" i="54" l="1"/>
  <c r="I59" i="54"/>
  <c r="O59" i="54"/>
  <c r="F59" i="54"/>
  <c r="L59" i="54"/>
  <c r="C42" i="58"/>
  <c r="D42" i="58"/>
  <c r="O60" i="54" l="1"/>
  <c r="B61" i="54"/>
  <c r="I60" i="54"/>
  <c r="L60" i="54"/>
  <c r="F60" i="54"/>
  <c r="D43" i="58"/>
  <c r="C43" i="58"/>
  <c r="B62" i="54" l="1"/>
  <c r="I61" i="54"/>
  <c r="O61" i="54"/>
  <c r="L61" i="54"/>
  <c r="F61" i="54"/>
  <c r="D44" i="58"/>
  <c r="C44" i="58"/>
  <c r="O62" i="54" l="1"/>
  <c r="B63" i="54"/>
  <c r="I62" i="54"/>
  <c r="F62" i="54"/>
  <c r="L62" i="54"/>
  <c r="D45" i="58"/>
  <c r="C45" i="58"/>
  <c r="B64" i="54" l="1"/>
  <c r="I63" i="54"/>
  <c r="O63" i="54"/>
  <c r="L63" i="54"/>
  <c r="F63" i="54"/>
  <c r="C46" i="58"/>
  <c r="D46" i="58"/>
  <c r="O64" i="54" l="1"/>
  <c r="B65" i="54"/>
  <c r="I64" i="54"/>
  <c r="L64" i="54"/>
  <c r="F64" i="54"/>
  <c r="D47" i="58"/>
  <c r="C47" i="58"/>
  <c r="B66" i="54" l="1"/>
  <c r="I65" i="54"/>
  <c r="O65" i="54"/>
  <c r="L65" i="54"/>
  <c r="F65" i="54"/>
  <c r="D48" i="58"/>
  <c r="C48" i="58"/>
  <c r="O66" i="54" l="1"/>
  <c r="I66" i="54"/>
  <c r="L66" i="54"/>
  <c r="F66" i="54"/>
  <c r="D49" i="58"/>
  <c r="C49" i="58"/>
  <c r="C50" i="58" l="1"/>
  <c r="D50" i="58"/>
  <c r="D51" i="58" l="1"/>
  <c r="C51" i="58"/>
  <c r="D52" i="58" l="1"/>
  <c r="C52" i="58"/>
  <c r="G2" i="48" l="1"/>
  <c r="L4" i="51" l="1"/>
  <c r="F5" i="52" l="1"/>
  <c r="I2" i="55" l="1"/>
  <c r="H1" i="54" s="1"/>
  <c r="D54" i="56" l="1"/>
  <c r="B57" i="55" l="1"/>
  <c r="B56" i="55"/>
  <c r="B55" i="55"/>
  <c r="B54" i="55"/>
  <c r="B53" i="55"/>
  <c r="B52" i="55"/>
  <c r="B51" i="55"/>
  <c r="B50" i="55"/>
  <c r="B49" i="55"/>
  <c r="B48" i="55"/>
  <c r="B47" i="55"/>
  <c r="B46" i="55"/>
  <c r="B45" i="55"/>
  <c r="B44" i="55"/>
  <c r="B43" i="55"/>
  <c r="B42" i="55"/>
  <c r="B41" i="55"/>
  <c r="B40" i="55"/>
  <c r="B39" i="55"/>
  <c r="B38" i="55"/>
  <c r="B37" i="55"/>
  <c r="B36" i="55"/>
  <c r="B35" i="55"/>
  <c r="B34" i="55"/>
  <c r="B33" i="55"/>
  <c r="B32" i="55"/>
  <c r="B31" i="55"/>
  <c r="B30" i="55"/>
  <c r="B29" i="55"/>
  <c r="B28" i="55"/>
  <c r="B27" i="55"/>
  <c r="B26" i="55"/>
  <c r="B25" i="55"/>
  <c r="B24" i="55"/>
  <c r="B23" i="55"/>
  <c r="B22" i="55"/>
  <c r="B21" i="55"/>
  <c r="B20" i="55"/>
  <c r="B19" i="55"/>
  <c r="B18" i="55"/>
  <c r="B17" i="55"/>
  <c r="B16" i="55"/>
  <c r="B15" i="55"/>
  <c r="B14" i="55"/>
  <c r="B13" i="55"/>
  <c r="B12" i="55"/>
  <c r="B11" i="55"/>
  <c r="B10" i="55"/>
  <c r="B9" i="55"/>
  <c r="B40" i="5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B53" i="51" s="1"/>
  <c r="B54" i="51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B38" i="2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C38" i="2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B7" i="49"/>
  <c r="B8" i="49" s="1"/>
  <c r="B9" i="49" s="1"/>
  <c r="B10" i="49" s="1"/>
  <c r="B11" i="49" s="1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C7" i="49"/>
  <c r="C8" i="49" s="1"/>
  <c r="C9" i="49" s="1"/>
  <c r="C10" i="49" s="1"/>
  <c r="C11" i="49" s="1"/>
  <c r="C12" i="49" s="1"/>
  <c r="C13" i="49" s="1"/>
  <c r="C14" i="49" s="1"/>
  <c r="C15" i="49" s="1"/>
  <c r="C16" i="49" s="1"/>
  <c r="C17" i="49" s="1"/>
  <c r="C18" i="49" s="1"/>
  <c r="C19" i="49" s="1"/>
  <c r="C20" i="49" s="1"/>
  <c r="C21" i="49" s="1"/>
  <c r="C22" i="49" s="1"/>
  <c r="C23" i="49" s="1"/>
  <c r="C24" i="49" s="1"/>
  <c r="C25" i="49" s="1"/>
  <c r="C26" i="49" s="1"/>
  <c r="C27" i="49" s="1"/>
  <c r="C28" i="49" s="1"/>
  <c r="C29" i="49" s="1"/>
  <c r="C30" i="49" s="1"/>
  <c r="C31" i="49" s="1"/>
  <c r="C32" i="49" s="1"/>
  <c r="C33" i="49" s="1"/>
  <c r="C34" i="49" s="1"/>
  <c r="C35" i="49" s="1"/>
  <c r="B37" i="49"/>
  <c r="B38" i="49" s="1"/>
  <c r="B39" i="49" s="1"/>
  <c r="B40" i="49" s="1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C37" i="49"/>
  <c r="C38" i="49" s="1"/>
  <c r="C39" i="49" s="1"/>
  <c r="C40" i="49" s="1"/>
  <c r="C41" i="49" s="1"/>
  <c r="C42" i="49" s="1"/>
  <c r="C43" i="49" s="1"/>
  <c r="C44" i="49" s="1"/>
  <c r="C45" i="49" s="1"/>
  <c r="C46" i="49" s="1"/>
  <c r="C47" i="49" s="1"/>
  <c r="C48" i="49" s="1"/>
  <c r="C49" i="49" s="1"/>
  <c r="C50" i="49" s="1"/>
  <c r="C51" i="49" s="1"/>
  <c r="C52" i="49" s="1"/>
  <c r="C53" i="49" s="1"/>
  <c r="C54" i="49" s="1"/>
  <c r="C55" i="49" s="1"/>
  <c r="B10" i="52"/>
  <c r="B11" i="52" s="1"/>
  <c r="B12" i="52" s="1"/>
  <c r="B13" i="52" s="1"/>
  <c r="B14" i="52" s="1"/>
  <c r="B15" i="52" s="1"/>
  <c r="B16" i="52" s="1"/>
  <c r="B17" i="52" s="1"/>
  <c r="B18" i="52" s="1"/>
  <c r="B19" i="52" s="1"/>
  <c r="B20" i="52" s="1"/>
  <c r="B21" i="52" s="1"/>
  <c r="B22" i="52" s="1"/>
  <c r="C8" i="48"/>
  <c r="C9" i="48" s="1"/>
  <c r="C10" i="48" s="1"/>
  <c r="C11" i="48" s="1"/>
  <c r="C12" i="48" s="1"/>
  <c r="C13" i="48" s="1"/>
  <c r="C14" i="48" s="1"/>
  <c r="C15" i="48" s="1"/>
  <c r="C16" i="48" s="1"/>
  <c r="C17" i="48" s="1"/>
  <c r="C18" i="48" s="1"/>
  <c r="C19" i="48" s="1"/>
  <c r="C20" i="48" s="1"/>
  <c r="C21" i="48" s="1"/>
  <c r="C22" i="48" s="1"/>
  <c r="C23" i="48" s="1"/>
  <c r="C24" i="48" s="1"/>
  <c r="C25" i="48" s="1"/>
  <c r="D8" i="48"/>
  <c r="D9" i="48" s="1"/>
  <c r="D10" i="48" s="1"/>
  <c r="D11" i="48" s="1"/>
  <c r="D12" i="48" s="1"/>
  <c r="D13" i="48" s="1"/>
  <c r="D14" i="48" s="1"/>
  <c r="D15" i="48" s="1"/>
  <c r="D16" i="48" s="1"/>
  <c r="D17" i="48" s="1"/>
  <c r="D18" i="48" s="1"/>
  <c r="D19" i="48" s="1"/>
  <c r="D20" i="48" s="1"/>
  <c r="D21" i="48" s="1"/>
  <c r="D22" i="48" s="1"/>
  <c r="D23" i="48" s="1"/>
  <c r="D24" i="48" s="1"/>
  <c r="D25" i="48" s="1"/>
  <c r="D26" i="48" s="1"/>
  <c r="D27" i="48" s="1"/>
  <c r="D28" i="48" s="1"/>
  <c r="D29" i="48" s="1"/>
  <c r="D30" i="48" s="1"/>
  <c r="D31" i="48" s="1"/>
  <c r="D32" i="48" s="1"/>
  <c r="D33" i="48" s="1"/>
  <c r="D34" i="48" s="1"/>
  <c r="D35" i="48" s="1"/>
  <c r="D36" i="48" s="1"/>
  <c r="C38" i="48"/>
  <c r="C39" i="48" s="1"/>
  <c r="C40" i="48" s="1"/>
  <c r="C41" i="48" s="1"/>
  <c r="C42" i="48" s="1"/>
  <c r="C43" i="48" s="1"/>
  <c r="C44" i="48" s="1"/>
  <c r="C45" i="48" s="1"/>
  <c r="C46" i="48" s="1"/>
  <c r="C47" i="48" s="1"/>
  <c r="C48" i="48" s="1"/>
  <c r="C49" i="48" s="1"/>
  <c r="C50" i="48" s="1"/>
  <c r="C51" i="48" s="1"/>
  <c r="C52" i="48" s="1"/>
  <c r="D38" i="48"/>
  <c r="D39" i="48" s="1"/>
  <c r="D40" i="48" s="1"/>
  <c r="D41" i="48" s="1"/>
  <c r="D42" i="48" s="1"/>
  <c r="D43" i="48" s="1"/>
  <c r="D44" i="48" s="1"/>
  <c r="D45" i="48" s="1"/>
  <c r="D46" i="48" s="1"/>
  <c r="D47" i="48" s="1"/>
  <c r="D48" i="48" s="1"/>
  <c r="D49" i="48" s="1"/>
  <c r="D50" i="48" s="1"/>
  <c r="D51" i="48" s="1"/>
  <c r="D52" i="48" s="1"/>
  <c r="D53" i="48" s="1"/>
  <c r="D54" i="48" s="1"/>
  <c r="D55" i="48" s="1"/>
  <c r="D56" i="48" s="1"/>
  <c r="B26" i="2" l="1"/>
  <c r="B27" i="2"/>
  <c r="B28" i="2" s="1"/>
  <c r="B29" i="2" s="1"/>
  <c r="B30" i="2" s="1"/>
  <c r="B31" i="2" s="1"/>
  <c r="B32" i="2" s="1"/>
  <c r="B33" i="2" s="1"/>
  <c r="B34" i="2" s="1"/>
  <c r="B35" i="2" s="1"/>
  <c r="B36" i="2" s="1"/>
  <c r="C26" i="48"/>
  <c r="C27" i="48"/>
  <c r="C28" i="48" s="1"/>
  <c r="C29" i="48" s="1"/>
  <c r="C30" i="48" s="1"/>
  <c r="C31" i="48" s="1"/>
  <c r="C32" i="48" s="1"/>
  <c r="C33" i="48" s="1"/>
  <c r="C34" i="48" s="1"/>
  <c r="C35" i="48" s="1"/>
  <c r="C36" i="48" s="1"/>
  <c r="B26" i="49"/>
  <c r="B27" i="49" s="1"/>
  <c r="B28" i="49" s="1"/>
  <c r="B29" i="49" s="1"/>
  <c r="B30" i="49" s="1"/>
  <c r="B31" i="49" s="1"/>
  <c r="B32" i="49" s="1"/>
  <c r="B33" i="49" s="1"/>
  <c r="B34" i="49" s="1"/>
  <c r="B35" i="49" s="1"/>
  <c r="B25" i="49"/>
  <c r="I57" i="54" l="1"/>
  <c r="O57" i="54"/>
  <c r="L57" i="54"/>
  <c r="C48" i="56" l="1"/>
  <c r="C18" i="56"/>
  <c r="C10" i="56"/>
  <c r="C25" i="56"/>
  <c r="C21" i="56"/>
  <c r="C44" i="56"/>
  <c r="C23" i="56"/>
  <c r="C37" i="56"/>
  <c r="D14" i="62" l="1"/>
  <c r="G55" i="54" l="1"/>
  <c r="F55" i="54"/>
  <c r="G49" i="54"/>
  <c r="F49" i="54"/>
  <c r="G19" i="54"/>
  <c r="F19" i="54"/>
  <c r="G48" i="54"/>
  <c r="F48" i="54"/>
  <c r="G56" i="54"/>
  <c r="F56" i="54"/>
  <c r="G43" i="54"/>
  <c r="F43" i="54"/>
  <c r="G35" i="54"/>
  <c r="F35" i="54"/>
  <c r="G41" i="54"/>
  <c r="F41" i="54"/>
  <c r="G12" i="54"/>
  <c r="F12" i="54"/>
  <c r="G42" i="54"/>
  <c r="F42" i="54"/>
  <c r="G29" i="54"/>
  <c r="F29" i="54"/>
  <c r="G21" i="54"/>
  <c r="F21" i="54"/>
  <c r="G14" i="54"/>
  <c r="F14" i="54"/>
  <c r="G31" i="54"/>
  <c r="F31" i="54"/>
  <c r="G32" i="54"/>
  <c r="F32" i="54"/>
  <c r="G23" i="54"/>
  <c r="F23" i="54"/>
  <c r="G39" i="54"/>
  <c r="F39" i="54"/>
  <c r="G26" i="54"/>
  <c r="F26" i="54"/>
  <c r="G52" i="54"/>
  <c r="F52" i="54"/>
  <c r="G40" i="54"/>
  <c r="F40" i="54"/>
  <c r="G37" i="54"/>
  <c r="F37" i="54"/>
  <c r="G10" i="54"/>
  <c r="F10" i="54"/>
  <c r="G24" i="54"/>
  <c r="F24" i="54"/>
  <c r="F57" i="54"/>
  <c r="G18" i="54"/>
  <c r="F18" i="54"/>
  <c r="G7" i="54"/>
  <c r="F7" i="54"/>
  <c r="G11" i="54"/>
  <c r="F11" i="54"/>
  <c r="G25" i="54"/>
  <c r="F25" i="54"/>
  <c r="G50" i="54"/>
  <c r="F50" i="54"/>
  <c r="G22" i="54"/>
  <c r="F22" i="54"/>
  <c r="G16" i="54"/>
  <c r="F16" i="54"/>
  <c r="G36" i="54"/>
  <c r="F36" i="54"/>
  <c r="G34" i="54"/>
  <c r="F34" i="54"/>
  <c r="G8" i="54"/>
  <c r="F8" i="54"/>
  <c r="G20" i="54"/>
  <c r="F20" i="54"/>
  <c r="G33" i="54"/>
  <c r="F33" i="54"/>
  <c r="G51" i="54"/>
  <c r="F51" i="54"/>
  <c r="G47" i="54"/>
  <c r="F47" i="54"/>
  <c r="G13" i="54"/>
  <c r="F13" i="54"/>
  <c r="G15" i="54"/>
  <c r="F15" i="54"/>
  <c r="G27" i="54"/>
  <c r="F27" i="54"/>
  <c r="G38" i="54"/>
  <c r="F38" i="54"/>
  <c r="G54" i="54"/>
  <c r="F54" i="54"/>
  <c r="G53" i="54"/>
  <c r="F53" i="54"/>
  <c r="G44" i="54"/>
  <c r="F44" i="54"/>
  <c r="G46" i="54"/>
  <c r="F46" i="54"/>
  <c r="G30" i="54"/>
  <c r="F30" i="54"/>
  <c r="G45" i="54"/>
  <c r="F45" i="54"/>
  <c r="G28" i="54"/>
  <c r="F28" i="54"/>
  <c r="G6" i="54"/>
  <c r="F6" i="54"/>
  <c r="G9" i="54"/>
  <c r="F9" i="54"/>
  <c r="G17" i="54"/>
  <c r="F17" i="54"/>
  <c r="J51" i="54" l="1"/>
  <c r="I51" i="54"/>
  <c r="P45" i="54"/>
  <c r="O45" i="54"/>
  <c r="J39" i="54"/>
  <c r="I39" i="54"/>
  <c r="P33" i="54"/>
  <c r="O33" i="54"/>
  <c r="P29" i="54"/>
  <c r="O29" i="54"/>
  <c r="J23" i="54"/>
  <c r="I23" i="54"/>
  <c r="J17" i="54"/>
  <c r="I17" i="54"/>
  <c r="P9" i="54"/>
  <c r="O9" i="54"/>
  <c r="M55" i="54"/>
  <c r="L55" i="54"/>
  <c r="M45" i="54"/>
  <c r="L45" i="54"/>
  <c r="M37" i="54"/>
  <c r="L37" i="54"/>
  <c r="M27" i="54"/>
  <c r="L27" i="54"/>
  <c r="M17" i="54"/>
  <c r="L17" i="54"/>
  <c r="J55" i="54"/>
  <c r="I55" i="54"/>
  <c r="J53" i="54"/>
  <c r="I53" i="54"/>
  <c r="P51" i="54"/>
  <c r="O51" i="54"/>
  <c r="P49" i="54"/>
  <c r="O49" i="54"/>
  <c r="P47" i="54"/>
  <c r="O47" i="54"/>
  <c r="J45" i="54"/>
  <c r="I45" i="54"/>
  <c r="J43" i="54"/>
  <c r="I43" i="54"/>
  <c r="P41" i="54"/>
  <c r="O41" i="54"/>
  <c r="P39" i="54"/>
  <c r="O39" i="54"/>
  <c r="P37" i="54"/>
  <c r="O37" i="54"/>
  <c r="J35" i="54"/>
  <c r="I35" i="54"/>
  <c r="J33" i="54"/>
  <c r="I33" i="54"/>
  <c r="P31" i="54"/>
  <c r="O31" i="54"/>
  <c r="J29" i="54"/>
  <c r="I29" i="54"/>
  <c r="J27" i="54"/>
  <c r="I27" i="54"/>
  <c r="P25" i="54"/>
  <c r="O25" i="54"/>
  <c r="P23" i="54"/>
  <c r="O23" i="54"/>
  <c r="J21" i="54"/>
  <c r="I21" i="54"/>
  <c r="P19" i="54"/>
  <c r="O19" i="54"/>
  <c r="P17" i="54"/>
  <c r="O17" i="54"/>
  <c r="P15" i="54"/>
  <c r="O15" i="54"/>
  <c r="J13" i="54"/>
  <c r="I13" i="54"/>
  <c r="P11" i="54"/>
  <c r="O11" i="54"/>
  <c r="P10" i="54"/>
  <c r="O10" i="54"/>
  <c r="J11" i="54"/>
  <c r="I11" i="54"/>
  <c r="M54" i="54"/>
  <c r="L54" i="54"/>
  <c r="M49" i="54"/>
  <c r="L49" i="54"/>
  <c r="M47" i="54"/>
  <c r="L47" i="54"/>
  <c r="M41" i="54"/>
  <c r="L41" i="54"/>
  <c r="M39" i="54"/>
  <c r="L39" i="54"/>
  <c r="M35" i="54"/>
  <c r="L35" i="54"/>
  <c r="M33" i="54"/>
  <c r="L33" i="54"/>
  <c r="M31" i="54"/>
  <c r="L31" i="54"/>
  <c r="M29" i="54"/>
  <c r="L29" i="54"/>
  <c r="M25" i="54"/>
  <c r="L25" i="54"/>
  <c r="M23" i="54"/>
  <c r="L23" i="54"/>
  <c r="M8" i="54"/>
  <c r="L8" i="54"/>
  <c r="M6" i="54"/>
  <c r="L6" i="54"/>
  <c r="M20" i="54"/>
  <c r="L20" i="54"/>
  <c r="M16" i="54"/>
  <c r="L16" i="54"/>
  <c r="P55" i="54"/>
  <c r="O55" i="54"/>
  <c r="J49" i="54"/>
  <c r="I49" i="54"/>
  <c r="P43" i="54"/>
  <c r="O43" i="54"/>
  <c r="J37" i="54"/>
  <c r="I37" i="54"/>
  <c r="J31" i="54"/>
  <c r="I31" i="54"/>
  <c r="J25" i="54"/>
  <c r="I25" i="54"/>
  <c r="P21" i="54"/>
  <c r="O21" i="54"/>
  <c r="J15" i="54"/>
  <c r="I15" i="54"/>
  <c r="P8" i="54"/>
  <c r="O8" i="54"/>
  <c r="M51" i="54"/>
  <c r="L51" i="54"/>
  <c r="M43" i="54"/>
  <c r="L43" i="54"/>
  <c r="M9" i="54"/>
  <c r="L9" i="54"/>
  <c r="J56" i="54"/>
  <c r="I56" i="54"/>
  <c r="J54" i="54"/>
  <c r="I54" i="54"/>
  <c r="P52" i="54"/>
  <c r="O52" i="54"/>
  <c r="J50" i="54"/>
  <c r="I50" i="54"/>
  <c r="J48" i="54"/>
  <c r="I48" i="54"/>
  <c r="P46" i="54"/>
  <c r="O46" i="54"/>
  <c r="J44" i="54"/>
  <c r="I44" i="54"/>
  <c r="J42" i="54"/>
  <c r="I42" i="54"/>
  <c r="J40" i="54"/>
  <c r="I40" i="54"/>
  <c r="J38" i="54"/>
  <c r="I38" i="54"/>
  <c r="J36" i="54"/>
  <c r="I36" i="54"/>
  <c r="J34" i="54"/>
  <c r="I34" i="54"/>
  <c r="J32" i="54"/>
  <c r="I32" i="54"/>
  <c r="J30" i="54"/>
  <c r="I30" i="54"/>
  <c r="J28" i="54"/>
  <c r="I28" i="54"/>
  <c r="P26" i="54"/>
  <c r="O26" i="54"/>
  <c r="J24" i="54"/>
  <c r="I24" i="54"/>
  <c r="P22" i="54"/>
  <c r="O22" i="54"/>
  <c r="J20" i="54"/>
  <c r="I20" i="54"/>
  <c r="J18" i="54"/>
  <c r="I18" i="54"/>
  <c r="J16" i="54"/>
  <c r="I16" i="54"/>
  <c r="P14" i="54"/>
  <c r="O14" i="54"/>
  <c r="P12" i="54"/>
  <c r="O12" i="54"/>
  <c r="J10" i="54"/>
  <c r="I10" i="54"/>
  <c r="J7" i="54"/>
  <c r="I7" i="54"/>
  <c r="P6" i="54"/>
  <c r="O6" i="54"/>
  <c r="M53" i="54"/>
  <c r="L53" i="54"/>
  <c r="M48" i="54"/>
  <c r="L48" i="54"/>
  <c r="M42" i="54"/>
  <c r="L42" i="54"/>
  <c r="M40" i="54"/>
  <c r="L40" i="54"/>
  <c r="M19" i="54"/>
  <c r="L19" i="54"/>
  <c r="M15" i="54"/>
  <c r="L15" i="54"/>
  <c r="P53" i="54"/>
  <c r="O53" i="54"/>
  <c r="J47" i="54"/>
  <c r="I47" i="54"/>
  <c r="J41" i="54"/>
  <c r="I41" i="54"/>
  <c r="P35" i="54"/>
  <c r="O35" i="54"/>
  <c r="P27" i="54"/>
  <c r="O27" i="54"/>
  <c r="J19" i="54"/>
  <c r="I19" i="54"/>
  <c r="P13" i="54"/>
  <c r="O13" i="54"/>
  <c r="J9" i="54"/>
  <c r="I9" i="54"/>
  <c r="M11" i="54"/>
  <c r="L11" i="54"/>
  <c r="M7" i="54"/>
  <c r="L7" i="54"/>
  <c r="M21" i="54"/>
  <c r="L21" i="54"/>
  <c r="P56" i="54"/>
  <c r="O56" i="54"/>
  <c r="P54" i="54"/>
  <c r="O54" i="54"/>
  <c r="J52" i="54"/>
  <c r="I52" i="54"/>
  <c r="P50" i="54"/>
  <c r="O50" i="54"/>
  <c r="P48" i="54"/>
  <c r="O48" i="54"/>
  <c r="J46" i="54"/>
  <c r="I46" i="54"/>
  <c r="P44" i="54"/>
  <c r="O44" i="54"/>
  <c r="P42" i="54"/>
  <c r="O42" i="54"/>
  <c r="P40" i="54"/>
  <c r="O40" i="54"/>
  <c r="P38" i="54"/>
  <c r="O38" i="54"/>
  <c r="P36" i="54"/>
  <c r="O36" i="54"/>
  <c r="P34" i="54"/>
  <c r="O34" i="54"/>
  <c r="P32" i="54"/>
  <c r="O32" i="54"/>
  <c r="P30" i="54"/>
  <c r="O30" i="54"/>
  <c r="P28" i="54"/>
  <c r="O28" i="54"/>
  <c r="J26" i="54"/>
  <c r="I26" i="54"/>
  <c r="P24" i="54"/>
  <c r="O24" i="54"/>
  <c r="J22" i="54"/>
  <c r="I22" i="54"/>
  <c r="P20" i="54"/>
  <c r="O20" i="54"/>
  <c r="P18" i="54"/>
  <c r="O18" i="54"/>
  <c r="P16" i="54"/>
  <c r="O16" i="54"/>
  <c r="J14" i="54"/>
  <c r="I14" i="54"/>
  <c r="J12" i="54"/>
  <c r="I12" i="54"/>
  <c r="J8" i="54"/>
  <c r="I8" i="54"/>
  <c r="P7" i="54"/>
  <c r="O7" i="54"/>
  <c r="M56" i="54"/>
  <c r="L56" i="54"/>
  <c r="M52" i="54"/>
  <c r="L52" i="54"/>
  <c r="M50" i="54"/>
  <c r="L50" i="54"/>
  <c r="M46" i="54"/>
  <c r="L46" i="54"/>
  <c r="M44" i="54"/>
  <c r="L44" i="54"/>
  <c r="M38" i="54"/>
  <c r="L38" i="54"/>
  <c r="M36" i="54"/>
  <c r="L36" i="54"/>
  <c r="M34" i="54"/>
  <c r="L34" i="54"/>
  <c r="M32" i="54"/>
  <c r="L32" i="54"/>
  <c r="M30" i="54"/>
  <c r="L30" i="54"/>
  <c r="M28" i="54"/>
  <c r="L28" i="54"/>
  <c r="M26" i="54"/>
  <c r="L26" i="54"/>
  <c r="M24" i="54"/>
  <c r="L24" i="54"/>
  <c r="M13" i="54"/>
  <c r="L13" i="54"/>
  <c r="M12" i="54"/>
  <c r="L12" i="54"/>
  <c r="M10" i="54"/>
  <c r="L10" i="54"/>
  <c r="M22" i="54"/>
  <c r="L22" i="54"/>
  <c r="M18" i="54"/>
  <c r="L18" i="54"/>
  <c r="M14" i="54"/>
  <c r="L14" i="54"/>
  <c r="J6" i="54" l="1"/>
  <c r="I6" i="54"/>
  <c r="G16" i="58" l="1"/>
  <c r="G9" i="58"/>
  <c r="G8" i="58"/>
  <c r="G10" i="58"/>
  <c r="G11" i="58"/>
  <c r="G12" i="58"/>
  <c r="G13" i="58"/>
  <c r="G14" i="58"/>
  <c r="G15" i="58"/>
  <c r="G17" i="58"/>
  <c r="G7" i="58" l="1"/>
  <c r="M10" i="58"/>
  <c r="M15" i="58"/>
  <c r="M16" i="58"/>
  <c r="M12" i="58"/>
  <c r="M17" i="58"/>
  <c r="M13" i="58"/>
  <c r="M9" i="58"/>
  <c r="G18" i="58"/>
  <c r="M18" i="58"/>
  <c r="M8" i="58" l="1"/>
  <c r="M11" i="58"/>
  <c r="D13" i="63"/>
  <c r="E13" i="63" s="1"/>
  <c r="E12" i="63"/>
  <c r="D9" i="63"/>
  <c r="E9" i="63" s="1"/>
  <c r="E8" i="63"/>
  <c r="M7" i="58"/>
  <c r="M14" i="58"/>
  <c r="G19" i="58"/>
  <c r="M19" i="58"/>
  <c r="M20" i="58" l="1"/>
  <c r="G20" i="58"/>
  <c r="M21" i="58" l="1"/>
  <c r="G21" i="58"/>
  <c r="M22" i="58" l="1"/>
  <c r="G22" i="58"/>
  <c r="M23" i="58" l="1"/>
  <c r="G23" i="58"/>
  <c r="G24" i="58" l="1"/>
  <c r="M24" i="58"/>
  <c r="G25" i="58" l="1"/>
  <c r="M25" i="58"/>
  <c r="M26" i="58" l="1"/>
  <c r="G26" i="58"/>
  <c r="G27" i="58" l="1"/>
  <c r="M27" i="58"/>
  <c r="G28" i="58" l="1"/>
  <c r="M28" i="58"/>
  <c r="G29" i="58" l="1"/>
  <c r="M29" i="58"/>
  <c r="G30" i="58" l="1"/>
  <c r="M30" i="58"/>
  <c r="M31" i="58" l="1"/>
  <c r="G31" i="58"/>
  <c r="G32" i="58" l="1"/>
  <c r="M32" i="58"/>
  <c r="G33" i="58" l="1"/>
  <c r="M33" i="58"/>
  <c r="M34" i="58" l="1"/>
  <c r="G34" i="58"/>
  <c r="M35" i="58" l="1"/>
  <c r="G35" i="58"/>
  <c r="M36" i="58" l="1"/>
  <c r="G36" i="58" l="1"/>
  <c r="M37" i="58"/>
  <c r="G37" i="58" l="1"/>
  <c r="M38" i="58" l="1"/>
  <c r="G38" i="58" l="1"/>
  <c r="M39" i="58"/>
  <c r="G39" i="58" l="1"/>
  <c r="M42" i="58"/>
  <c r="M40" i="58"/>
  <c r="G40" i="58" l="1"/>
  <c r="G42" i="58"/>
  <c r="M43" i="58"/>
  <c r="M41" i="58"/>
  <c r="G41" i="58" l="1"/>
  <c r="G43" i="58"/>
  <c r="M44" i="58"/>
  <c r="G44" i="58" l="1"/>
  <c r="M45" i="58"/>
  <c r="G45" i="58" l="1"/>
  <c r="M46" i="58"/>
  <c r="G46" i="58"/>
  <c r="M47" i="58" l="1"/>
  <c r="G47" i="58"/>
  <c r="M48" i="58" l="1"/>
  <c r="G48" i="58"/>
  <c r="M49" i="58" l="1"/>
  <c r="G49" i="58"/>
  <c r="M50" i="58" l="1"/>
  <c r="G50" i="58"/>
  <c r="M51" i="58" l="1"/>
  <c r="G51" i="58"/>
  <c r="M52" i="58" l="1"/>
  <c r="G52" i="58"/>
  <c r="J11" i="58" l="1"/>
  <c r="J24" i="58"/>
  <c r="J25" i="58"/>
  <c r="J29" i="58"/>
  <c r="J43" i="58"/>
  <c r="J21" i="58"/>
  <c r="J32" i="58"/>
  <c r="J37" i="58"/>
  <c r="J30" i="58"/>
  <c r="J14" i="58"/>
  <c r="J33" i="58"/>
  <c r="J19" i="58"/>
  <c r="J8" i="58"/>
  <c r="J35" i="58"/>
  <c r="J34" i="58"/>
  <c r="J15" i="58"/>
  <c r="J18" i="58"/>
  <c r="J20" i="58"/>
  <c r="J27" i="58"/>
  <c r="J36" i="58"/>
  <c r="J42" i="58"/>
  <c r="J16" i="58"/>
  <c r="J28" i="58"/>
  <c r="J9" i="58"/>
  <c r="J12" i="58"/>
  <c r="J17" i="58"/>
  <c r="J31" i="58"/>
  <c r="J41" i="58"/>
  <c r="J22" i="58"/>
  <c r="J26" i="58"/>
  <c r="J44" i="58"/>
  <c r="J13" i="58"/>
  <c r="J10" i="58"/>
  <c r="J23" i="58"/>
  <c r="J47" i="58" l="1"/>
  <c r="J48" i="58"/>
  <c r="J50" i="58"/>
  <c r="J38" i="58"/>
  <c r="J7" i="58"/>
  <c r="J40" i="58"/>
  <c r="J49" i="58"/>
  <c r="J51" i="58"/>
  <c r="J46" i="58"/>
  <c r="J39" i="58"/>
  <c r="D11" i="63"/>
  <c r="E11" i="63" s="1"/>
  <c r="E10" i="63"/>
  <c r="J52" i="58"/>
  <c r="J45" i="58"/>
  <c r="L49" i="2" l="1"/>
  <c r="F49" i="2"/>
  <c r="H49" i="2"/>
  <c r="J49" i="2"/>
  <c r="M49" i="2"/>
  <c r="E49" i="2" s="1"/>
  <c r="I49" i="2"/>
  <c r="G49" i="2"/>
  <c r="K49" i="2"/>
  <c r="F53" i="2"/>
  <c r="K53" i="2"/>
  <c r="H53" i="2"/>
  <c r="I53" i="2"/>
  <c r="L53" i="2"/>
  <c r="G53" i="2"/>
  <c r="M53" i="2"/>
  <c r="E53" i="2" s="1"/>
  <c r="J53" i="2"/>
  <c r="G54" i="2"/>
  <c r="F54" i="2"/>
  <c r="I54" i="2"/>
  <c r="L54" i="2"/>
  <c r="J54" i="2"/>
  <c r="M54" i="2"/>
  <c r="E54" i="2" s="1"/>
  <c r="H54" i="2"/>
  <c r="K54" i="2"/>
  <c r="F40" i="2"/>
  <c r="I40" i="2"/>
  <c r="H40" i="2"/>
  <c r="J40" i="2"/>
  <c r="L40" i="2"/>
  <c r="K40" i="2"/>
  <c r="G40" i="2"/>
  <c r="M40" i="2"/>
  <c r="E40" i="2" s="1"/>
  <c r="G15" i="2"/>
  <c r="I15" i="2"/>
  <c r="F15" i="2"/>
  <c r="L15" i="2"/>
  <c r="M15" i="2"/>
  <c r="E15" i="2" s="1"/>
  <c r="J15" i="2"/>
  <c r="K15" i="2"/>
  <c r="H15" i="2"/>
  <c r="J12" i="2"/>
  <c r="M12" i="2"/>
  <c r="E12" i="2" s="1"/>
  <c r="L12" i="2"/>
  <c r="H12" i="2"/>
  <c r="G12" i="2"/>
  <c r="F12" i="2"/>
  <c r="K12" i="2"/>
  <c r="I12" i="2"/>
  <c r="F23" i="2"/>
  <c r="K23" i="2"/>
  <c r="H23" i="2"/>
  <c r="I23" i="2"/>
  <c r="L23" i="2"/>
  <c r="G23" i="2"/>
  <c r="M23" i="2"/>
  <c r="E23" i="2" s="1"/>
  <c r="J23" i="2"/>
  <c r="L16" i="2"/>
  <c r="F16" i="2"/>
  <c r="M16" i="2"/>
  <c r="E16" i="2" s="1"/>
  <c r="K16" i="2"/>
  <c r="J16" i="2"/>
  <c r="I16" i="2"/>
  <c r="G16" i="2"/>
  <c r="H16" i="2"/>
  <c r="L13" i="2"/>
  <c r="H13" i="2"/>
  <c r="I13" i="2"/>
  <c r="M13" i="2"/>
  <c r="E13" i="2" s="1"/>
  <c r="F13" i="2"/>
  <c r="K13" i="2"/>
  <c r="G13" i="2"/>
  <c r="J13" i="2"/>
  <c r="L17" i="2"/>
  <c r="J17" i="2"/>
  <c r="M17" i="2"/>
  <c r="E17" i="2" s="1"/>
  <c r="H17" i="2"/>
  <c r="G17" i="2"/>
  <c r="F17" i="2"/>
  <c r="K17" i="2"/>
  <c r="I17" i="2"/>
  <c r="G56" i="2"/>
  <c r="I56" i="2"/>
  <c r="F56" i="2"/>
  <c r="K56" i="2"/>
  <c r="M56" i="2"/>
  <c r="E56" i="2" s="1"/>
  <c r="H56" i="2"/>
  <c r="L56" i="2"/>
  <c r="J56" i="2"/>
  <c r="H11" i="2"/>
  <c r="I11" i="2"/>
  <c r="L11" i="2"/>
  <c r="J11" i="2"/>
  <c r="F11" i="2"/>
  <c r="M11" i="2"/>
  <c r="E11" i="2" s="1"/>
  <c r="G11" i="2"/>
  <c r="K11" i="2"/>
  <c r="J32" i="2"/>
  <c r="M32" i="2"/>
  <c r="E32" i="2" s="1"/>
  <c r="G32" i="2"/>
  <c r="I32" i="2"/>
  <c r="K32" i="2"/>
  <c r="L32" i="2"/>
  <c r="H32" i="2"/>
  <c r="F32" i="2"/>
  <c r="F33" i="2"/>
  <c r="I33" i="2"/>
  <c r="G33" i="2"/>
  <c r="H33" i="2"/>
  <c r="J33" i="2"/>
  <c r="M33" i="2"/>
  <c r="E33" i="2" s="1"/>
  <c r="L33" i="2"/>
  <c r="K33" i="2"/>
  <c r="G50" i="2"/>
  <c r="K50" i="2"/>
  <c r="H50" i="2"/>
  <c r="M50" i="2"/>
  <c r="E50" i="2" s="1"/>
  <c r="I50" i="2"/>
  <c r="J50" i="2"/>
  <c r="F50" i="2"/>
  <c r="L50" i="2"/>
  <c r="J30" i="2"/>
  <c r="M30" i="2"/>
  <c r="E30" i="2" s="1"/>
  <c r="L30" i="2"/>
  <c r="I30" i="2"/>
  <c r="G30" i="2"/>
  <c r="H30" i="2"/>
  <c r="F30" i="2"/>
  <c r="K30" i="2"/>
  <c r="H35" i="2"/>
  <c r="M35" i="2"/>
  <c r="E35" i="2" s="1"/>
  <c r="F35" i="2"/>
  <c r="L35" i="2"/>
  <c r="K35" i="2"/>
  <c r="I35" i="2"/>
  <c r="J35" i="2"/>
  <c r="G35" i="2"/>
  <c r="K8" i="2"/>
  <c r="J8" i="2"/>
  <c r="L8" i="2"/>
  <c r="F8" i="2"/>
  <c r="M8" i="2"/>
  <c r="E8" i="2" s="1"/>
  <c r="I8" i="2"/>
  <c r="H8" i="2"/>
  <c r="G8" i="2"/>
  <c r="J44" i="2"/>
  <c r="G44" i="2"/>
  <c r="K44" i="2"/>
  <c r="H44" i="2"/>
  <c r="F44" i="2"/>
  <c r="I44" i="2"/>
  <c r="M44" i="2"/>
  <c r="E44" i="2" s="1"/>
  <c r="L44" i="2"/>
  <c r="F45" i="2"/>
  <c r="K45" i="2"/>
  <c r="G45" i="2"/>
  <c r="H45" i="2"/>
  <c r="I45" i="2"/>
  <c r="M45" i="2"/>
  <c r="E45" i="2" s="1"/>
  <c r="L45" i="2"/>
  <c r="J45" i="2"/>
  <c r="H19" i="2"/>
  <c r="M19" i="2"/>
  <c r="E19" i="2" s="1"/>
  <c r="I19" i="2"/>
  <c r="G19" i="2"/>
  <c r="L19" i="2"/>
  <c r="J19" i="2"/>
  <c r="F19" i="2"/>
  <c r="K19" i="2"/>
  <c r="G20" i="2"/>
  <c r="K20" i="2"/>
  <c r="J20" i="2"/>
  <c r="I20" i="2"/>
  <c r="M20" i="2"/>
  <c r="E20" i="2" s="1"/>
  <c r="F20" i="2"/>
  <c r="L20" i="2"/>
  <c r="H20" i="2"/>
  <c r="H39" i="2"/>
  <c r="L39" i="2"/>
  <c r="J39" i="2"/>
  <c r="K39" i="2"/>
  <c r="I39" i="2"/>
  <c r="G39" i="2"/>
  <c r="F39" i="2"/>
  <c r="M39" i="2"/>
  <c r="E39" i="2" s="1"/>
  <c r="H55" i="2"/>
  <c r="F55" i="2"/>
  <c r="G55" i="2"/>
  <c r="L55" i="2"/>
  <c r="J55" i="2"/>
  <c r="K55" i="2"/>
  <c r="M55" i="2"/>
  <c r="E55" i="2" s="1"/>
  <c r="I55" i="2"/>
  <c r="J34" i="2"/>
  <c r="I34" i="2"/>
  <c r="F34" i="2"/>
  <c r="L34" i="2"/>
  <c r="G34" i="2"/>
  <c r="M34" i="2"/>
  <c r="E34" i="2" s="1"/>
  <c r="K34" i="2"/>
  <c r="H34" i="2"/>
  <c r="M51" i="2"/>
  <c r="E51" i="2" s="1"/>
  <c r="F51" i="2"/>
  <c r="G51" i="2"/>
  <c r="J51" i="2"/>
  <c r="I51" i="2"/>
  <c r="L51" i="2"/>
  <c r="H51" i="2"/>
  <c r="K51" i="2"/>
  <c r="H36" i="2"/>
  <c r="L36" i="2"/>
  <c r="G36" i="2"/>
  <c r="I36" i="2"/>
  <c r="K36" i="2"/>
  <c r="M36" i="2"/>
  <c r="E36" i="2" s="1"/>
  <c r="F36" i="2"/>
  <c r="J36" i="2"/>
  <c r="K46" i="2"/>
  <c r="F46" i="2"/>
  <c r="L46" i="2"/>
  <c r="G46" i="2"/>
  <c r="H46" i="2"/>
  <c r="J46" i="2"/>
  <c r="M46" i="2"/>
  <c r="E46" i="2" s="1"/>
  <c r="I46" i="2"/>
  <c r="M25" i="2"/>
  <c r="E25" i="2" s="1"/>
  <c r="L25" i="2"/>
  <c r="F25" i="2"/>
  <c r="J25" i="2"/>
  <c r="H25" i="2"/>
  <c r="I25" i="2"/>
  <c r="K25" i="2"/>
  <c r="G25" i="2"/>
  <c r="F26" i="2"/>
  <c r="I26" i="2"/>
  <c r="K26" i="2"/>
  <c r="L26" i="2"/>
  <c r="G26" i="2"/>
  <c r="H26" i="2"/>
  <c r="J26" i="2"/>
  <c r="M26" i="2"/>
  <c r="E26" i="2" s="1"/>
  <c r="L22" i="2"/>
  <c r="J22" i="2"/>
  <c r="H22" i="2"/>
  <c r="K22" i="2"/>
  <c r="G22" i="2"/>
  <c r="M22" i="2"/>
  <c r="E22" i="2" s="1"/>
  <c r="F22" i="2"/>
  <c r="I22" i="2"/>
  <c r="K21" i="2"/>
  <c r="M21" i="2"/>
  <c r="E21" i="2" s="1"/>
  <c r="H21" i="2"/>
  <c r="F21" i="2"/>
  <c r="I21" i="2"/>
  <c r="L21" i="2"/>
  <c r="G21" i="2"/>
  <c r="J21" i="2"/>
  <c r="I10" i="2"/>
  <c r="G10" i="2"/>
  <c r="M10" i="2"/>
  <c r="E10" i="2" s="1"/>
  <c r="F10" i="2"/>
  <c r="L10" i="2"/>
  <c r="K10" i="2"/>
  <c r="H10" i="2"/>
  <c r="J10" i="2"/>
  <c r="F24" i="2"/>
  <c r="J24" i="2"/>
  <c r="H24" i="2"/>
  <c r="I24" i="2"/>
  <c r="M24" i="2"/>
  <c r="E24" i="2" s="1"/>
  <c r="G24" i="2"/>
  <c r="L24" i="2"/>
  <c r="K24" i="2"/>
  <c r="F18" i="2"/>
  <c r="I18" i="2"/>
  <c r="M18" i="2"/>
  <c r="E18" i="2" s="1"/>
  <c r="J18" i="2"/>
  <c r="G18" i="2"/>
  <c r="K18" i="2"/>
  <c r="L18" i="2"/>
  <c r="H18" i="2"/>
  <c r="K41" i="2"/>
  <c r="J41" i="2"/>
  <c r="I41" i="2"/>
  <c r="L41" i="2"/>
  <c r="H41" i="2"/>
  <c r="F41" i="2"/>
  <c r="M41" i="2"/>
  <c r="E41" i="2" s="1"/>
  <c r="G41" i="2"/>
  <c r="F27" i="2"/>
  <c r="L27" i="2"/>
  <c r="H27" i="2"/>
  <c r="I27" i="2"/>
  <c r="G27" i="2"/>
  <c r="J27" i="2"/>
  <c r="K27" i="2"/>
  <c r="M27" i="2"/>
  <c r="E27" i="2" s="1"/>
  <c r="L14" i="2"/>
  <c r="I14" i="2"/>
  <c r="M14" i="2"/>
  <c r="E14" i="2" s="1"/>
  <c r="J14" i="2"/>
  <c r="H14" i="2"/>
  <c r="K14" i="2"/>
  <c r="G14" i="2"/>
  <c r="F14" i="2"/>
  <c r="M37" i="2"/>
  <c r="E37" i="2" s="1"/>
  <c r="G37" i="2"/>
  <c r="J37" i="2"/>
  <c r="F37" i="2"/>
  <c r="I37" i="2"/>
  <c r="K37" i="2"/>
  <c r="H37" i="2"/>
  <c r="L37" i="2"/>
  <c r="J38" i="2"/>
  <c r="K38" i="2"/>
  <c r="L38" i="2"/>
  <c r="M38" i="2"/>
  <c r="E38" i="2" s="1"/>
  <c r="H38" i="2"/>
  <c r="F38" i="2"/>
  <c r="G38" i="2"/>
  <c r="I38" i="2"/>
  <c r="J43" i="2"/>
  <c r="F43" i="2"/>
  <c r="G43" i="2"/>
  <c r="L43" i="2"/>
  <c r="H43" i="2"/>
  <c r="K43" i="2"/>
  <c r="I43" i="2"/>
  <c r="M43" i="2"/>
  <c r="E43" i="2" s="1"/>
  <c r="J42" i="2"/>
  <c r="M42" i="2"/>
  <c r="E42" i="2" s="1"/>
  <c r="F42" i="2"/>
  <c r="L42" i="2"/>
  <c r="G42" i="2"/>
  <c r="H42" i="2"/>
  <c r="I42" i="2"/>
  <c r="K42" i="2"/>
  <c r="K31" i="2"/>
  <c r="I31" i="2"/>
  <c r="G31" i="2"/>
  <c r="F31" i="2"/>
  <c r="J31" i="2"/>
  <c r="H31" i="2"/>
  <c r="L31" i="2"/>
  <c r="M31" i="2"/>
  <c r="E31" i="2" s="1"/>
  <c r="L48" i="2"/>
  <c r="J48" i="2"/>
  <c r="K48" i="2"/>
  <c r="G48" i="2"/>
  <c r="M48" i="2"/>
  <c r="E48" i="2" s="1"/>
  <c r="F48" i="2"/>
  <c r="I48" i="2"/>
  <c r="H48" i="2"/>
  <c r="H29" i="2"/>
  <c r="I29" i="2"/>
  <c r="L29" i="2"/>
  <c r="J29" i="2"/>
  <c r="M29" i="2"/>
  <c r="E29" i="2" s="1"/>
  <c r="F29" i="2"/>
  <c r="K29" i="2"/>
  <c r="G29" i="2"/>
  <c r="M52" i="2"/>
  <c r="E52" i="2" s="1"/>
  <c r="G52" i="2"/>
  <c r="L52" i="2"/>
  <c r="J52" i="2"/>
  <c r="F52" i="2"/>
  <c r="H52" i="2"/>
  <c r="K52" i="2"/>
  <c r="I52" i="2"/>
  <c r="M28" i="2"/>
  <c r="E28" i="2" s="1"/>
  <c r="I28" i="2"/>
  <c r="G28" i="2"/>
  <c r="H28" i="2"/>
  <c r="L28" i="2"/>
  <c r="K28" i="2"/>
  <c r="F28" i="2"/>
  <c r="J28" i="2"/>
  <c r="F9" i="2"/>
  <c r="L9" i="2"/>
  <c r="J9" i="2"/>
  <c r="I9" i="2"/>
  <c r="K9" i="2"/>
  <c r="G9" i="2"/>
  <c r="H9" i="2"/>
  <c r="M9" i="2"/>
  <c r="E9" i="2" s="1"/>
  <c r="J47" i="2"/>
  <c r="F47" i="2"/>
  <c r="M47" i="2"/>
  <c r="E47" i="2" s="1"/>
  <c r="H47" i="2"/>
  <c r="G47" i="2"/>
  <c r="I47" i="2"/>
  <c r="K47" i="2"/>
  <c r="L47" i="2"/>
  <c r="L7" i="2" l="1"/>
  <c r="J7" i="2"/>
  <c r="M7" i="2"/>
  <c r="E7" i="2" s="1"/>
  <c r="F7" i="2"/>
  <c r="H7" i="2"/>
  <c r="G7" i="2"/>
  <c r="I7" i="2"/>
  <c r="K7" i="2"/>
  <c r="H58" i="2" l="1"/>
  <c r="F58" i="2" s="1"/>
  <c r="E61" i="2"/>
  <c r="E9" i="59" l="1"/>
  <c r="F9" i="59" s="1"/>
</calcChain>
</file>

<file path=xl/sharedStrings.xml><?xml version="1.0" encoding="utf-8"?>
<sst xmlns="http://schemas.openxmlformats.org/spreadsheetml/2006/main" count="593" uniqueCount="303">
  <si>
    <t>R$/t</t>
  </si>
  <si>
    <t>R$por kg</t>
  </si>
  <si>
    <t>Multiplicador</t>
  </si>
  <si>
    <t>Até (km)</t>
  </si>
  <si>
    <t>De (km)</t>
  </si>
  <si>
    <t>de 1 a 
10 kg</t>
  </si>
  <si>
    <t>de 11 a 
20 kg</t>
  </si>
  <si>
    <t>de 21 a 
30 kg</t>
  </si>
  <si>
    <t>de 31 a 
50 kg</t>
  </si>
  <si>
    <t>de 51 a 
70 kg</t>
  </si>
  <si>
    <t>de 71 a 
100 kg</t>
  </si>
  <si>
    <t>de 101 a 
150 kg</t>
  </si>
  <si>
    <t>de 151 a 
200 kg</t>
  </si>
  <si>
    <t>acima de
200 kg</t>
  </si>
  <si>
    <t>Taxa de Despacho</t>
  </si>
  <si>
    <t>Para todas as Faixas</t>
  </si>
  <si>
    <t>por conhecimento</t>
  </si>
  <si>
    <t>(%)</t>
  </si>
  <si>
    <t>(1) Calculado sobre o valor da mercadoria.</t>
  </si>
  <si>
    <t>Tipo de Cobrança</t>
  </si>
  <si>
    <t>Forma de Cobrança</t>
  </si>
  <si>
    <t>Sugestão</t>
  </si>
  <si>
    <t>1.</t>
  </si>
  <si>
    <t>Taxa de Permanência da Carga</t>
  </si>
  <si>
    <t>por ton/dia ou fração</t>
  </si>
  <si>
    <t xml:space="preserve"> - seguro da carga durante a permanência</t>
  </si>
  <si>
    <t>2.</t>
  </si>
  <si>
    <t>Cubagem</t>
  </si>
  <si>
    <t>300 kg/m3</t>
  </si>
  <si>
    <t>3.</t>
  </si>
  <si>
    <t>Devolução</t>
  </si>
  <si>
    <t>sobre o  frete original</t>
  </si>
  <si>
    <t>4.</t>
  </si>
  <si>
    <t>Reentrega</t>
  </si>
  <si>
    <t>Por conhecimento</t>
  </si>
  <si>
    <t>Toco (3/4)</t>
  </si>
  <si>
    <t>5.</t>
  </si>
  <si>
    <t>Estadia de veículos por tipo de veículo</t>
  </si>
  <si>
    <t xml:space="preserve">Truck </t>
  </si>
  <si>
    <t>Conjunto (Cav.+Carreta)</t>
  </si>
  <si>
    <t>Carreta (3 eixos)</t>
  </si>
  <si>
    <t>6.</t>
  </si>
  <si>
    <t>GRIS</t>
  </si>
  <si>
    <t>7.</t>
  </si>
  <si>
    <t>Pedágio</t>
  </si>
  <si>
    <t>100 kg ou fração</t>
  </si>
  <si>
    <t>8.</t>
  </si>
  <si>
    <t>TAS - Taxa de Adm. SEFAZ</t>
  </si>
  <si>
    <t>9.</t>
  </si>
  <si>
    <t>TDE - Taxa de Dificuldade Entrega</t>
  </si>
  <si>
    <t>10.</t>
  </si>
  <si>
    <t>TRT - Taxa de Restrição ao Trânsito</t>
  </si>
  <si>
    <t>Generalidades para empresas que atuam na região do Amazonas</t>
  </si>
  <si>
    <t>11.</t>
  </si>
  <si>
    <t>Seguro Fluvial com origem/destino AM</t>
  </si>
  <si>
    <t>12.</t>
  </si>
  <si>
    <t>TRF - Taxa Redespacho Fluvial</t>
  </si>
  <si>
    <t>Taxa de Administração de Suframa</t>
  </si>
  <si>
    <t>PRINCIPAIS SERVIÇOS ADICIONAIS</t>
  </si>
  <si>
    <t>Paletização</t>
  </si>
  <si>
    <t>por palete padrão PBR</t>
  </si>
  <si>
    <t>Taxa de Agendamento</t>
  </si>
  <si>
    <t>s/ o valor do frete</t>
  </si>
  <si>
    <t>Devolução de canhoto de Nota Fiscal</t>
  </si>
  <si>
    <t>por documento ou canhoto</t>
  </si>
  <si>
    <t>Entrega com veículo dedicado</t>
  </si>
  <si>
    <t>por entrega</t>
  </si>
  <si>
    <t>Coletas sábados,domingos e feriados</t>
  </si>
  <si>
    <t>p/ coleta</t>
  </si>
  <si>
    <t>OBS: Todos os valores citados nesta tabela são médias dos valores praticados no mercado.</t>
  </si>
  <si>
    <t xml:space="preserve">         portanto já estão com impostos e margem de lucro.</t>
  </si>
  <si>
    <t>INCTF/DECOPE/NTC - FATOR DE CORREÇÃO:</t>
  </si>
  <si>
    <t>PERCURSO</t>
  </si>
  <si>
    <t>CARGA PALETIZADA</t>
  </si>
  <si>
    <t>CARGA NÃO - PALETIZADA</t>
  </si>
  <si>
    <t>CUSTO VALOR</t>
  </si>
  <si>
    <t>Os percentuais de Custo Valor e GRIS são aplicados sobre o Valor da Mercadoria Transportada.</t>
  </si>
  <si>
    <t>PERCURSO (KM)</t>
  </si>
  <si>
    <t>CUSTO PESO</t>
  </si>
  <si>
    <t>De</t>
  </si>
  <si>
    <t>Até</t>
  </si>
  <si>
    <t xml:space="preserve"> Não está incluso, também, serviços adicionais. Estes deverão ser cobrados à parte.</t>
  </si>
  <si>
    <t>Distância = origem ao destino</t>
  </si>
  <si>
    <t>Percurso da viagem redonda = 2 x distância</t>
  </si>
  <si>
    <t>Mês de referência:</t>
  </si>
  <si>
    <t>Carreta</t>
  </si>
  <si>
    <t>Bitrem</t>
  </si>
  <si>
    <t>Truque</t>
  </si>
  <si>
    <t>QM</t>
  </si>
  <si>
    <t>DP</t>
  </si>
  <si>
    <t>PQ</t>
  </si>
  <si>
    <t>Gás</t>
  </si>
  <si>
    <t>Unidade</t>
  </si>
  <si>
    <t>R$/m3</t>
  </si>
  <si>
    <t>%</t>
  </si>
  <si>
    <t>PARADO</t>
  </si>
  <si>
    <t>R$/tonelada</t>
  </si>
  <si>
    <t>MOVIMENTO</t>
  </si>
  <si>
    <t>R$/t.km</t>
  </si>
  <si>
    <t>a) Multiplique o dobro do percurso pelo custo do veículo em MOVIMENTO (acima).</t>
  </si>
  <si>
    <t>b) Some o resultado com custo do veículo PARADO (acima).</t>
  </si>
  <si>
    <t>A primeira coluna refere-se às distâncias entre origem e destino e não ao percurso redondo.</t>
  </si>
  <si>
    <t>Os valores por tonelada não incluem taxa de lucro, PIS, Cofins e nem pedágio.</t>
  </si>
  <si>
    <t>Veículo</t>
  </si>
  <si>
    <t>Frete R$/m³</t>
  </si>
  <si>
    <t>Custo por tonelada (parado)</t>
  </si>
  <si>
    <t>b) Some o resultado com o custo do veículo parado acima.</t>
  </si>
  <si>
    <t>Gerenciamento de Risco e Segurança - GRIS</t>
  </si>
  <si>
    <t>sobre o valor da mercadoria</t>
  </si>
  <si>
    <t>Percurso de ida e volta</t>
  </si>
  <si>
    <t>Contêiner acima de 25 t até 30 t</t>
  </si>
  <si>
    <t>R$ / Contêiner</t>
  </si>
  <si>
    <t>taxas por generalidades ou serviços adicionais, que deverão ser cobrados a parte.</t>
  </si>
  <si>
    <t xml:space="preserve"> Até valor de mercadoria de </t>
  </si>
  <si>
    <t>TFD - Taxa de Fiel Depositário</t>
  </si>
  <si>
    <t>sobre o valor da mercadoria/DIA</t>
  </si>
  <si>
    <t>por DIA</t>
  </si>
  <si>
    <t>por Redespacho Fluvial</t>
  </si>
  <si>
    <t/>
  </si>
  <si>
    <t>Observações: Para calcular o custo por m3 para percurso que não consta desta tabela:</t>
  </si>
  <si>
    <t>CITY MARKETING   (R$/m³)</t>
  </si>
  <si>
    <t xml:space="preserve">Custo por m³/km (em movimento) </t>
  </si>
  <si>
    <t>Para calcular o custo por m³ para percurso que não consta na tabela:</t>
  </si>
  <si>
    <t>a) Multiplique o dobro do percurso pelo custo por m³/km acima;</t>
  </si>
  <si>
    <t>Abreviações: QM - Produtos químicos; PQ - Petro Químicos; DP - Derivados de Petróleo</t>
  </si>
  <si>
    <t>Obs: Os valores que constam desta planilha não incluem ICMS, frete valor, pedágio, lucro,</t>
  </si>
  <si>
    <t>Contêiner  até 25 t</t>
  </si>
  <si>
    <t>TARIFA</t>
  </si>
  <si>
    <t>CLASSES DE PERCURSO</t>
  </si>
  <si>
    <t>CUSTO-PESO</t>
  </si>
  <si>
    <t>CUSTO-VALOR</t>
  </si>
  <si>
    <t>( km )</t>
  </si>
  <si>
    <t>( R$ / t )</t>
  </si>
  <si>
    <t>( R$ / Viagem )</t>
  </si>
  <si>
    <t>Alíq. (%)</t>
  </si>
  <si>
    <t>a</t>
  </si>
  <si>
    <t>2. Os valores desta tabela referem-se a serviços executados em rodovias pavimentadas em boas condições de tráfego e trânsito.
Condições diferentes desta deve-se cobrar as generalidades correspondentes.</t>
  </si>
  <si>
    <t xml:space="preserve">Dólar cotado a </t>
  </si>
  <si>
    <t>( US$ / t )</t>
  </si>
  <si>
    <t>( US$ / Viagem )</t>
  </si>
  <si>
    <t xml:space="preserve">          Despesas com o recinto alfandegário é de responsabilidade do embarcador, portanto não foram incluidas nesta tabela.</t>
  </si>
  <si>
    <t>13.</t>
  </si>
  <si>
    <t>14.</t>
  </si>
  <si>
    <t>15.</t>
  </si>
  <si>
    <t>16.</t>
  </si>
  <si>
    <t>17.</t>
  </si>
  <si>
    <t>18.</t>
  </si>
  <si>
    <t xml:space="preserve"> - Para as cidades de São Paulo e Rio de Janeiro</t>
  </si>
  <si>
    <t xml:space="preserve"> - Para as demais cidades</t>
  </si>
  <si>
    <t>Frete valor</t>
  </si>
  <si>
    <t>Distância km</t>
  </si>
  <si>
    <t>Fonte: Departamento de Custos Operacionais e Pesquisas Econômicas - Decope | NTC</t>
  </si>
  <si>
    <t>Fonte: Departamento de Custos Operacionais e Pesquisas Econômicas - DECOPE | NTC</t>
  </si>
  <si>
    <t>Fonte: DECOPE | NTC</t>
  </si>
  <si>
    <t>Frete Valor</t>
  </si>
  <si>
    <t>Mês de referência</t>
  </si>
  <si>
    <t>Custo
Valor (%)¹</t>
  </si>
  <si>
    <r>
      <t xml:space="preserve">Obs: Os valores acima </t>
    </r>
    <r>
      <rPr>
        <b/>
        <sz val="11"/>
        <color rgb="FF184782"/>
        <rFont val="Calibri"/>
        <family val="2"/>
        <scheme val="minor"/>
      </rPr>
      <t>não</t>
    </r>
    <r>
      <rPr>
        <sz val="11"/>
        <color rgb="FF184782"/>
        <rFont val="Calibri"/>
        <family val="2"/>
        <scheme val="minor"/>
      </rPr>
      <t xml:space="preserve"> contemplam: os impostos incidentes, pedágio e demais despesas de viagem e lucro.</t>
    </r>
  </si>
  <si>
    <r>
      <t>Obs:</t>
    </r>
    <r>
      <rPr>
        <b/>
        <sz val="10"/>
        <color rgb="FF184782"/>
        <rFont val="Calibri"/>
        <family val="2"/>
        <scheme val="minor"/>
      </rPr>
      <t xml:space="preserve"> Essa Tabela de Custos Referenciais não contempla margem de lucro e pedágio</t>
    </r>
  </si>
  <si>
    <t>Fonte: Departamento de Custos Operacionais e Pesquisas Econômicas - Decope |NTC</t>
  </si>
  <si>
    <r>
      <t>Obs</t>
    </r>
    <r>
      <rPr>
        <b/>
        <i/>
        <sz val="11"/>
        <color rgb="FF184782"/>
        <rFont val="Calibri"/>
        <family val="2"/>
        <scheme val="minor"/>
      </rPr>
      <t>: Essa Tabela não inclui PIS/COFINS, ICMS, Margem Lucro e nem Pedágio.</t>
    </r>
  </si>
  <si>
    <r>
      <t>As alíquotas</t>
    </r>
    <r>
      <rPr>
        <b/>
        <sz val="10.5"/>
        <color rgb="FF184782"/>
        <rFont val="Calibri"/>
        <family val="2"/>
        <scheme val="minor"/>
      </rPr>
      <t xml:space="preserve"> de GRIS e frete valor aplicam-se sobre o valor da mercadoria.</t>
    </r>
  </si>
  <si>
    <r>
      <t>Obs</t>
    </r>
    <r>
      <rPr>
        <b/>
        <sz val="12"/>
        <color rgb="FF184782"/>
        <rFont val="Calibri"/>
        <family val="2"/>
        <scheme val="minor"/>
      </rPr>
      <t>:</t>
    </r>
    <r>
      <rPr>
        <b/>
        <sz val="10"/>
        <color rgb="FF184782"/>
        <rFont val="Calibri"/>
        <family val="2"/>
        <scheme val="minor"/>
      </rPr>
      <t xml:space="preserve"> No frete acima não está incluso o GRIS, Pedágio e frete valor</t>
    </r>
  </si>
  <si>
    <t>cobrar</t>
  </si>
  <si>
    <t xml:space="preserve"> PLANILHA REFERENCIAL DE CUSTOS PRODUTOS LÍQUIDOS E PERIGOSOS</t>
  </si>
  <si>
    <t>Custo-Peso</t>
  </si>
  <si>
    <r>
      <t xml:space="preserve">        Os valores da tabela acima, com exceção do pedágio, são corrigidos mensalmente pelo INCTF</t>
    </r>
    <r>
      <rPr>
        <vertAlign val="subscript"/>
        <sz val="10"/>
        <color rgb="FF184782"/>
        <rFont val="Calibri"/>
        <family val="2"/>
        <scheme val="minor"/>
      </rPr>
      <t>.</t>
    </r>
  </si>
  <si>
    <t xml:space="preserve">         Os percentuais de Custo Valor e GRIS são aplicados sobre o Valor da Mercadoria Transportada.</t>
  </si>
  <si>
    <t>MÊS DE REFERÊNCIA:</t>
  </si>
  <si>
    <t>Taxa de Escolta Armada</t>
  </si>
  <si>
    <t>valor por veículo/hora</t>
  </si>
  <si>
    <t>19.</t>
  </si>
  <si>
    <t>Para as regiões cujo índice de roubo de carga esteja fora do normal a taxa de GRIS deve ser de 0,50% sobre o valor da mercadoria.</t>
  </si>
  <si>
    <t>horas</t>
  </si>
  <si>
    <t xml:space="preserve">  - Franquia de serviço (cobrança apartir da)</t>
  </si>
  <si>
    <t>CONJUNTO 6 EIXOS</t>
  </si>
  <si>
    <t>CONJUNTO 7 EIXOS</t>
  </si>
  <si>
    <t>CONJUNTO 9 EIXOS</t>
  </si>
  <si>
    <t>Distância em Km</t>
  </si>
  <si>
    <t>Custo Tonelada
(R$)</t>
  </si>
  <si>
    <t xml:space="preserve">Custo por 
Viagem </t>
  </si>
  <si>
    <t>Custo por Km</t>
  </si>
  <si>
    <t>Custo Tonelada    (R$)</t>
  </si>
  <si>
    <t>OBS1: Os valores que constam desta planilha não incluem impostos (federais, ISS e ICMS), frete valor, pedágio, lucro, taxas por generalidades e serviços .</t>
  </si>
  <si>
    <t>OBS2: Esta tabela não contempla margem de lucro.</t>
  </si>
  <si>
    <t>Tabela km - INTERVALO</t>
  </si>
  <si>
    <t>Truck</t>
  </si>
  <si>
    <t>Carreta 3 Eixos</t>
  </si>
  <si>
    <t>Obs:</t>
  </si>
  <si>
    <r>
      <t xml:space="preserve">         </t>
    </r>
    <r>
      <rPr>
        <b/>
        <sz val="26"/>
        <color rgb="FF184782"/>
        <rFont val="Calibri"/>
        <family val="2"/>
        <scheme val="minor"/>
      </rPr>
      <t xml:space="preserve">PLANILHA DE CUSTOS DO TRANSPORTE </t>
    </r>
    <r>
      <rPr>
        <b/>
        <sz val="28"/>
        <color rgb="FF184782"/>
        <rFont val="Calibri"/>
        <family val="2"/>
        <scheme val="minor"/>
      </rPr>
      <t>RODOVIÁRIO DE GRÃOS</t>
    </r>
  </si>
  <si>
    <t>MÊS DE REFERENCIA:</t>
  </si>
  <si>
    <t>Fonte: Departamento de Custos Operacionais e 
Pesquisas Econômicas - Decope | NTC</t>
  </si>
  <si>
    <t>Tipo de Veículo</t>
  </si>
  <si>
    <t>Diária</t>
  </si>
  <si>
    <t>Hora Parada</t>
  </si>
  <si>
    <t>Caminhão Truck</t>
  </si>
  <si>
    <t>Semirreboque 3 eixos</t>
  </si>
  <si>
    <t>Conjunto CM+SR</t>
  </si>
  <si>
    <t xml:space="preserve">Taxa de Entregas em Áreas Rurais </t>
  </si>
  <si>
    <t>sobre o valor do frete</t>
  </si>
  <si>
    <t>Cargas/Descargas fora de dias e horários normais de operação</t>
  </si>
  <si>
    <t>OBS: Todos os valores  citados nesta tabela, com exceção da estadia, são médias dos valores praticados no mercado,</t>
  </si>
  <si>
    <t xml:space="preserve">                                                  GENERALIDADES DO TRANSPORTE DE CONTÊINER </t>
  </si>
  <si>
    <t>NTC - DECOPE</t>
  </si>
  <si>
    <t>valor fixo por CTRC</t>
  </si>
  <si>
    <t>Conjunto (Cav.4x2+Carreta) - hora</t>
  </si>
  <si>
    <t>Conjunto (Cav.6x2+Carreta) - hora</t>
  </si>
  <si>
    <t>Carreta (3 eixos) - dia</t>
  </si>
  <si>
    <t>Pré-stacking (handling in/out e armazenagem)</t>
  </si>
  <si>
    <t xml:space="preserve">valor por contêiner </t>
  </si>
  <si>
    <t>Taxa de Armazenagem ou permanência de carga</t>
  </si>
  <si>
    <t>valor por contêiner / dia</t>
  </si>
  <si>
    <t>Taxa para Cumprimento de Draft (Siscarga)</t>
  </si>
  <si>
    <t>Tabela de vazio acrescido de handling</t>
  </si>
  <si>
    <t>Taxa de Declaração de Trânsito Aduaneiro -DTA</t>
  </si>
  <si>
    <t>Indeferimento do DTA</t>
  </si>
  <si>
    <t>percentual sobre o custo peso</t>
  </si>
  <si>
    <t>Taxa de Restrição ao Trânsito – TRT</t>
  </si>
  <si>
    <t>sobre o custo total</t>
  </si>
  <si>
    <t>Handling IN/OUT - cheio ou vazio</t>
  </si>
  <si>
    <t xml:space="preserve">Valor por movimentação </t>
  </si>
  <si>
    <t>Transporte Produtos Químicos e/ou Perigosos</t>
  </si>
  <si>
    <t>OBS 1: Todos os valores citados nesta tabela são médias dos valores praticados no mercado, portanto já estão com impostos e margem de lucro.</t>
  </si>
  <si>
    <t>OBS 2: Os valores da tabela acima são corrigidos mensalmente pelo INCTL da NTC&amp;Logística.</t>
  </si>
  <si>
    <t>INCTL/DECOPE/NTC - FATOR DE CORREÇÃO:</t>
  </si>
  <si>
    <t>GENERALIDADES DO TRANSPORTE</t>
  </si>
  <si>
    <t>Reais</t>
  </si>
  <si>
    <t>Dólar</t>
  </si>
  <si>
    <t>Conjunto (Cavalo+Semirreboque) - hora</t>
  </si>
  <si>
    <t>Taxa de Declaração de Trânsito Aduaneiro - DTA</t>
  </si>
  <si>
    <t>Taxa para cargas Alimentícias (ANVISA)</t>
  </si>
  <si>
    <t>Taxa Restrição ao Trânsito - TRT</t>
  </si>
  <si>
    <t>1. Os valores monetários acima não contemplam: os impostos incidentes, pedágio e demais despesas de viagem e lucro.</t>
  </si>
  <si>
    <t>2. Despesas com o recinto alfandegário é de responsabilidade do embarcador, portanto não foram incluidas nesta tabela.</t>
  </si>
  <si>
    <t>GENERALIDADES DO TRANSPORTE DE GRANÉIS SÓLIDOS COM EQUIPAMENTO SILO</t>
  </si>
  <si>
    <t>Sugestões</t>
  </si>
  <si>
    <t xml:space="preserve">1. Cubagem para cargas de baixa densidade </t>
  </si>
  <si>
    <t>2. Taxa de Devolução da carga</t>
  </si>
  <si>
    <t>3. Taxa de Realocação de entregas</t>
  </si>
  <si>
    <t>cobrar a diferença de acordo com a Tab. de km</t>
  </si>
  <si>
    <t>4. Estadia do Veículo</t>
  </si>
  <si>
    <t xml:space="preserve">    - Conjunto Cavalo mecânico + Semirreboque 3 eixos</t>
  </si>
  <si>
    <t>por dia</t>
  </si>
  <si>
    <t xml:space="preserve">    - Conjunto Cavalo mecânico + Bitrem 6 eixos</t>
  </si>
  <si>
    <t xml:space="preserve">    - Conjunto Cavalo mecânico + Bitrem 7 eixos</t>
  </si>
  <si>
    <t>5. Taxa de Dificuldade na Entrega – TDE</t>
  </si>
  <si>
    <t>6. Taxa de Restrição ao Trânsito – TRT</t>
  </si>
  <si>
    <t>7. Taxa de Descarga com Equipamento compressor acoplado ao Veículo</t>
  </si>
  <si>
    <t>por TON entregue</t>
  </si>
  <si>
    <t>Fator de segurança</t>
  </si>
  <si>
    <t>por hora</t>
  </si>
  <si>
    <t xml:space="preserve">            GENERALIDADES DO TRANSPORTE RODOVIÁRIO DE GRÃOS</t>
  </si>
  <si>
    <t>Mês de Referência:</t>
  </si>
  <si>
    <t xml:space="preserve"> Tipo de Cobrança</t>
  </si>
  <si>
    <t xml:space="preserve">  Cubagem</t>
  </si>
  <si>
    <t xml:space="preserve">  Devolução</t>
  </si>
  <si>
    <t xml:space="preserve">   Estadia de veículos por tipo de veículo</t>
  </si>
  <si>
    <t>Conjunto 6 Eixos</t>
  </si>
  <si>
    <t>Conjunto 7 Eixos</t>
  </si>
  <si>
    <t>Semirreboque 4 eixos</t>
  </si>
  <si>
    <t>Conjunto 9 Eixos</t>
  </si>
  <si>
    <t>Semirreboque 6 eixos</t>
  </si>
  <si>
    <t xml:space="preserve">   TDE - Taxa de Dificuldade Entrega</t>
  </si>
  <si>
    <t xml:space="preserve">   Taxa de Carga/Descarga em Áreas Rurais </t>
  </si>
  <si>
    <t xml:space="preserve">  Taxa de Agendamento</t>
  </si>
  <si>
    <t>OBS: Todos os valores  citados nesta tabela, com exceção da estadia, são médias dos valores praticados no mercado, portanto já estão com impostos e margem de lucro.</t>
  </si>
  <si>
    <t>Fonte:  Departamento de Custos Operacionais e Pesquisas Técnicas e Econômicas - DECOPE|NTC</t>
  </si>
  <si>
    <t xml:space="preserve">   portanto já estão com impostos e margem de lucro.</t>
  </si>
  <si>
    <t>EMEX - Taxa de Emergência Excepcional para situações de beligerância</t>
  </si>
  <si>
    <t xml:space="preserve"> - Regiões onde vigora atualmente: região metropolitana do Rio de Janeiro</t>
  </si>
  <si>
    <t>de 0,3% a 1,0%</t>
  </si>
  <si>
    <t>20.</t>
  </si>
  <si>
    <t>PLANILHA REFERENCIAL DE CUSTOS                                  GENERALIDADES - CARGA LOTAÇÃO</t>
  </si>
  <si>
    <r>
      <t>Obs</t>
    </r>
    <r>
      <rPr>
        <sz val="10"/>
        <color rgb="FF184782"/>
        <rFont val="Arial"/>
        <family val="2"/>
      </rPr>
      <t>: A planilha acima é atualizada mensalmente pelo INCTF da NTC</t>
    </r>
  </si>
  <si>
    <r>
      <t>cobrar densidade de 1,38 g/cm</t>
    </r>
    <r>
      <rPr>
        <vertAlign val="superscript"/>
        <sz val="12"/>
        <rFont val="Courier"/>
        <family val="2"/>
      </rPr>
      <t>3</t>
    </r>
    <r>
      <rPr>
        <sz val="12"/>
        <rFont val="Courier"/>
        <family val="2"/>
      </rPr>
      <t>, ou 
a capacidade máxima legal do veículo</t>
    </r>
  </si>
  <si>
    <r>
      <t xml:space="preserve">8. Hora Excedente para espera, carga e descarga </t>
    </r>
    <r>
      <rPr>
        <sz val="10"/>
        <rFont val="Arial"/>
        <family val="2"/>
      </rPr>
      <t>(a franquia inclusa para  espera, carga/descarga na tabela é de 4 horas)</t>
    </r>
  </si>
  <si>
    <t>1. Os valores acima não contemplam: ICMS e lucro.</t>
  </si>
  <si>
    <t xml:space="preserve"> PLANILHA REFERENCIAL DE CUSTOS                                                                       CARGA SECA FRACIONADA (LTL)</t>
  </si>
  <si>
    <t>Frete Valor Mínimo</t>
  </si>
  <si>
    <t xml:space="preserve">Para todas as Faixas até valor de mercadoria de </t>
  </si>
  <si>
    <t>FRETE VALOR</t>
  </si>
  <si>
    <t>( R$ / ton.km )</t>
  </si>
  <si>
    <t>Conjunto 5 Eixos</t>
  </si>
  <si>
    <t>Conj. 6 Eixos ESPAÇADO</t>
  </si>
  <si>
    <t>OBS3: A planilha acima é atualizada mensalmente pela NTC&amp;Logística (www.ntctec.org.br).</t>
  </si>
  <si>
    <r>
      <t xml:space="preserve">1. Os valores acima </t>
    </r>
    <r>
      <rPr>
        <b/>
        <sz val="11"/>
        <color theme="0"/>
        <rFont val="Calibri"/>
        <family val="2"/>
        <scheme val="minor"/>
      </rPr>
      <t>não</t>
    </r>
    <r>
      <rPr>
        <sz val="11"/>
        <color theme="0"/>
        <rFont val="Calibri"/>
        <family val="2"/>
        <scheme val="minor"/>
      </rPr>
      <t xml:space="preserve"> contemplam: os impostos incidentes, pedágio e demais despesas de viagem e lucro.</t>
    </r>
  </si>
  <si>
    <r>
      <t xml:space="preserve">1. Os valores acima </t>
    </r>
    <r>
      <rPr>
        <b/>
        <sz val="11"/>
        <rFont val="Calibri"/>
        <family val="2"/>
      </rPr>
      <t>não</t>
    </r>
    <r>
      <rPr>
        <sz val="11"/>
        <rFont val="Calibri"/>
        <family val="2"/>
      </rPr>
      <t xml:space="preserve"> contemplam: </t>
    </r>
    <r>
      <rPr>
        <b/>
        <sz val="11"/>
        <rFont val="Calibri"/>
        <family val="2"/>
      </rPr>
      <t>RETORNO</t>
    </r>
    <r>
      <rPr>
        <sz val="11"/>
        <rFont val="Calibri"/>
        <family val="2"/>
      </rPr>
      <t xml:space="preserve">, ICMS, pedágio e demais despesas de viagem e </t>
    </r>
    <r>
      <rPr>
        <b/>
        <sz val="11"/>
        <rFont val="Calibri"/>
        <family val="2"/>
      </rPr>
      <t>lucro</t>
    </r>
    <r>
      <rPr>
        <sz val="11"/>
        <rFont val="Calibri"/>
        <family val="2"/>
      </rPr>
      <t>.</t>
    </r>
  </si>
  <si>
    <t>Calculado sobre o valor da mercadoria.</t>
  </si>
  <si>
    <t>Os valores que constam desta planilha não incluem impostos (PIS, Confins e ICMS), frete valor, pedágio, lucro, taxas por generalidades e serviços adicionais, que deverão ser cobrados a parte.</t>
  </si>
  <si>
    <t>21.</t>
  </si>
  <si>
    <t>22.</t>
  </si>
  <si>
    <t>percentual do frete original</t>
  </si>
  <si>
    <t>TPD - Taxa para Pagamento de Descargas</t>
  </si>
  <si>
    <t>TDA - Taxa de Difilcudade de Acesso</t>
  </si>
  <si>
    <t>por unidade ou volume ou mediante a apresentação do documento fiscal ou recibo fornecido pelo prestado do serviço acrescido dos impostos e despesas administrativas.</t>
  </si>
  <si>
    <t>consultar o texto descritivo.</t>
  </si>
  <si>
    <t xml:space="preserve"> PLANILHA REFERENCIAL DE CUSTOS        CARGAS FRIGORIFICADAS</t>
  </si>
  <si>
    <t xml:space="preserve"> PLANILHA REFERENCIAL DE CUSTOS CARGA LOTAÇÃO</t>
  </si>
  <si>
    <t xml:space="preserve"> PLANILHA REFERENCIAL DE CUSTOS                                                                       DERIVADOS DE PETRÓLEO</t>
  </si>
  <si>
    <t xml:space="preserve"> PLANILHA REFERENCIAL DE CUSTOS CONTÊINER</t>
  </si>
  <si>
    <t xml:space="preserve"> PLANILHA REFERENCIAL DE CUSTOS                                                                                                 TRANSPORTE INTERNACIONAL DE CARGAS </t>
  </si>
  <si>
    <t>PLANILHA REFERENCIAL DE CUSTOS                        GENERALIDADES - CARGA FRACIONADA</t>
  </si>
  <si>
    <t>Atualização pelo índice de pedágio em 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</si>
</sst>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0"/>
    <numFmt numFmtId="166" formatCode="&quot;R$ &quot;#,##0.00"/>
    <numFmt numFmtId="167" formatCode="#,##0.0000"/>
    <numFmt numFmtId="168" formatCode="0.0%"/>
    <numFmt numFmtId="169" formatCode="mmmm\-yy"/>
    <numFmt numFmtId="170" formatCode="0.0"/>
    <numFmt numFmtId="171" formatCode="#,##0.0"/>
    <numFmt numFmtId="172" formatCode="#,##0.0000_);[Red]\(#,##0.0000\)"/>
    <numFmt numFmtId="173" formatCode="&quot;R$&quot;\ #,##0.00"/>
    <numFmt numFmtId="174" formatCode="&quot;R$&quot;\ #,##0.000"/>
    <numFmt numFmtId="175" formatCode="#,##0_);\(#,##0\)"/>
    <numFmt numFmtId="176" formatCode="#,##0.000"/>
    <numFmt numFmtId="177" formatCode="#,##0.0000_);\(#,##0.0000\)"/>
    <numFmt numFmtId="178" formatCode="#,##0;\(#,##0\);&quot;-&quot;"/>
    <numFmt numFmtId="179" formatCode="#,##0.0_);\(#,##0.0\);\-\ \ \ \ \ "/>
    <numFmt numFmtId="180" formatCode="&quot;$&quot;#,##0_);\(&quot;$&quot;#,##0\)"/>
    <numFmt numFmtId="181" formatCode="_(* #,##0,_);_(* \(#,##0,\);_(* &quot;-&quot;_);_(@_)"/>
    <numFmt numFmtId="182" formatCode="_(* #,##0_);[Red]_(* \(#,##0\);_(* &quot;&quot;\ \-\ &quot;&quot;_);_(@_)"/>
    <numFmt numFmtId="183" formatCode="_(* #,##0_);[Red]_(* \(#,##0\);_(* &quot;&quot;&quot;&quot;\ \-\ &quot;&quot;&quot;&quot;_);_(@_)"/>
    <numFmt numFmtId="184" formatCode="_(* #,##0,_);[Red]_(* \(#,##0,\);_(* &quot;&quot;&quot;&quot;\ \-\ &quot;&quot;&quot;&quot;_);_(@_)"/>
    <numFmt numFmtId="185" formatCode="_(* #,##0,,_);_(* \(#,##0,,\);_(* &quot;-&quot;_)"/>
    <numFmt numFmtId="186" formatCode="_(* #,##0_);[Red]_(* \(#,##0\);_(* &quot;&quot;&quot;&quot;&quot;&quot;&quot;&quot;\ \-\ &quot;&quot;&quot;&quot;&quot;&quot;&quot;&quot;_);_(@_)"/>
    <numFmt numFmtId="187" formatCode="&quot;$&quot;#,##0\ ;\(&quot;$&quot;#,##0\)"/>
    <numFmt numFmtId="188" formatCode="_(&quot;$&quot;* #,##0_);_(&quot;$&quot;* \(#,##0\);_(&quot;$&quot;* &quot;-&quot;_);_(@_)"/>
    <numFmt numFmtId="189" formatCode="_(* #,###.0_);_(* \(#,###.0\);_(* &quot;-&quot;?_);_(@_)"/>
    <numFmt numFmtId="190" formatCode=";;;"/>
    <numFmt numFmtId="191" formatCode="_([$€-2]* #,##0.00_);_([$€-2]* \(#,##0.00\);_([$€-2]* &quot;-&quot;??_)"/>
    <numFmt numFmtId="192" formatCode="#,##0;[Red]\(#,##0\);0"/>
    <numFmt numFmtId="193" formatCode="_(\ #,##0.0_%_);_(\ \(#,##0.0_%\);_(\ &quot; - &quot;_%_);_(@_)"/>
    <numFmt numFmtId="194" formatCode="_(\ #,##0.0%_);_(\ \(#,##0.0%\);_(\ &quot; - &quot;\%_);_(@_)"/>
    <numFmt numFmtId="195" formatCode="#,##0_);\(#,##0\);&quot; - &quot;_);@_)"/>
    <numFmt numFmtId="196" formatCode="\ #,##0.0_);\(#,##0.0\);&quot; - &quot;_);@_)"/>
    <numFmt numFmtId="197" formatCode="\ #,##0.00_);\(#,##0.00\);&quot; - &quot;_);@_)"/>
    <numFmt numFmtId="198" formatCode="\ #,##0.000_);\(#,##0.000\);&quot; - &quot;_);@_)"/>
    <numFmt numFmtId="199" formatCode="d\ mmmm\ yyyy"/>
    <numFmt numFmtId="200" formatCode="dd\-mm\-yy"/>
    <numFmt numFmtId="201" formatCode="#,#00"/>
    <numFmt numFmtId="202" formatCode="_(* #,##0_);_(* \(#,##0\);_(* &quot;-&quot;_);_(@_)"/>
    <numFmt numFmtId="203" formatCode="_(* #,##0.0000_);_(* \(#,##0.0000\);_(* &quot;-&quot;????_);_(@_)"/>
    <numFmt numFmtId="204" formatCode="_(* #,##0.00_);_(* \(#,##0.00\);_(* &quot;-&quot;??_);_(@_)"/>
    <numFmt numFmtId="205" formatCode="_(&quot;R$&quot;* #,##0.00_);_(&quot;R$&quot;* \(#,##0.00\);_(&quot;R$&quot;* &quot;-&quot;??_);_(@_)"/>
    <numFmt numFmtId="206" formatCode="&quot;R$&quot;#,##0_);\(&quot;R$&quot;#,##0\)"/>
    <numFmt numFmtId="207" formatCode="0.00_)"/>
    <numFmt numFmtId="208" formatCode="&quot;  -  &quot;0&quot;  -  &quot;;&quot;  -  &quot;@&quot;  -  &quot;"/>
    <numFmt numFmtId="209" formatCode="0%;\(0%\)"/>
    <numFmt numFmtId="210" formatCode="%#,#00"/>
    <numFmt numFmtId="211" formatCode="#.##000"/>
    <numFmt numFmtId="212" formatCode="##0.00%;\(##0.00\)%"/>
    <numFmt numFmtId="213" formatCode="#,"/>
    <numFmt numFmtId="214" formatCode="General_)"/>
    <numFmt numFmtId="215" formatCode="_(* #,##0,_);[Red]_(* \(#,##0,\);_(* &quot;&quot;&quot;&quot;&quot;&quot;&quot;&quot;\ \-\ &quot;&quot;&quot;&quot;&quot;&quot;&quot;&quot;_);_(@_)"/>
    <numFmt numFmtId="216" formatCode="0%;\(0%\);;"/>
    <numFmt numFmtId="217" formatCode="_(&quot;$&quot;* #,##0.00_);_(&quot;$&quot;* \(#,##0.00\);_(&quot;$&quot;* &quot;-&quot;??_);_(@_)"/>
    <numFmt numFmtId="218" formatCode="#,##0_);\(#,##0\);\-"/>
    <numFmt numFmtId="219" formatCode="#,##0.0_);\(#,##0.0\);\-"/>
    <numFmt numFmtId="220" formatCode="&quot;R$ &quot;#,##0.00_);\(&quot;R$ &quot;#,##0.00\)"/>
    <numFmt numFmtId="221" formatCode="#,##0.0000_ ;[Red]\-#,##0.0000\ "/>
  </numFmts>
  <fonts count="236">
    <font>
      <sz val="10"/>
      <name val="Arial"/>
    </font>
    <font>
      <sz val="10"/>
      <name val="Arial"/>
      <family val="2"/>
    </font>
    <font>
      <sz val="12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0.5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3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5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7"/>
      <color rgb="FF18478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vertAlign val="subscript"/>
      <sz val="10"/>
      <color rgb="FF184782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color rgb="FF184782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184782"/>
      <name val="Calibri"/>
      <family val="2"/>
      <scheme val="minor"/>
    </font>
    <font>
      <b/>
      <i/>
      <sz val="9"/>
      <color rgb="FF184782"/>
      <name val="Arial"/>
      <family val="2"/>
    </font>
    <font>
      <sz val="9"/>
      <color rgb="FF184782"/>
      <name val="Arial"/>
      <family val="2"/>
    </font>
    <font>
      <sz val="11"/>
      <color rgb="FF184782"/>
      <name val="Arial"/>
      <family val="2"/>
    </font>
    <font>
      <b/>
      <sz val="13"/>
      <color rgb="FF18478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.5"/>
      <color rgb="FF184782"/>
      <name val="Calibri"/>
      <family val="2"/>
      <scheme val="minor"/>
    </font>
    <font>
      <b/>
      <i/>
      <u/>
      <sz val="13"/>
      <color rgb="FF184782"/>
      <name val="Calibri"/>
      <family val="2"/>
      <scheme val="minor"/>
    </font>
    <font>
      <b/>
      <i/>
      <sz val="11"/>
      <color rgb="FF184782"/>
      <name val="Calibri"/>
      <family val="2"/>
      <scheme val="minor"/>
    </font>
    <font>
      <b/>
      <i/>
      <u/>
      <sz val="11"/>
      <color rgb="FF184782"/>
      <name val="Calibri"/>
      <family val="2"/>
      <scheme val="minor"/>
    </font>
    <font>
      <b/>
      <sz val="13"/>
      <color theme="0"/>
      <name val="Calibri Light"/>
      <family val="2"/>
    </font>
    <font>
      <b/>
      <sz val="14"/>
      <color theme="0"/>
      <name val="Calibri Light"/>
      <family val="2"/>
    </font>
    <font>
      <b/>
      <sz val="13"/>
      <color indexed="9"/>
      <name val="Calibri Light"/>
      <family val="2"/>
    </font>
    <font>
      <b/>
      <sz val="11"/>
      <color theme="0"/>
      <name val="Calibri Light"/>
      <family val="2"/>
    </font>
    <font>
      <b/>
      <sz val="10"/>
      <color theme="0"/>
      <name val="Calibri Light"/>
      <family val="2"/>
    </font>
    <font>
      <b/>
      <sz val="10.5"/>
      <color rgb="FF184782"/>
      <name val="Calibri"/>
      <family val="2"/>
      <scheme val="minor"/>
    </font>
    <font>
      <b/>
      <u/>
      <sz val="10.5"/>
      <color rgb="FF184782"/>
      <name val="Calibri"/>
      <family val="2"/>
      <scheme val="minor"/>
    </font>
    <font>
      <b/>
      <u/>
      <sz val="12"/>
      <color rgb="FF184782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20"/>
      <color rgb="FF184782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 Light"/>
      <family val="2"/>
    </font>
    <font>
      <b/>
      <sz val="14"/>
      <color indexed="9"/>
      <name val="Calibri Light"/>
      <family val="2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indexed="9"/>
      <name val="Calibri Light"/>
      <family val="2"/>
    </font>
    <font>
      <b/>
      <sz val="12.5"/>
      <color theme="0"/>
      <name val="Calibri"/>
      <family val="2"/>
      <scheme val="minor"/>
    </font>
    <font>
      <b/>
      <sz val="12"/>
      <color theme="0"/>
      <name val="Calibri Light"/>
      <family val="2"/>
    </font>
    <font>
      <b/>
      <sz val="10.5"/>
      <color indexed="9"/>
      <name val="Calibri Light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rgb="FF4D4D4D"/>
      <name val="Calibri"/>
      <family val="2"/>
      <scheme val="minor"/>
    </font>
    <font>
      <sz val="11"/>
      <color indexed="8"/>
      <name val="Calibri"/>
      <family val="2"/>
    </font>
    <font>
      <b/>
      <i/>
      <sz val="9"/>
      <color rgb="FF184782"/>
      <name val="Calibri"/>
      <family val="2"/>
    </font>
    <font>
      <b/>
      <sz val="9"/>
      <color rgb="FF184782"/>
      <name val="Calibri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theme="0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0"/>
      <color indexed="32"/>
      <name val="Arial Narrow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9"/>
      <color indexed="10"/>
      <name val="Geneva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b/>
      <sz val="12"/>
      <color indexed="8"/>
      <name val="Arial"/>
      <family val="2"/>
    </font>
    <font>
      <sz val="10"/>
      <color indexed="11"/>
      <name val="Arial"/>
      <family val="2"/>
    </font>
    <font>
      <sz val="11"/>
      <color indexed="16"/>
      <name val="Calibri"/>
      <family val="2"/>
    </font>
    <font>
      <b/>
      <sz val="10"/>
      <name val="MS Sans Serif"/>
      <family val="2"/>
    </font>
    <font>
      <sz val="10"/>
      <color indexed="17"/>
      <name val="Calibri"/>
      <family val="2"/>
    </font>
    <font>
      <sz val="8"/>
      <name val="Times New Roman"/>
      <family val="1"/>
    </font>
    <font>
      <b/>
      <sz val="11"/>
      <color indexed="53"/>
      <name val="Calibri"/>
      <family val="2"/>
    </font>
    <font>
      <b/>
      <sz val="10"/>
      <color indexed="9"/>
      <name val="Calibri"/>
      <family val="2"/>
    </font>
    <font>
      <sz val="10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2"/>
      <name val="Arial"/>
      <family val="2"/>
    </font>
    <font>
      <sz val="10"/>
      <name val="Helv"/>
    </font>
    <font>
      <sz val="1"/>
      <color indexed="8"/>
      <name val="Courier"/>
      <family val="3"/>
    </font>
    <font>
      <u val="doubleAccounting"/>
      <sz val="10"/>
      <name val="Times New Roman"/>
      <family val="1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sz val="12"/>
      <name val="Times New Roman"/>
      <family val="1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indexed="32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b/>
      <sz val="14"/>
      <color indexed="32"/>
      <name val="Arial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1"/>
      <color indexed="17"/>
      <name val="Calibri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62"/>
      <name val="Calibri"/>
      <family val="2"/>
    </font>
    <font>
      <sz val="9"/>
      <color indexed="62"/>
      <name val="Arial"/>
      <family val="2"/>
    </font>
    <font>
      <sz val="10"/>
      <color indexed="20"/>
      <name val="Calibri"/>
      <family val="2"/>
    </font>
    <font>
      <sz val="10"/>
      <name val="Courier"/>
      <family val="3"/>
    </font>
    <font>
      <sz val="10"/>
      <name val="Tahoma"/>
      <family val="2"/>
    </font>
    <font>
      <sz val="11"/>
      <color indexed="62"/>
      <name val="Calibri"/>
      <family val="2"/>
    </font>
    <font>
      <b/>
      <sz val="10"/>
      <color indexed="16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u/>
      <sz val="12"/>
      <color indexed="16"/>
      <name val="Arial"/>
      <family val="2"/>
    </font>
    <font>
      <b/>
      <sz val="10"/>
      <color indexed="63"/>
      <name val="Calibri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"/>
      <color indexed="18"/>
      <name val="Courier"/>
      <family val="3"/>
    </font>
    <font>
      <b/>
      <sz val="18"/>
      <color indexed="62"/>
      <name val="Cambria"/>
      <family val="2"/>
    </font>
    <font>
      <u val="singleAccounting"/>
      <sz val="10"/>
      <name val="Times New Roman"/>
      <family val="1"/>
    </font>
    <font>
      <b/>
      <sz val="10"/>
      <color indexed="32"/>
      <name val="Arial"/>
      <family val="2"/>
    </font>
    <font>
      <sz val="10"/>
      <name val="Helv"/>
      <family val="2"/>
    </font>
    <font>
      <b/>
      <sz val="10"/>
      <name val="Tahoma"/>
      <family val="2"/>
    </font>
    <font>
      <b/>
      <sz val="10"/>
      <color indexed="16"/>
      <name val="Courier"/>
      <family val="3"/>
    </font>
    <font>
      <sz val="10"/>
      <color indexed="10"/>
      <name val="Calibri"/>
      <family val="2"/>
    </font>
    <font>
      <b/>
      <u/>
      <sz val="12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10"/>
      <color indexed="32"/>
      <name val="Arial"/>
      <family val="2"/>
    </font>
    <font>
      <b/>
      <sz val="10"/>
      <color indexed="8"/>
      <name val="Arial"/>
      <family val="2"/>
    </font>
    <font>
      <sz val="11"/>
      <color indexed="10"/>
      <name val="Calibri"/>
      <family val="2"/>
    </font>
    <font>
      <b/>
      <sz val="12"/>
      <name val="MS Sans Serif"/>
      <family val="2"/>
    </font>
    <font>
      <b/>
      <sz val="12.5"/>
      <color rgb="FF184782"/>
      <name val="Calibri"/>
      <family val="2"/>
      <scheme val="minor"/>
    </font>
    <font>
      <b/>
      <sz val="21"/>
      <color rgb="FF184782"/>
      <name val="Calibri"/>
      <family val="2"/>
      <scheme val="minor"/>
    </font>
    <font>
      <sz val="14"/>
      <name val="Calibri"/>
      <family val="2"/>
      <scheme val="minor"/>
    </font>
    <font>
      <b/>
      <sz val="26"/>
      <color rgb="FF184782"/>
      <name val="Calibri"/>
      <family val="2"/>
      <scheme val="minor"/>
    </font>
    <font>
      <b/>
      <sz val="28"/>
      <color rgb="FF184782"/>
      <name val="Calibri"/>
      <family val="2"/>
      <scheme val="minor"/>
    </font>
    <font>
      <sz val="12"/>
      <name val="Courier"/>
      <family val="3"/>
    </font>
    <font>
      <b/>
      <sz val="10"/>
      <color rgb="FF184782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b/>
      <sz val="11.5"/>
      <color indexed="9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color rgb="FF184782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</font>
    <font>
      <sz val="10"/>
      <color rgb="FFFF0000"/>
      <name val="Courier"/>
      <family val="3"/>
    </font>
    <font>
      <sz val="12"/>
      <color rgb="FF184782"/>
      <name val="Calibri"/>
      <family val="2"/>
    </font>
    <font>
      <b/>
      <sz val="11"/>
      <name val="Cambria"/>
      <family val="1"/>
      <scheme val="major"/>
    </font>
    <font>
      <b/>
      <sz val="22"/>
      <color rgb="FF184782"/>
      <name val="Exo 2.0 Medium"/>
      <family val="3"/>
    </font>
    <font>
      <b/>
      <sz val="12"/>
      <name val="Exo 2.0 Light"/>
      <family val="3"/>
    </font>
    <font>
      <b/>
      <sz val="12"/>
      <color theme="0"/>
      <name val="Exo 2.0 Semi Bold"/>
      <family val="3"/>
    </font>
    <font>
      <b/>
      <sz val="12"/>
      <color theme="0"/>
      <name val="Exo 2.0 Light"/>
      <family val="3"/>
    </font>
    <font>
      <b/>
      <sz val="13"/>
      <color indexed="9"/>
      <name val="Exo 2.0 Light"/>
      <family val="3"/>
    </font>
    <font>
      <sz val="10"/>
      <color indexed="22"/>
      <name val="Calibri"/>
      <family val="2"/>
    </font>
    <font>
      <sz val="10.5"/>
      <color rgb="FF4D4D4D"/>
      <name val="Exo 2.0 Light"/>
      <family val="3"/>
    </font>
    <font>
      <sz val="10.5"/>
      <name val="Exo 2.0 Light"/>
      <family val="3"/>
    </font>
    <font>
      <sz val="10"/>
      <name val="Exo 2.0 Light"/>
      <family val="3"/>
    </font>
    <font>
      <b/>
      <sz val="12"/>
      <color indexed="9"/>
      <name val="Exo 2.0 Light"/>
      <family val="3"/>
    </font>
    <font>
      <b/>
      <sz val="19"/>
      <color theme="0"/>
      <name val="Calibri"/>
      <family val="2"/>
      <scheme val="minor"/>
    </font>
    <font>
      <b/>
      <sz val="19"/>
      <color rgb="FF18478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1"/>
      <color indexed="9"/>
      <name val="Calibri Light"/>
      <family val="2"/>
    </font>
    <font>
      <b/>
      <sz val="12"/>
      <color indexed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 Light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i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i/>
      <sz val="10"/>
      <color rgb="FF184782"/>
      <name val="Calibri"/>
      <family val="2"/>
      <scheme val="minor"/>
    </font>
    <font>
      <b/>
      <u/>
      <sz val="10"/>
      <color rgb="FF184782"/>
      <name val="Calibri"/>
      <family val="2"/>
      <scheme val="minor"/>
    </font>
    <font>
      <sz val="10"/>
      <color rgb="FF184782"/>
      <name val="Arial"/>
      <family val="2"/>
    </font>
    <font>
      <vertAlign val="superscript"/>
      <sz val="12"/>
      <name val="Courier"/>
      <family val="2"/>
    </font>
    <font>
      <sz val="12"/>
      <name val="Courier"/>
      <family val="2"/>
    </font>
    <font>
      <b/>
      <sz val="20"/>
      <color rgb="FF184782"/>
      <name val="Cambria"/>
      <family val="1"/>
      <scheme val="major"/>
    </font>
    <font>
      <b/>
      <sz val="18"/>
      <color rgb="FF184782"/>
      <name val="Cambria"/>
      <family val="1"/>
      <scheme val="major"/>
    </font>
    <font>
      <b/>
      <i/>
      <sz val="10"/>
      <color theme="0"/>
      <name val="Calibri"/>
      <family val="2"/>
    </font>
    <font>
      <b/>
      <i/>
      <sz val="11"/>
      <name val="Calibri"/>
      <family val="2"/>
    </font>
    <font>
      <b/>
      <i/>
      <sz val="10"/>
      <name val="Calibri"/>
      <family val="2"/>
    </font>
    <font>
      <b/>
      <i/>
      <sz val="12"/>
      <name val="Calibri"/>
      <family val="2"/>
    </font>
    <font>
      <sz val="8"/>
      <color rgb="FF18478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184782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8"/>
      </patternFill>
    </fill>
    <fill>
      <patternFill patternType="solid">
        <fgColor rgb="FF184782"/>
        <bgColor indexed="64"/>
      </patternFill>
    </fill>
    <fill>
      <patternFill patternType="solid">
        <fgColor rgb="FFCF9E4D"/>
        <bgColor indexed="44"/>
      </patternFill>
    </fill>
    <fill>
      <patternFill patternType="solid">
        <fgColor theme="4" tint="-0.249977111117893"/>
        <bgColor indexed="20"/>
      </patternFill>
    </fill>
    <fill>
      <patternFill patternType="solid">
        <fgColor rgb="FF184782"/>
        <bgColor indexed="44"/>
      </patternFill>
    </fill>
    <fill>
      <patternFill patternType="solid">
        <fgColor rgb="FFCF9E4D"/>
        <bgColor indexed="8"/>
      </patternFill>
    </fill>
    <fill>
      <patternFill patternType="solid">
        <fgColor rgb="FF184782"/>
        <bgColor indexed="8"/>
      </patternFill>
    </fill>
    <fill>
      <patternFill patternType="solid">
        <fgColor rgb="FFCF9E4D"/>
        <bgColor indexed="33"/>
      </patternFill>
    </fill>
    <fill>
      <patternFill patternType="solid">
        <fgColor rgb="FF184782"/>
        <bgColor rgb="FF184782"/>
      </patternFill>
    </fill>
    <fill>
      <patternFill patternType="solid">
        <fgColor rgb="FFCF9E4D"/>
        <bgColor indexed="53"/>
      </patternFill>
    </fill>
    <fill>
      <patternFill patternType="solid">
        <fgColor rgb="FF184782"/>
        <bgColor indexed="18"/>
      </patternFill>
    </fill>
    <fill>
      <patternFill patternType="solid">
        <fgColor theme="4"/>
        <bgColor indexed="18"/>
      </patternFill>
    </fill>
    <fill>
      <patternFill patternType="solid">
        <fgColor rgb="FFCF9E4D"/>
        <bgColor indexed="64"/>
      </patternFill>
    </fill>
    <fill>
      <patternFill patternType="solid">
        <fgColor rgb="FFCF9E4D"/>
        <bgColor indexed="42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84782"/>
        <bgColor indexed="23"/>
      </patternFill>
    </fill>
    <fill>
      <patternFill patternType="solid">
        <fgColor rgb="FFCF9E4D"/>
        <bgColor indexed="23"/>
      </patternFill>
    </fill>
    <fill>
      <patternFill patternType="solid">
        <fgColor theme="4" tint="0.79998168889431442"/>
        <bgColor indexed="8"/>
      </patternFill>
    </fill>
    <fill>
      <patternFill patternType="solid">
        <fgColor rgb="FF184782"/>
        <bgColor theme="0"/>
      </patternFill>
    </fill>
    <fill>
      <patternFill patternType="solid">
        <fgColor rgb="FFCF9E4D"/>
        <bgColor indexed="18"/>
      </patternFill>
    </fill>
    <fill>
      <patternFill patternType="solid">
        <fgColor rgb="FFCF9E4D"/>
        <bgColor rgb="FF600080"/>
      </patternFill>
    </fill>
    <fill>
      <patternFill patternType="solid">
        <fgColor rgb="FFCF9E4D"/>
        <bgColor theme="1" tint="0.2499465926084170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8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19"/>
        <bgColor indexed="19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6"/>
        <bgColor indexed="1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19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indexed="38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2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/>
      <diagonal/>
    </border>
    <border>
      <left style="medium">
        <color theme="0"/>
      </left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/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rgb="FF184782"/>
      </right>
      <top style="hair">
        <color theme="0"/>
      </top>
      <bottom style="hair">
        <color theme="0"/>
      </bottom>
      <diagonal/>
    </border>
    <border>
      <left style="medium">
        <color rgb="FF184782"/>
      </left>
      <right style="medium">
        <color rgb="FF184782"/>
      </right>
      <top style="hair">
        <color theme="0"/>
      </top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medium">
        <color rgb="FF184782"/>
      </top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rgb="FF184782"/>
      </right>
      <top/>
      <bottom style="medium">
        <color rgb="FF184782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medium">
        <color theme="0"/>
      </top>
      <bottom/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/>
      <bottom style="medium">
        <color theme="0" tint="-0.14996795556505021"/>
      </bottom>
      <diagonal/>
    </border>
    <border>
      <left style="medium">
        <color rgb="FF184782"/>
      </left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/>
      </right>
      <top style="medium">
        <color theme="0"/>
      </top>
      <bottom style="medium">
        <color rgb="FF184782"/>
      </bottom>
      <diagonal/>
    </border>
    <border>
      <left style="medium">
        <color theme="0"/>
      </left>
      <right style="medium">
        <color rgb="FF184782"/>
      </right>
      <top style="medium">
        <color theme="0"/>
      </top>
      <bottom style="medium">
        <color theme="0"/>
      </bottom>
      <diagonal/>
    </border>
    <border>
      <left style="medium">
        <color rgb="FF184782"/>
      </left>
      <right style="medium">
        <color theme="0"/>
      </right>
      <top style="medium">
        <color rgb="FF184782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rgb="FF184782"/>
      </bottom>
      <diagonal/>
    </border>
    <border>
      <left/>
      <right style="medium">
        <color rgb="FF184782"/>
      </right>
      <top style="medium">
        <color theme="0"/>
      </top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 style="thin">
        <color indexed="9"/>
      </right>
      <top style="thin">
        <color indexed="9"/>
      </top>
      <bottom style="medium">
        <color rgb="FF18478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rgb="FF184782"/>
      </bottom>
      <diagonal/>
    </border>
    <border>
      <left style="thin">
        <color indexed="9"/>
      </left>
      <right style="medium">
        <color rgb="FF184782"/>
      </right>
      <top style="thin">
        <color indexed="9"/>
      </top>
      <bottom style="medium">
        <color rgb="FF184782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rgb="FF184782"/>
      </left>
      <right/>
      <top/>
      <bottom style="thin">
        <color indexed="9"/>
      </bottom>
      <diagonal/>
    </border>
    <border>
      <left style="medium">
        <color indexed="9"/>
      </left>
      <right/>
      <top/>
      <bottom style="medium">
        <color rgb="FF184782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medium">
        <color rgb="FF184782"/>
      </left>
      <right style="medium">
        <color rgb="FF184782"/>
      </right>
      <top style="medium">
        <color theme="0"/>
      </top>
      <bottom style="thin">
        <color indexed="9"/>
      </bottom>
      <diagonal/>
    </border>
    <border>
      <left style="medium">
        <color rgb="FF184782"/>
      </left>
      <right style="medium">
        <color rgb="FF184782"/>
      </right>
      <top style="thin">
        <color indexed="9"/>
      </top>
      <bottom style="thin">
        <color indexed="9"/>
      </bottom>
      <diagonal/>
    </border>
    <border>
      <left style="medium">
        <color rgb="FF184782"/>
      </left>
      <right style="medium">
        <color rgb="FF184782"/>
      </right>
      <top style="thin">
        <color indexed="9"/>
      </top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/>
      <bottom style="hair">
        <color theme="0"/>
      </bottom>
      <diagonal/>
    </border>
    <border>
      <left/>
      <right/>
      <top style="medium">
        <color rgb="FF184782"/>
      </top>
      <bottom/>
      <diagonal/>
    </border>
    <border>
      <left/>
      <right style="medium">
        <color rgb="FF184782"/>
      </right>
      <top style="medium">
        <color rgb="FF18478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medium">
        <color rgb="FF184782"/>
      </right>
      <top/>
      <bottom/>
      <diagonal/>
    </border>
    <border>
      <left/>
      <right style="thin">
        <color indexed="9"/>
      </right>
      <top style="medium">
        <color theme="0"/>
      </top>
      <bottom style="medium">
        <color indexed="9"/>
      </bottom>
      <diagonal/>
    </border>
    <border>
      <left style="thin">
        <color indexed="9"/>
      </left>
      <right/>
      <top style="medium">
        <color theme="0"/>
      </top>
      <bottom style="medium">
        <color indexed="9"/>
      </bottom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 style="medium">
        <color theme="0"/>
      </left>
      <right style="medium">
        <color theme="0"/>
      </right>
      <top style="medium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 style="medium">
        <color rgb="FF184782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rgb="FF184782"/>
      </right>
      <top/>
      <bottom style="medium">
        <color theme="0" tint="-0.14993743705557422"/>
      </bottom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indexed="9"/>
      </right>
      <top/>
      <bottom/>
      <diagonal/>
    </border>
    <border>
      <left style="medium">
        <color theme="4" tint="-0.249977111117893"/>
      </left>
      <right/>
      <top/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  <border>
      <left/>
      <right style="medium">
        <color rgb="FF184782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medium">
        <color theme="0" tint="-0.14996795556505021"/>
      </right>
      <top style="medium">
        <color theme="4" tint="-0.249977111117893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4" tint="-0.249977111117893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4" tint="-0.249977111117893"/>
      </right>
      <top style="medium">
        <color theme="4" tint="-0.249977111117893"/>
      </top>
      <bottom style="medium">
        <color theme="0" tint="-0.14996795556505021"/>
      </bottom>
      <diagonal/>
    </border>
    <border>
      <left style="medium">
        <color theme="3"/>
      </left>
      <right style="medium">
        <color theme="4" tint="-0.249977111117893"/>
      </right>
      <top/>
      <bottom/>
      <diagonal/>
    </border>
    <border>
      <left style="medium">
        <color theme="0" tint="-0.14996795556505021"/>
      </left>
      <right style="medium">
        <color theme="4" tint="-0.249977111117893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4" tint="-0.249977111117893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4" tint="-0.249977111117893"/>
      </left>
      <right style="medium">
        <color theme="0" tint="-0.14996795556505021"/>
      </right>
      <top/>
      <bottom/>
      <diagonal/>
    </border>
    <border>
      <left style="medium">
        <color theme="3"/>
      </left>
      <right/>
      <top/>
      <bottom/>
      <diagonal/>
    </border>
    <border>
      <left style="medium">
        <color theme="4" tint="-0.249977111117893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4" tint="-0.249977111117893"/>
      </left>
      <right style="medium">
        <color theme="0" tint="-0.14996795556505021"/>
      </right>
      <top style="medium">
        <color theme="0" tint="-0.14996795556505021"/>
      </top>
      <bottom style="medium">
        <color theme="3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4" tint="-0.249977111117893"/>
      </bottom>
      <diagonal/>
    </border>
    <border>
      <left style="medium">
        <color theme="0" tint="-0.14996795556505021"/>
      </left>
      <right style="medium">
        <color theme="4" tint="-0.249977111117893"/>
      </right>
      <top style="medium">
        <color theme="0" tint="-0.14996795556505021"/>
      </top>
      <bottom style="medium">
        <color theme="4" tint="-0.249977111117893"/>
      </bottom>
      <diagonal/>
    </border>
    <border>
      <left style="medium">
        <color theme="0" tint="-0.14996795556505021"/>
      </left>
      <right style="medium">
        <color theme="3"/>
      </right>
      <top/>
      <bottom style="medium">
        <color theme="0" tint="-0.14996795556505021"/>
      </bottom>
      <diagonal/>
    </border>
    <border>
      <left style="medium">
        <color theme="4" tint="-0.249977111117893"/>
      </left>
      <right style="medium">
        <color theme="0" tint="-0.14996795556505021"/>
      </right>
      <top style="medium">
        <color theme="4" tint="-0.249977111117893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3"/>
      </right>
      <top style="medium">
        <color theme="4" tint="-0.249977111117893"/>
      </top>
      <bottom style="medium">
        <color theme="0" tint="-0.14996795556505021"/>
      </bottom>
      <diagonal/>
    </border>
    <border>
      <left style="medium">
        <color theme="4" tint="-0.249977111117893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3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3"/>
      </left>
      <right style="medium">
        <color theme="4" tint="-0.249977111117893"/>
      </right>
      <top/>
      <bottom style="medium">
        <color theme="3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3"/>
      </bottom>
      <diagonal/>
    </border>
    <border>
      <left style="medium">
        <color theme="0" tint="-0.14996795556505021"/>
      </left>
      <right style="medium">
        <color theme="3"/>
      </right>
      <top style="medium">
        <color theme="0" tint="-0.14996795556505021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/>
      <right/>
      <top/>
      <bottom style="thin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theme="4" tint="-0.249977111117893"/>
      </bottom>
      <diagonal/>
    </border>
    <border>
      <left/>
      <right/>
      <top style="medium">
        <color rgb="FF184782"/>
      </top>
      <bottom style="medium">
        <color theme="4" tint="-0.249977111117893"/>
      </bottom>
      <diagonal/>
    </border>
    <border>
      <left/>
      <right style="medium">
        <color rgb="FF184782"/>
      </right>
      <top style="medium">
        <color rgb="FF184782"/>
      </top>
      <bottom style="medium">
        <color theme="4" tint="-0.249977111117893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4" tint="-0.249977111117893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4" tint="-0.249977111117893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4" tint="-0.249977111117893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4" tint="-0.249977111117893"/>
      </bottom>
      <diagonal/>
    </border>
    <border>
      <left style="medium">
        <color theme="0" tint="-0.14996795556505021"/>
      </left>
      <right/>
      <top style="medium">
        <color theme="4" tint="-0.249977111117893"/>
      </top>
      <bottom style="medium">
        <color theme="0" tint="-0.14996795556505021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0" tint="-0.14996795556505021"/>
      </bottom>
      <diagonal/>
    </border>
    <border>
      <left style="medium">
        <color theme="4" tint="-0.249977111117893"/>
      </left>
      <right style="medium">
        <color theme="0" tint="-0.14996795556505021"/>
      </right>
      <top style="medium">
        <color theme="0" tint="-0.14996795556505021"/>
      </top>
      <bottom style="medium">
        <color theme="4" tint="-0.249977111117893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4.9989318521683403E-2"/>
      </right>
      <top style="medium">
        <color rgb="FF184782"/>
      </top>
      <bottom style="medium">
        <color rgb="FF18478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184782"/>
      </top>
      <bottom style="medium">
        <color rgb="FF18478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indexed="64"/>
      </top>
      <bottom style="medium">
        <color rgb="FF184782"/>
      </bottom>
      <diagonal/>
    </border>
    <border>
      <left style="medium">
        <color theme="0" tint="-4.9989318521683403E-2"/>
      </left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DashDot">
        <color rgb="FF184782"/>
      </right>
      <top style="medium">
        <color rgb="FF184782"/>
      </top>
      <bottom style="thin">
        <color rgb="FF184782"/>
      </bottom>
      <diagonal/>
    </border>
    <border>
      <left style="mediumDashDot">
        <color rgb="FF184782"/>
      </left>
      <right style="mediumDashDot">
        <color rgb="FF184782"/>
      </right>
      <top style="medium">
        <color rgb="FF184782"/>
      </top>
      <bottom style="thin">
        <color rgb="FF184782"/>
      </bottom>
      <diagonal/>
    </border>
    <border>
      <left style="mediumDashDot">
        <color rgb="FF184782"/>
      </left>
      <right style="medium">
        <color rgb="FF184782"/>
      </right>
      <top style="medium">
        <color rgb="FF184782"/>
      </top>
      <bottom style="thin">
        <color rgb="FF184782"/>
      </bottom>
      <diagonal/>
    </border>
    <border>
      <left style="mediumDashDot">
        <color rgb="FF184782"/>
      </left>
      <right style="mediumDashDot">
        <color rgb="FF184782"/>
      </right>
      <top style="medium">
        <color rgb="FF184782"/>
      </top>
      <bottom/>
      <diagonal/>
    </border>
    <border>
      <left style="mediumDashDot">
        <color rgb="FF184782"/>
      </left>
      <right style="medium">
        <color rgb="FF184782"/>
      </right>
      <top style="medium">
        <color rgb="FF184782"/>
      </top>
      <bottom/>
      <diagonal/>
    </border>
    <border>
      <left style="medium">
        <color rgb="FF184782"/>
      </left>
      <right style="mediumDashDot">
        <color rgb="FF184782"/>
      </right>
      <top/>
      <bottom style="medium">
        <color rgb="FF184782"/>
      </bottom>
      <diagonal/>
    </border>
    <border>
      <left style="mediumDashDot">
        <color rgb="FF184782"/>
      </left>
      <right style="mediumDashDot">
        <color rgb="FF184782"/>
      </right>
      <top/>
      <bottom style="medium">
        <color rgb="FF184782"/>
      </bottom>
      <diagonal/>
    </border>
    <border>
      <left style="mediumDashDot">
        <color rgb="FF184782"/>
      </left>
      <right style="medium">
        <color rgb="FF184782"/>
      </right>
      <top/>
      <bottom style="medium">
        <color rgb="FF184782"/>
      </bottom>
      <diagonal/>
    </border>
    <border>
      <left/>
      <right style="mediumDashDot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DashDot">
        <color rgb="FF184782"/>
      </right>
      <top/>
      <bottom/>
      <diagonal/>
    </border>
    <border>
      <left style="mediumDashDot">
        <color rgb="FF184782"/>
      </left>
      <right style="mediumDashDot">
        <color rgb="FF184782"/>
      </right>
      <top/>
      <bottom/>
      <diagonal/>
    </border>
    <border>
      <left style="mediumDashDot">
        <color rgb="FF184782"/>
      </left>
      <right style="medium">
        <color rgb="FF184782"/>
      </right>
      <top/>
      <bottom/>
      <diagonal/>
    </border>
    <border>
      <left/>
      <right style="mediumDashDot">
        <color rgb="FF184782"/>
      </right>
      <top/>
      <bottom/>
      <diagonal/>
    </border>
    <border>
      <left style="medium">
        <color rgb="FF184782"/>
      </left>
      <right style="medium">
        <color rgb="FF184782"/>
      </right>
      <top style="medium">
        <color theme="0"/>
      </top>
      <bottom style="thin">
        <color theme="0" tint="-0.14996795556505021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DashDot">
        <color theme="4" tint="-0.249977111117893"/>
      </left>
      <right style="mediumDashDot">
        <color theme="4" tint="-0.249977111117893"/>
      </right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DashDot">
        <color theme="4" tint="-0.249977111117893"/>
      </left>
      <right style="mediumDashDot">
        <color theme="4" tint="-0.249977111117893"/>
      </right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DashDot">
        <color theme="4" tint="-0.249977111117893"/>
      </left>
      <right style="mediumDashDot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 style="mediumDashDot">
        <color theme="4" tint="-0.249977111117893"/>
      </left>
      <right style="mediumDashDot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 style="mediumDashDot">
        <color theme="4" tint="-0.249977111117893"/>
      </left>
      <right style="mediumDashDot">
        <color theme="4" tint="-0.249977111117893"/>
      </right>
      <top/>
      <bottom style="thin">
        <color theme="4" tint="-0.249977111117893"/>
      </bottom>
      <diagonal/>
    </border>
    <border>
      <left/>
      <right style="medium">
        <color theme="4" tint="-0.249977111117893"/>
      </right>
      <top/>
      <bottom style="thin">
        <color theme="4" tint="-0.249977111117893"/>
      </bottom>
      <diagonal/>
    </border>
    <border>
      <left style="mediumDashDot">
        <color rgb="FF184782"/>
      </left>
      <right style="mediumDashDot">
        <color rgb="FF184782"/>
      </right>
      <top style="thin">
        <color theme="4" tint="-0.249977111117893"/>
      </top>
      <bottom style="thin">
        <color theme="4" tint="-0.249977111117893"/>
      </bottom>
      <diagonal/>
    </border>
    <border>
      <left style="mediumDashDot">
        <color rgb="FF184782"/>
      </left>
      <right style="mediumDashDot">
        <color rgb="FF184782"/>
      </right>
      <top style="thin">
        <color theme="4" tint="-0.249977111117893"/>
      </top>
      <bottom/>
      <diagonal/>
    </border>
    <border>
      <left style="mediumDashDot">
        <color rgb="FF184782"/>
      </left>
      <right style="mediumDashDot">
        <color rgb="FF184782"/>
      </right>
      <top/>
      <bottom style="thin">
        <color theme="4" tint="-0.249977111117893"/>
      </bottom>
      <diagonal/>
    </border>
    <border>
      <left style="medium">
        <color rgb="FF184782"/>
      </left>
      <right/>
      <top style="thin">
        <color theme="4" tint="-0.249977111117893"/>
      </top>
      <bottom/>
      <diagonal/>
    </border>
    <border>
      <left/>
      <right style="medium">
        <color rgb="FF184782"/>
      </right>
      <top style="thin">
        <color theme="4" tint="-0.249977111117893"/>
      </top>
      <bottom/>
      <diagonal/>
    </border>
    <border>
      <left style="medium">
        <color rgb="FF184782"/>
      </left>
      <right/>
      <top/>
      <bottom style="thin">
        <color theme="4" tint="-0.249977111117893"/>
      </bottom>
      <diagonal/>
    </border>
    <border>
      <left/>
      <right style="medium">
        <color rgb="FF184782"/>
      </right>
      <top/>
      <bottom style="thin">
        <color theme="4" tint="-0.249977111117893"/>
      </bottom>
      <diagonal/>
    </border>
    <border>
      <left style="medium">
        <color rgb="FF184782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rgb="FF184782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DashDot">
        <color theme="4" tint="-0.249977111117893"/>
      </left>
      <right style="mediumDashDot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0"/>
      </bottom>
      <diagonal/>
    </border>
    <border>
      <left/>
      <right/>
      <top style="medium">
        <color theme="4" tint="-0.249977111117893"/>
      </top>
      <bottom style="medium">
        <color theme="0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</borders>
  <cellStyleXfs count="342">
    <xf numFmtId="191" fontId="0" fillId="0" borderId="0"/>
    <xf numFmtId="164" fontId="1" fillId="0" borderId="0" applyFont="0" applyFill="0" applyBorder="0" applyAlignment="0" applyProtection="0"/>
    <xf numFmtId="191" fontId="1" fillId="0" borderId="0"/>
    <xf numFmtId="191" fontId="2" fillId="0" borderId="0"/>
    <xf numFmtId="191" fontId="1" fillId="0" borderId="0"/>
    <xf numFmtId="9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191" fontId="75" fillId="0" borderId="0"/>
    <xf numFmtId="177" fontId="2" fillId="0" borderId="0"/>
    <xf numFmtId="191" fontId="1" fillId="31" borderId="0"/>
    <xf numFmtId="191" fontId="82" fillId="32" borderId="0"/>
    <xf numFmtId="191" fontId="83" fillId="33" borderId="0"/>
    <xf numFmtId="191" fontId="84" fillId="34" borderId="0"/>
    <xf numFmtId="191" fontId="85" fillId="0" borderId="0"/>
    <xf numFmtId="191" fontId="86" fillId="0" borderId="0"/>
    <xf numFmtId="191" fontId="87" fillId="0" borderId="0"/>
    <xf numFmtId="191" fontId="1" fillId="35" borderId="0"/>
    <xf numFmtId="191" fontId="88" fillId="36" borderId="0"/>
    <xf numFmtId="191" fontId="1" fillId="31" borderId="0"/>
    <xf numFmtId="191" fontId="82" fillId="32" borderId="0"/>
    <xf numFmtId="191" fontId="83" fillId="33" borderId="0"/>
    <xf numFmtId="191" fontId="84" fillId="34" borderId="0"/>
    <xf numFmtId="191" fontId="85" fillId="0" borderId="0"/>
    <xf numFmtId="191" fontId="86" fillId="0" borderId="0"/>
    <xf numFmtId="191" fontId="87" fillId="0" borderId="0"/>
    <xf numFmtId="178" fontId="89" fillId="0" borderId="120">
      <alignment horizontal="left" vertical="center"/>
    </xf>
    <xf numFmtId="179" fontId="90" fillId="0" borderId="0" applyFont="0" applyAlignment="0">
      <alignment horizontal="center"/>
    </xf>
    <xf numFmtId="179" fontId="91" fillId="0" borderId="0" applyFont="0" applyFill="0" applyBorder="0" applyAlignment="0" applyProtection="0"/>
    <xf numFmtId="179" fontId="90" fillId="0" borderId="0" applyFont="0" applyAlignment="0">
      <alignment horizontal="center"/>
    </xf>
    <xf numFmtId="191" fontId="92" fillId="37" borderId="0" applyNumberFormat="0" applyBorder="0" applyAlignment="0" applyProtection="0"/>
    <xf numFmtId="191" fontId="92" fillId="38" borderId="0" applyNumberFormat="0" applyBorder="0" applyAlignment="0" applyProtection="0"/>
    <xf numFmtId="191" fontId="92" fillId="39" borderId="0" applyNumberFormat="0" applyBorder="0" applyAlignment="0" applyProtection="0"/>
    <xf numFmtId="191" fontId="92" fillId="40" borderId="0" applyNumberFormat="0" applyBorder="0" applyAlignment="0" applyProtection="0"/>
    <xf numFmtId="191" fontId="92" fillId="41" borderId="0" applyNumberFormat="0" applyBorder="0" applyAlignment="0" applyProtection="0"/>
    <xf numFmtId="191" fontId="92" fillId="42" borderId="0" applyNumberFormat="0" applyBorder="0" applyAlignment="0" applyProtection="0"/>
    <xf numFmtId="178" fontId="89" fillId="0" borderId="120">
      <alignment horizontal="left" vertical="center"/>
    </xf>
    <xf numFmtId="191" fontId="92" fillId="43" borderId="0" applyNumberFormat="0" applyBorder="0" applyAlignment="0" applyProtection="0"/>
    <xf numFmtId="191" fontId="92" fillId="44" borderId="0" applyNumberFormat="0" applyBorder="0" applyAlignment="0" applyProtection="0"/>
    <xf numFmtId="191" fontId="92" fillId="45" borderId="0" applyNumberFormat="0" applyBorder="0" applyAlignment="0" applyProtection="0"/>
    <xf numFmtId="191" fontId="92" fillId="40" borderId="0" applyNumberFormat="0" applyBorder="0" applyAlignment="0" applyProtection="0"/>
    <xf numFmtId="191" fontId="92" fillId="43" borderId="0" applyNumberFormat="0" applyBorder="0" applyAlignment="0" applyProtection="0"/>
    <xf numFmtId="191" fontId="92" fillId="46" borderId="0" applyNumberFormat="0" applyBorder="0" applyAlignment="0" applyProtection="0"/>
    <xf numFmtId="191" fontId="93" fillId="47" borderId="0" applyNumberFormat="0" applyBorder="0" applyAlignment="0" applyProtection="0"/>
    <xf numFmtId="191" fontId="93" fillId="44" borderId="0" applyNumberFormat="0" applyBorder="0" applyAlignment="0" applyProtection="0"/>
    <xf numFmtId="191" fontId="93" fillId="45" borderId="0" applyNumberFormat="0" applyBorder="0" applyAlignment="0" applyProtection="0"/>
    <xf numFmtId="191" fontId="93" fillId="48" borderId="0" applyNumberFormat="0" applyBorder="0" applyAlignment="0" applyProtection="0"/>
    <xf numFmtId="191" fontId="93" fillId="49" borderId="0" applyNumberFormat="0" applyBorder="0" applyAlignment="0" applyProtection="0"/>
    <xf numFmtId="191" fontId="93" fillId="50" borderId="0" applyNumberFormat="0" applyBorder="0" applyAlignment="0" applyProtection="0"/>
    <xf numFmtId="191" fontId="1" fillId="0" borderId="0"/>
    <xf numFmtId="191" fontId="1" fillId="0" borderId="0"/>
    <xf numFmtId="191" fontId="94" fillId="0" borderId="0"/>
    <xf numFmtId="191" fontId="94" fillId="0" borderId="0"/>
    <xf numFmtId="3" fontId="95" fillId="51" borderId="0">
      <alignment horizontal="left"/>
    </xf>
    <xf numFmtId="191" fontId="96" fillId="52" borderId="0" applyNumberFormat="0" applyBorder="0" applyAlignment="0" applyProtection="0"/>
    <xf numFmtId="191" fontId="75" fillId="53" borderId="0" applyNumberFormat="0" applyBorder="0" applyAlignment="0" applyProtection="0"/>
    <xf numFmtId="191" fontId="75" fillId="53" borderId="0" applyNumberFormat="0" applyBorder="0" applyAlignment="0" applyProtection="0"/>
    <xf numFmtId="191" fontId="96" fillId="54" borderId="0" applyNumberFormat="0" applyBorder="0" applyAlignment="0" applyProtection="0"/>
    <xf numFmtId="191" fontId="96" fillId="52" borderId="0" applyNumberFormat="0" applyBorder="0" applyAlignment="0" applyProtection="0"/>
    <xf numFmtId="191" fontId="96" fillId="55" borderId="0" applyNumberFormat="0" applyBorder="0" applyAlignment="0" applyProtection="0"/>
    <xf numFmtId="191" fontId="75" fillId="56" borderId="0" applyNumberFormat="0" applyBorder="0" applyAlignment="0" applyProtection="0"/>
    <xf numFmtId="191" fontId="75" fillId="57" borderId="0" applyNumberFormat="0" applyBorder="0" applyAlignment="0" applyProtection="0"/>
    <xf numFmtId="191" fontId="96" fillId="58" borderId="0" applyNumberFormat="0" applyBorder="0" applyAlignment="0" applyProtection="0"/>
    <xf numFmtId="191" fontId="96" fillId="55" borderId="0" applyNumberFormat="0" applyBorder="0" applyAlignment="0" applyProtection="0"/>
    <xf numFmtId="191" fontId="96" fillId="58" borderId="0" applyNumberFormat="0" applyBorder="0" applyAlignment="0" applyProtection="0"/>
    <xf numFmtId="191" fontId="75" fillId="56" borderId="0" applyNumberFormat="0" applyBorder="0" applyAlignment="0" applyProtection="0"/>
    <xf numFmtId="191" fontId="75" fillId="59" borderId="0" applyNumberFormat="0" applyBorder="0" applyAlignment="0" applyProtection="0"/>
    <xf numFmtId="191" fontId="96" fillId="57" borderId="0" applyNumberFormat="0" applyBorder="0" applyAlignment="0" applyProtection="0"/>
    <xf numFmtId="191" fontId="96" fillId="58" borderId="0" applyNumberFormat="0" applyBorder="0" applyAlignment="0" applyProtection="0"/>
    <xf numFmtId="191" fontId="96" fillId="52" borderId="0" applyNumberFormat="0" applyBorder="0" applyAlignment="0" applyProtection="0"/>
    <xf numFmtId="191" fontId="75" fillId="53" borderId="0" applyNumberFormat="0" applyBorder="0" applyAlignment="0" applyProtection="0"/>
    <xf numFmtId="191" fontId="75" fillId="57" borderId="0" applyNumberFormat="0" applyBorder="0" applyAlignment="0" applyProtection="0"/>
    <xf numFmtId="191" fontId="96" fillId="57" borderId="0" applyNumberFormat="0" applyBorder="0" applyAlignment="0" applyProtection="0"/>
    <xf numFmtId="191" fontId="96" fillId="52" borderId="0" applyNumberFormat="0" applyBorder="0" applyAlignment="0" applyProtection="0"/>
    <xf numFmtId="191" fontId="96" fillId="60" borderId="0" applyNumberFormat="0" applyBorder="0" applyAlignment="0" applyProtection="0"/>
    <xf numFmtId="191" fontId="75" fillId="61" borderId="0" applyNumberFormat="0" applyBorder="0" applyAlignment="0" applyProtection="0"/>
    <xf numFmtId="191" fontId="75" fillId="53" borderId="0" applyNumberFormat="0" applyBorder="0" applyAlignment="0" applyProtection="0"/>
    <xf numFmtId="191" fontId="96" fillId="54" borderId="0" applyNumberFormat="0" applyBorder="0" applyAlignment="0" applyProtection="0"/>
    <xf numFmtId="191" fontId="96" fillId="60" borderId="0" applyNumberFormat="0" applyBorder="0" applyAlignment="0" applyProtection="0"/>
    <xf numFmtId="191" fontId="96" fillId="62" borderId="0" applyNumberFormat="0" applyBorder="0" applyAlignment="0" applyProtection="0"/>
    <xf numFmtId="191" fontId="75" fillId="56" borderId="0" applyNumberFormat="0" applyBorder="0" applyAlignment="0" applyProtection="0"/>
    <xf numFmtId="191" fontId="75" fillId="63" borderId="0" applyNumberFormat="0" applyBorder="0" applyAlignment="0" applyProtection="0"/>
    <xf numFmtId="191" fontId="96" fillId="63" borderId="0" applyNumberFormat="0" applyBorder="0" applyAlignment="0" applyProtection="0"/>
    <xf numFmtId="191" fontId="96" fillId="62" borderId="0" applyNumberFormat="0" applyBorder="0" applyAlignment="0" applyProtection="0"/>
    <xf numFmtId="3" fontId="81" fillId="64" borderId="121">
      <alignment horizontal="center"/>
    </xf>
    <xf numFmtId="3" fontId="91" fillId="65" borderId="122">
      <alignment horizontal="center"/>
    </xf>
    <xf numFmtId="38" fontId="97" fillId="66" borderId="122">
      <alignment horizontal="center"/>
    </xf>
    <xf numFmtId="3" fontId="98" fillId="0" borderId="0">
      <alignment horizontal="right"/>
    </xf>
    <xf numFmtId="191" fontId="99" fillId="67" borderId="0" applyNumberFormat="0" applyBorder="0" applyAlignment="0" applyProtection="0"/>
    <xf numFmtId="180" fontId="100" fillId="0" borderId="123" applyAlignment="0" applyProtection="0"/>
    <xf numFmtId="191" fontId="101" fillId="39" borderId="0" applyNumberFormat="0" applyBorder="0" applyAlignment="0" applyProtection="0"/>
    <xf numFmtId="191" fontId="90" fillId="0" borderId="0" applyNumberFormat="0" applyFill="0" applyBorder="0" applyAlignment="0" applyProtection="0"/>
    <xf numFmtId="191" fontId="91" fillId="0" borderId="0" applyNumberFormat="0" applyFill="0" applyBorder="0" applyAlignment="0" applyProtection="0"/>
    <xf numFmtId="181" fontId="1" fillId="0" borderId="0" applyFill="0" applyBorder="0" applyAlignment="0"/>
    <xf numFmtId="182" fontId="102" fillId="0" borderId="0" applyFill="0" applyBorder="0" applyAlignment="0"/>
    <xf numFmtId="183" fontId="102" fillId="0" borderId="0" applyFill="0" applyBorder="0" applyAlignment="0"/>
    <xf numFmtId="184" fontId="102" fillId="0" borderId="0" applyFill="0" applyBorder="0" applyAlignment="0"/>
    <xf numFmtId="185" fontId="102" fillId="0" borderId="0" applyFill="0" applyBorder="0" applyAlignment="0"/>
    <xf numFmtId="181" fontId="1" fillId="0" borderId="0" applyFill="0" applyBorder="0" applyAlignment="0"/>
    <xf numFmtId="186" fontId="102" fillId="0" borderId="0" applyFill="0" applyBorder="0" applyAlignment="0"/>
    <xf numFmtId="182" fontId="102" fillId="0" borderId="0" applyFill="0" applyBorder="0" applyAlignment="0"/>
    <xf numFmtId="191" fontId="103" fillId="68" borderId="124" applyNumberFormat="0" applyAlignment="0" applyProtection="0"/>
    <xf numFmtId="191" fontId="94" fillId="0" borderId="0"/>
    <xf numFmtId="191" fontId="104" fillId="69" borderId="125" applyNumberFormat="0" applyAlignment="0" applyProtection="0"/>
    <xf numFmtId="191" fontId="105" fillId="0" borderId="126" applyNumberFormat="0" applyFill="0" applyAlignment="0" applyProtection="0"/>
    <xf numFmtId="191" fontId="106" fillId="58" borderId="125" applyNumberFormat="0" applyAlignment="0" applyProtection="0"/>
    <xf numFmtId="181" fontId="1" fillId="0" borderId="0" applyFont="0" applyFill="0" applyBorder="0" applyAlignment="0" applyProtection="0"/>
    <xf numFmtId="3" fontId="107" fillId="0" borderId="0" applyFont="0" applyFill="0" applyBorder="0" applyAlignment="0" applyProtection="0"/>
    <xf numFmtId="191" fontId="108" fillId="0" borderId="0"/>
    <xf numFmtId="191" fontId="108" fillId="0" borderId="0"/>
    <xf numFmtId="191" fontId="108" fillId="0" borderId="0"/>
    <xf numFmtId="191" fontId="108" fillId="0" borderId="0"/>
    <xf numFmtId="37" fontId="100" fillId="0" borderId="0" applyBorder="0" applyAlignment="0">
      <alignment horizontal="center"/>
    </xf>
    <xf numFmtId="191" fontId="108" fillId="0" borderId="0"/>
    <xf numFmtId="182" fontId="102" fillId="0" borderId="0" applyFont="0" applyFill="0" applyBorder="0" applyAlignment="0" applyProtection="0"/>
    <xf numFmtId="164" fontId="1" fillId="0" borderId="0" applyFont="0" applyFill="0" applyBorder="0" applyAlignment="0" applyProtection="0"/>
    <xf numFmtId="187" fontId="107" fillId="0" borderId="0" applyFont="0" applyFill="0" applyBorder="0" applyAlignment="0" applyProtection="0"/>
    <xf numFmtId="191" fontId="81" fillId="31" borderId="0" applyNumberFormat="0" applyFont="0" applyFill="0" applyBorder="0" applyProtection="0">
      <alignment horizontal="left"/>
    </xf>
    <xf numFmtId="191" fontId="109" fillId="0" borderId="0">
      <protection locked="0"/>
    </xf>
    <xf numFmtId="191" fontId="107" fillId="0" borderId="0" applyFont="0" applyFill="0" applyBorder="0" applyAlignment="0" applyProtection="0"/>
    <xf numFmtId="14" fontId="95" fillId="0" borderId="0" applyFill="0" applyBorder="0" applyAlignment="0"/>
    <xf numFmtId="188" fontId="110" fillId="0" borderId="0"/>
    <xf numFmtId="189" fontId="110" fillId="0" borderId="0"/>
    <xf numFmtId="3" fontId="78" fillId="70" borderId="122">
      <alignment horizontal="center"/>
    </xf>
    <xf numFmtId="188" fontId="111" fillId="0" borderId="0"/>
    <xf numFmtId="191" fontId="112" fillId="71" borderId="0" applyNumberFormat="0" applyBorder="0" applyAlignment="0" applyProtection="0"/>
    <xf numFmtId="191" fontId="112" fillId="72" borderId="0" applyNumberFormat="0" applyBorder="0" applyAlignment="0" applyProtection="0"/>
    <xf numFmtId="191" fontId="112" fillId="73" borderId="0" applyNumberFormat="0" applyBorder="0" applyAlignment="0" applyProtection="0"/>
    <xf numFmtId="191" fontId="113" fillId="0" borderId="0" applyNumberFormat="0" applyFill="0" applyBorder="0" applyAlignment="0" applyProtection="0"/>
    <xf numFmtId="191" fontId="93" fillId="74" borderId="0" applyNumberFormat="0" applyBorder="0" applyAlignment="0" applyProtection="0"/>
    <xf numFmtId="191" fontId="93" fillId="75" borderId="0" applyNumberFormat="0" applyBorder="0" applyAlignment="0" applyProtection="0"/>
    <xf numFmtId="191" fontId="93" fillId="76" borderId="0" applyNumberFormat="0" applyBorder="0" applyAlignment="0" applyProtection="0"/>
    <xf numFmtId="191" fontId="93" fillId="48" borderId="0" applyNumberFormat="0" applyBorder="0" applyAlignment="0" applyProtection="0"/>
    <xf numFmtId="191" fontId="93" fillId="49" borderId="0" applyNumberFormat="0" applyBorder="0" applyAlignment="0" applyProtection="0"/>
    <xf numFmtId="191" fontId="93" fillId="77" borderId="0" applyNumberFormat="0" applyBorder="0" applyAlignment="0" applyProtection="0"/>
    <xf numFmtId="181" fontId="1" fillId="0" borderId="0" applyFill="0" applyBorder="0" applyAlignment="0"/>
    <xf numFmtId="182" fontId="102" fillId="0" borderId="0" applyFill="0" applyBorder="0" applyAlignment="0"/>
    <xf numFmtId="181" fontId="1" fillId="0" borderId="0" applyFill="0" applyBorder="0" applyAlignment="0"/>
    <xf numFmtId="186" fontId="102" fillId="0" borderId="0" applyFill="0" applyBorder="0" applyAlignment="0"/>
    <xf numFmtId="182" fontId="102" fillId="0" borderId="0" applyFill="0" applyBorder="0" applyAlignment="0"/>
    <xf numFmtId="190" fontId="79" fillId="0" borderId="0"/>
    <xf numFmtId="191" fontId="1" fillId="0" borderId="0"/>
    <xf numFmtId="191" fontId="1" fillId="0" borderId="0" applyFont="0" applyFill="0" applyBorder="0" applyAlignment="0" applyProtection="0"/>
    <xf numFmtId="192" fontId="1" fillId="0" borderId="0"/>
    <xf numFmtId="191" fontId="114" fillId="0" borderId="0" applyNumberFormat="0" applyFill="0" applyBorder="0" applyAlignment="0" applyProtection="0"/>
    <xf numFmtId="49" fontId="115" fillId="0" borderId="0" applyNumberFormat="0" applyFill="0" applyBorder="0" applyProtection="0">
      <alignment horizontal="center" vertical="top"/>
    </xf>
    <xf numFmtId="193" fontId="116" fillId="0" borderId="0" applyBorder="0">
      <alignment horizontal="right" vertical="top"/>
    </xf>
    <xf numFmtId="194" fontId="115" fillId="0" borderId="0" applyBorder="0">
      <alignment horizontal="right" vertical="top"/>
    </xf>
    <xf numFmtId="194" fontId="116" fillId="0" borderId="0" applyBorder="0">
      <alignment horizontal="right" vertical="top"/>
    </xf>
    <xf numFmtId="195" fontId="115" fillId="0" borderId="0" applyFill="0" applyBorder="0">
      <alignment horizontal="right" vertical="top"/>
    </xf>
    <xf numFmtId="196" fontId="115" fillId="0" borderId="0" applyFill="0" applyBorder="0">
      <alignment horizontal="right" vertical="top"/>
    </xf>
    <xf numFmtId="197" fontId="115" fillId="0" borderId="0" applyFill="0" applyBorder="0">
      <alignment horizontal="right" vertical="top"/>
    </xf>
    <xf numFmtId="198" fontId="115" fillId="0" borderId="0" applyFill="0" applyBorder="0">
      <alignment horizontal="right" vertical="top"/>
    </xf>
    <xf numFmtId="191" fontId="117" fillId="0" borderId="0">
      <alignment horizontal="left"/>
    </xf>
    <xf numFmtId="191" fontId="117" fillId="0" borderId="120">
      <alignment horizontal="right" wrapText="1"/>
    </xf>
    <xf numFmtId="178" fontId="89" fillId="0" borderId="120">
      <alignment horizontal="left"/>
    </xf>
    <xf numFmtId="191" fontId="118" fillId="0" borderId="0">
      <alignment vertical="center"/>
    </xf>
    <xf numFmtId="199" fontId="118" fillId="0" borderId="0">
      <alignment horizontal="left" vertical="center"/>
    </xf>
    <xf numFmtId="192" fontId="119" fillId="0" borderId="0">
      <alignment vertical="center"/>
    </xf>
    <xf numFmtId="191" fontId="120" fillId="0" borderId="0">
      <alignment vertical="center"/>
    </xf>
    <xf numFmtId="178" fontId="89" fillId="0" borderId="120">
      <alignment horizontal="left"/>
    </xf>
    <xf numFmtId="178" fontId="121" fillId="0" borderId="0" applyFill="0" applyBorder="0">
      <alignment vertical="top"/>
    </xf>
    <xf numFmtId="178" fontId="122" fillId="0" borderId="0" applyFill="0" applyBorder="0" applyProtection="0">
      <alignment vertical="top"/>
    </xf>
    <xf numFmtId="178" fontId="123" fillId="0" borderId="0">
      <alignment vertical="top"/>
    </xf>
    <xf numFmtId="178" fontId="115" fillId="0" borderId="0">
      <alignment horizontal="center"/>
    </xf>
    <xf numFmtId="178" fontId="124" fillId="0" borderId="120">
      <alignment horizontal="center"/>
    </xf>
    <xf numFmtId="41" fontId="115" fillId="0" borderId="120" applyFill="0" applyBorder="0" applyProtection="0">
      <alignment horizontal="right" vertical="top"/>
    </xf>
    <xf numFmtId="199" fontId="79" fillId="0" borderId="0">
      <alignment horizontal="left" vertical="center"/>
    </xf>
    <xf numFmtId="178" fontId="79" fillId="0" borderId="0"/>
    <xf numFmtId="178" fontId="78" fillId="0" borderId="0"/>
    <xf numFmtId="178" fontId="125" fillId="0" borderId="0"/>
    <xf numFmtId="178" fontId="1" fillId="0" borderId="0"/>
    <xf numFmtId="178" fontId="126" fillId="0" borderId="0">
      <alignment horizontal="left" vertical="top"/>
    </xf>
    <xf numFmtId="191" fontId="115" fillId="0" borderId="0" applyFill="0" applyBorder="0">
      <alignment horizontal="left" vertical="top" wrapText="1"/>
    </xf>
    <xf numFmtId="191" fontId="127" fillId="0" borderId="0">
      <alignment horizontal="left" vertical="top" wrapText="1"/>
    </xf>
    <xf numFmtId="191" fontId="128" fillId="0" borderId="0">
      <alignment horizontal="left" vertical="top" wrapText="1"/>
    </xf>
    <xf numFmtId="191" fontId="116" fillId="0" borderId="0">
      <alignment horizontal="left" vertical="top" wrapText="1"/>
    </xf>
    <xf numFmtId="200" fontId="111" fillId="0" borderId="0" applyFont="0" applyFill="0" applyBorder="0" applyAlignment="0" applyProtection="0"/>
    <xf numFmtId="2" fontId="107" fillId="0" borderId="0" applyFont="0" applyFill="0" applyBorder="0" applyAlignment="0" applyProtection="0"/>
    <xf numFmtId="201" fontId="109" fillId="0" borderId="0">
      <protection locked="0"/>
    </xf>
    <xf numFmtId="191" fontId="129" fillId="59" borderId="0" applyNumberFormat="0" applyBorder="0" applyAlignment="0" applyProtection="0"/>
    <xf numFmtId="38" fontId="87" fillId="31" borderId="0" applyNumberFormat="0" applyBorder="0" applyAlignment="0" applyProtection="0"/>
    <xf numFmtId="202" fontId="81" fillId="0" borderId="0"/>
    <xf numFmtId="191" fontId="91" fillId="0" borderId="118" applyNumberFormat="0" applyAlignment="0" applyProtection="0">
      <alignment horizontal="left" vertical="center"/>
    </xf>
    <xf numFmtId="191" fontId="91" fillId="0" borderId="127">
      <alignment horizontal="left" vertical="center"/>
    </xf>
    <xf numFmtId="203" fontId="1" fillId="35" borderId="0">
      <alignment horizontal="left" vertical="top"/>
    </xf>
    <xf numFmtId="191" fontId="130" fillId="0" borderId="0" applyNumberFormat="0" applyFill="0" applyBorder="0" applyAlignment="0" applyProtection="0"/>
    <xf numFmtId="191" fontId="131" fillId="0" borderId="0" applyNumberFormat="0" applyFill="0" applyBorder="0" applyAlignment="0" applyProtection="0"/>
    <xf numFmtId="191" fontId="132" fillId="0" borderId="128" applyNumberFormat="0" applyFill="0" applyAlignment="0" applyProtection="0"/>
    <xf numFmtId="191" fontId="132" fillId="0" borderId="0" applyNumberFormat="0" applyFill="0" applyBorder="0" applyAlignment="0" applyProtection="0"/>
    <xf numFmtId="203" fontId="1" fillId="35" borderId="0">
      <alignment horizontal="left" vertical="top"/>
    </xf>
    <xf numFmtId="191" fontId="133" fillId="78" borderId="129">
      <alignment horizontal="center" vertical="center"/>
      <protection locked="0"/>
    </xf>
    <xf numFmtId="191" fontId="134" fillId="38" borderId="0" applyNumberFormat="0" applyBorder="0" applyAlignment="0" applyProtection="0"/>
    <xf numFmtId="191" fontId="135" fillId="0" borderId="0"/>
    <xf numFmtId="191" fontId="136" fillId="35" borderId="0">
      <alignment horizontal="left" wrapText="1" indent="2"/>
    </xf>
    <xf numFmtId="4" fontId="1" fillId="79" borderId="0"/>
    <xf numFmtId="171" fontId="111" fillId="80" borderId="0" applyNumberFormat="0" applyFont="0" applyBorder="0" applyAlignment="0" applyProtection="0"/>
    <xf numFmtId="10" fontId="87" fillId="35" borderId="129" applyNumberFormat="0" applyBorder="0" applyAlignment="0" applyProtection="0"/>
    <xf numFmtId="191" fontId="137" fillId="63" borderId="124" applyNumberFormat="0" applyAlignment="0" applyProtection="0"/>
    <xf numFmtId="204" fontId="138" fillId="0" borderId="0"/>
    <xf numFmtId="38" fontId="139" fillId="0" borderId="0"/>
    <xf numFmtId="38" fontId="140" fillId="0" borderId="0"/>
    <xf numFmtId="38" fontId="141" fillId="0" borderId="0"/>
    <xf numFmtId="38" fontId="142" fillId="0" borderId="0"/>
    <xf numFmtId="191" fontId="143" fillId="0" borderId="0"/>
    <xf numFmtId="191" fontId="143" fillId="0" borderId="0"/>
    <xf numFmtId="181" fontId="1" fillId="0" borderId="0" applyFill="0" applyBorder="0" applyAlignment="0"/>
    <xf numFmtId="182" fontId="102" fillId="0" borderId="0" applyFill="0" applyBorder="0" applyAlignment="0"/>
    <xf numFmtId="181" fontId="1" fillId="0" borderId="0" applyFill="0" applyBorder="0" applyAlignment="0"/>
    <xf numFmtId="186" fontId="102" fillId="0" borderId="0" applyFill="0" applyBorder="0" applyAlignment="0"/>
    <xf numFmtId="182" fontId="102" fillId="0" borderId="0" applyFill="0" applyBorder="0" applyAlignment="0"/>
    <xf numFmtId="191" fontId="144" fillId="0" borderId="126" applyNumberFormat="0" applyFill="0" applyAlignment="0" applyProtection="0"/>
    <xf numFmtId="204" fontId="1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75" fillId="0" borderId="0" applyFont="0" applyFill="0" applyBorder="0" applyAlignment="0" applyProtection="0"/>
    <xf numFmtId="20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06" fontId="1" fillId="0" borderId="0" applyFill="0" applyBorder="0" applyAlignment="0" applyProtection="0"/>
    <xf numFmtId="191" fontId="145" fillId="81" borderId="0" applyNumberFormat="0" applyBorder="0" applyAlignment="0" applyProtection="0"/>
    <xf numFmtId="207" fontId="146" fillId="0" borderId="0"/>
    <xf numFmtId="191" fontId="75" fillId="0" borderId="0"/>
    <xf numFmtId="191" fontId="1" fillId="0" borderId="0"/>
    <xf numFmtId="191" fontId="136" fillId="0" borderId="0"/>
    <xf numFmtId="191" fontId="1" fillId="0" borderId="0"/>
    <xf numFmtId="191" fontId="2" fillId="0" borderId="0"/>
    <xf numFmtId="191" fontId="136" fillId="0" borderId="0"/>
    <xf numFmtId="3" fontId="147" fillId="66" borderId="1"/>
    <xf numFmtId="191" fontId="1" fillId="82" borderId="130" applyNumberFormat="0" applyFont="0" applyAlignment="0" applyProtection="0"/>
    <xf numFmtId="191" fontId="114" fillId="56" borderId="130" applyNumberFormat="0" applyFont="0" applyAlignment="0" applyProtection="0"/>
    <xf numFmtId="191" fontId="148" fillId="68" borderId="131" applyNumberFormat="0" applyAlignment="0" applyProtection="0"/>
    <xf numFmtId="208" fontId="81" fillId="0" borderId="0" applyFont="0">
      <alignment horizontal="centerContinuous"/>
    </xf>
    <xf numFmtId="191" fontId="108" fillId="0" borderId="0"/>
    <xf numFmtId="191" fontId="108" fillId="0" borderId="0"/>
    <xf numFmtId="9" fontId="111" fillId="0" borderId="0" applyFont="0" applyFill="0" applyBorder="0" applyAlignment="0" applyProtection="0"/>
    <xf numFmtId="10" fontId="111" fillId="0" borderId="0" applyFont="0" applyFill="0" applyBorder="0" applyAlignment="0" applyProtection="0"/>
    <xf numFmtId="185" fontId="102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ill="0" applyBorder="0" applyAlignment="0" applyProtection="0"/>
    <xf numFmtId="210" fontId="109" fillId="0" borderId="0">
      <protection locked="0"/>
    </xf>
    <xf numFmtId="191" fontId="86" fillId="2" borderId="2"/>
    <xf numFmtId="39" fontId="87" fillId="0" borderId="132"/>
    <xf numFmtId="211" fontId="109" fillId="0" borderId="0">
      <protection locked="0"/>
    </xf>
    <xf numFmtId="9" fontId="7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1" fillId="0" borderId="0" applyFill="0" applyBorder="0" applyAlignment="0"/>
    <xf numFmtId="182" fontId="102" fillId="0" borderId="0" applyFill="0" applyBorder="0" applyAlignment="0"/>
    <xf numFmtId="181" fontId="1" fillId="0" borderId="0" applyFill="0" applyBorder="0" applyAlignment="0"/>
    <xf numFmtId="186" fontId="102" fillId="0" borderId="0" applyFill="0" applyBorder="0" applyAlignment="0"/>
    <xf numFmtId="182" fontId="102" fillId="0" borderId="0" applyFill="0" applyBorder="0" applyAlignment="0"/>
    <xf numFmtId="202" fontId="1" fillId="0" borderId="0"/>
    <xf numFmtId="191" fontId="147" fillId="0" borderId="0" applyNumberFormat="0" applyFont="0" applyFill="0" applyBorder="0" applyAlignment="0" applyProtection="0">
      <alignment horizontal="left"/>
    </xf>
    <xf numFmtId="15" fontId="147" fillId="0" borderId="0" applyFont="0" applyFill="0" applyBorder="0" applyAlignment="0" applyProtection="0"/>
    <xf numFmtId="4" fontId="147" fillId="0" borderId="0" applyFont="0" applyFill="0" applyBorder="0" applyAlignment="0" applyProtection="0"/>
    <xf numFmtId="191" fontId="100" fillId="0" borderId="2">
      <alignment horizontal="center"/>
    </xf>
    <xf numFmtId="3" fontId="147" fillId="0" borderId="0" applyFont="0" applyFill="0" applyBorder="0" applyAlignment="0" applyProtection="0"/>
    <xf numFmtId="191" fontId="147" fillId="83" borderId="0" applyNumberFormat="0" applyFont="0" applyBorder="0" applyAlignment="0" applyProtection="0"/>
    <xf numFmtId="191" fontId="149" fillId="0" borderId="0">
      <alignment horizontal="left"/>
    </xf>
    <xf numFmtId="3" fontId="91" fillId="64" borderId="121">
      <alignment horizontal="center"/>
    </xf>
    <xf numFmtId="38" fontId="1" fillId="0" borderId="0"/>
    <xf numFmtId="191" fontId="150" fillId="66" borderId="131" applyNumberFormat="0" applyAlignment="0" applyProtection="0"/>
    <xf numFmtId="4" fontId="97" fillId="3" borderId="133" applyNumberFormat="0" applyProtection="0">
      <alignment vertical="center"/>
    </xf>
    <xf numFmtId="4" fontId="151" fillId="3" borderId="133" applyNumberFormat="0" applyProtection="0">
      <alignment vertical="center"/>
    </xf>
    <xf numFmtId="4" fontId="152" fillId="3" borderId="133" applyNumberFormat="0" applyProtection="0">
      <alignment horizontal="left" vertical="center" indent="1"/>
    </xf>
    <xf numFmtId="4" fontId="152" fillId="33" borderId="0" applyNumberFormat="0" applyProtection="0">
      <alignment horizontal="left" vertical="center" indent="1"/>
    </xf>
    <xf numFmtId="4" fontId="152" fillId="84" borderId="133" applyNumberFormat="0" applyProtection="0">
      <alignment horizontal="right" vertical="center"/>
    </xf>
    <xf numFmtId="4" fontId="152" fillId="85" borderId="133" applyNumberFormat="0" applyProtection="0">
      <alignment horizontal="right" vertical="center"/>
    </xf>
    <xf numFmtId="4" fontId="152" fillId="86" borderId="133" applyNumberFormat="0" applyProtection="0">
      <alignment horizontal="right" vertical="center"/>
    </xf>
    <xf numFmtId="4" fontId="152" fillId="87" borderId="133" applyNumberFormat="0" applyProtection="0">
      <alignment horizontal="right" vertical="center"/>
    </xf>
    <xf numFmtId="4" fontId="152" fillId="65" borderId="133" applyNumberFormat="0" applyProtection="0">
      <alignment horizontal="right" vertical="center"/>
    </xf>
    <xf numFmtId="4" fontId="152" fillId="80" borderId="133" applyNumberFormat="0" applyProtection="0">
      <alignment horizontal="right" vertical="center"/>
    </xf>
    <xf numFmtId="4" fontId="152" fillId="88" borderId="133" applyNumberFormat="0" applyProtection="0">
      <alignment horizontal="right" vertical="center"/>
    </xf>
    <xf numFmtId="4" fontId="152" fillId="89" borderId="133" applyNumberFormat="0" applyProtection="0">
      <alignment horizontal="right" vertical="center"/>
    </xf>
    <xf numFmtId="4" fontId="152" fillId="90" borderId="133" applyNumberFormat="0" applyProtection="0">
      <alignment horizontal="right" vertical="center"/>
    </xf>
    <xf numFmtId="4" fontId="97" fillId="91" borderId="134" applyNumberFormat="0" applyProtection="0">
      <alignment horizontal="left" vertical="center" indent="1"/>
    </xf>
    <xf numFmtId="4" fontId="97" fillId="78" borderId="0" applyNumberFormat="0" applyProtection="0">
      <alignment horizontal="left" vertical="center" indent="1"/>
    </xf>
    <xf numFmtId="4" fontId="97" fillId="33" borderId="0" applyNumberFormat="0" applyProtection="0">
      <alignment horizontal="left" vertical="center" indent="1"/>
    </xf>
    <xf numFmtId="4" fontId="152" fillId="78" borderId="133" applyNumberFormat="0" applyProtection="0">
      <alignment horizontal="right" vertical="center"/>
    </xf>
    <xf numFmtId="4" fontId="95" fillId="78" borderId="0" applyNumberFormat="0" applyProtection="0">
      <alignment horizontal="left" vertical="center" indent="1"/>
    </xf>
    <xf numFmtId="4" fontId="95" fillId="33" borderId="0" applyNumberFormat="0" applyProtection="0">
      <alignment horizontal="left" vertical="center" indent="1"/>
    </xf>
    <xf numFmtId="191" fontId="81" fillId="92" borderId="133" applyNumberFormat="0" applyProtection="0">
      <alignment horizontal="left" vertical="center" indent="1"/>
    </xf>
    <xf numFmtId="4" fontId="152" fillId="93" borderId="133" applyNumberFormat="0" applyProtection="0">
      <alignment vertical="center"/>
    </xf>
    <xf numFmtId="4" fontId="153" fillId="93" borderId="133" applyNumberFormat="0" applyProtection="0">
      <alignment vertical="center"/>
    </xf>
    <xf numFmtId="4" fontId="97" fillId="78" borderId="135" applyNumberFormat="0" applyProtection="0">
      <alignment horizontal="left" vertical="center" indent="1"/>
    </xf>
    <xf numFmtId="4" fontId="152" fillId="93" borderId="133" applyNumberFormat="0" applyProtection="0">
      <alignment horizontal="right" vertical="center"/>
    </xf>
    <xf numFmtId="4" fontId="153" fillId="93" borderId="133" applyNumberFormat="0" applyProtection="0">
      <alignment horizontal="right" vertical="center"/>
    </xf>
    <xf numFmtId="4" fontId="97" fillId="78" borderId="133" applyNumberFormat="0" applyProtection="0">
      <alignment horizontal="left" vertical="center" indent="1"/>
    </xf>
    <xf numFmtId="4" fontId="154" fillId="92" borderId="135" applyNumberFormat="0" applyProtection="0">
      <alignment horizontal="left" vertical="center" indent="1"/>
    </xf>
    <xf numFmtId="4" fontId="155" fillId="93" borderId="133" applyNumberFormat="0" applyProtection="0">
      <alignment horizontal="right" vertical="center"/>
    </xf>
    <xf numFmtId="38" fontId="147" fillId="0" borderId="0" applyFont="0" applyFill="0" applyBorder="0" applyAlignment="0" applyProtection="0"/>
    <xf numFmtId="213" fontId="156" fillId="0" borderId="0">
      <protection locked="0"/>
    </xf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7" fontId="75" fillId="0" borderId="0" applyFont="0" applyFill="0" applyBorder="0" applyAlignment="0" applyProtection="0"/>
    <xf numFmtId="177" fontId="136" fillId="0" borderId="0" applyFont="0" applyFill="0" applyBorder="0" applyAlignment="0" applyProtection="0"/>
    <xf numFmtId="204" fontId="136" fillId="0" borderId="0" applyFont="0" applyFill="0" applyBorder="0" applyAlignment="0" applyProtection="0"/>
    <xf numFmtId="191" fontId="157" fillId="0" borderId="0" applyNumberFormat="0" applyFill="0" applyBorder="0" applyAlignment="0" applyProtection="0"/>
    <xf numFmtId="41" fontId="158" fillId="0" borderId="0"/>
    <xf numFmtId="189" fontId="158" fillId="0" borderId="0"/>
    <xf numFmtId="3" fontId="159" fillId="94" borderId="0">
      <alignment horizontal="left"/>
    </xf>
    <xf numFmtId="191" fontId="160" fillId="0" borderId="0"/>
    <xf numFmtId="191" fontId="95" fillId="0" borderId="0" applyNumberFormat="0" applyBorder="0" applyAlignment="0"/>
    <xf numFmtId="191" fontId="161" fillId="35" borderId="0">
      <alignment wrapText="1"/>
    </xf>
    <xf numFmtId="3" fontId="152" fillId="94" borderId="0">
      <alignment horizontal="left"/>
    </xf>
    <xf numFmtId="214" fontId="162" fillId="0" borderId="0"/>
    <xf numFmtId="3" fontId="152" fillId="94" borderId="0">
      <alignment horizontal="left"/>
    </xf>
    <xf numFmtId="214" fontId="162" fillId="0" borderId="0"/>
    <xf numFmtId="49" fontId="95" fillId="0" borderId="0" applyFill="0" applyBorder="0" applyAlignment="0"/>
    <xf numFmtId="215" fontId="102" fillId="0" borderId="0" applyFill="0" applyBorder="0" applyAlignment="0"/>
    <xf numFmtId="216" fontId="102" fillId="0" borderId="0" applyFill="0" applyBorder="0" applyAlignment="0"/>
    <xf numFmtId="191" fontId="163" fillId="0" borderId="0" applyNumberFormat="0" applyFill="0" applyBorder="0" applyAlignment="0" applyProtection="0"/>
    <xf numFmtId="191" fontId="87" fillId="0" borderId="136" applyBorder="0">
      <alignment horizontal="left" vertical="top"/>
    </xf>
    <xf numFmtId="191" fontId="1" fillId="0" borderId="0"/>
    <xf numFmtId="192" fontId="1" fillId="0" borderId="0">
      <alignment vertical="top"/>
    </xf>
    <xf numFmtId="3" fontId="164" fillId="94" borderId="0">
      <alignment horizontal="center"/>
    </xf>
    <xf numFmtId="213" fontId="165" fillId="0" borderId="0">
      <protection locked="0"/>
    </xf>
    <xf numFmtId="213" fontId="165" fillId="0" borderId="0">
      <protection locked="0"/>
    </xf>
    <xf numFmtId="3" fontId="166" fillId="2" borderId="137">
      <alignment horizontal="center" vertical="center"/>
    </xf>
    <xf numFmtId="191" fontId="138" fillId="95" borderId="129">
      <alignment horizontal="center"/>
    </xf>
    <xf numFmtId="3" fontId="167" fillId="94" borderId="0">
      <alignment horizontal="left"/>
    </xf>
    <xf numFmtId="3" fontId="168" fillId="96" borderId="0">
      <alignment horizontal="right"/>
    </xf>
    <xf numFmtId="171" fontId="1" fillId="0" borderId="0" applyFill="0" applyBorder="0" applyAlignment="0" applyProtection="0"/>
    <xf numFmtId="204" fontId="1" fillId="0" borderId="0" applyFont="0" applyFill="0" applyBorder="0" applyAlignment="0" applyProtection="0"/>
    <xf numFmtId="3" fontId="1" fillId="0" borderId="0" applyFill="0" applyBorder="0" applyAlignment="0" applyProtection="0"/>
    <xf numFmtId="188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191" fontId="169" fillId="0" borderId="0" applyNumberFormat="0" applyFill="0" applyBorder="0" applyAlignment="0" applyProtection="0"/>
    <xf numFmtId="218" fontId="170" fillId="0" borderId="0">
      <alignment horizontal="center"/>
    </xf>
    <xf numFmtId="218" fontId="170" fillId="0" borderId="0" applyFont="0" applyFill="0" applyBorder="0" applyAlignment="0" applyProtection="0">
      <alignment horizontal="center"/>
    </xf>
    <xf numFmtId="219" fontId="147" fillId="0" borderId="0" applyFont="0" applyFill="0" applyBorder="0" applyAlignment="0" applyProtection="0"/>
    <xf numFmtId="219" fontId="100" fillId="0" borderId="0" applyFont="0" applyFill="0" applyBorder="0" applyAlignment="0" applyProtection="0"/>
    <xf numFmtId="218" fontId="170" fillId="0" borderId="0">
      <alignment horizontal="center"/>
    </xf>
    <xf numFmtId="191" fontId="176" fillId="0" borderId="0"/>
    <xf numFmtId="191" fontId="1" fillId="0" borderId="0"/>
    <xf numFmtId="191" fontId="75" fillId="0" borderId="0"/>
  </cellStyleXfs>
  <cellXfs count="843">
    <xf numFmtId="191" fontId="0" fillId="0" borderId="0" xfId="0"/>
    <xf numFmtId="191" fontId="3" fillId="2" borderId="0" xfId="0" applyFont="1" applyFill="1" applyAlignment="1">
      <alignment vertical="center"/>
    </xf>
    <xf numFmtId="191" fontId="4" fillId="2" borderId="0" xfId="0" applyFont="1" applyFill="1" applyAlignment="1">
      <alignment horizontal="center" vertical="center"/>
    </xf>
    <xf numFmtId="191" fontId="3" fillId="2" borderId="0" xfId="0" applyFont="1" applyFill="1" applyAlignment="1">
      <alignment horizontal="center" vertical="center"/>
    </xf>
    <xf numFmtId="170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91" fontId="6" fillId="0" borderId="0" xfId="0" applyFont="1" applyAlignment="1">
      <alignment vertical="center"/>
    </xf>
    <xf numFmtId="191" fontId="3" fillId="0" borderId="0" xfId="0" applyFont="1" applyAlignment="1">
      <alignment vertical="center"/>
    </xf>
    <xf numFmtId="191" fontId="15" fillId="2" borderId="0" xfId="0" applyFont="1" applyFill="1" applyAlignment="1">
      <alignment vertical="center"/>
    </xf>
    <xf numFmtId="191" fontId="15" fillId="0" borderId="0" xfId="0" applyFont="1" applyAlignment="1">
      <alignment vertical="center"/>
    </xf>
    <xf numFmtId="191" fontId="8" fillId="2" borderId="0" xfId="0" applyFont="1" applyFill="1" applyAlignment="1">
      <alignment vertical="center"/>
    </xf>
    <xf numFmtId="17" fontId="10" fillId="2" borderId="0" xfId="0" applyNumberFormat="1" applyFont="1" applyFill="1" applyAlignment="1">
      <alignment horizontal="left" vertical="center"/>
    </xf>
    <xf numFmtId="191" fontId="8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91" fontId="15" fillId="0" borderId="0" xfId="0" applyFont="1" applyAlignment="1">
      <alignment horizontal="left" vertical="center"/>
    </xf>
    <xf numFmtId="2" fontId="17" fillId="0" borderId="0" xfId="0" applyNumberFormat="1" applyFont="1" applyAlignment="1">
      <alignment vertical="center"/>
    </xf>
    <xf numFmtId="191" fontId="15" fillId="0" borderId="0" xfId="0" applyFont="1" applyAlignment="1">
      <alignment horizontal="center" vertical="center"/>
    </xf>
    <xf numFmtId="171" fontId="15" fillId="0" borderId="0" xfId="0" applyNumberFormat="1" applyFont="1" applyAlignment="1">
      <alignment horizontal="center" vertical="center"/>
    </xf>
    <xf numFmtId="191" fontId="13" fillId="0" borderId="0" xfId="0" applyFont="1" applyAlignment="1">
      <alignment horizontal="right" vertical="center"/>
    </xf>
    <xf numFmtId="191" fontId="16" fillId="0" borderId="0" xfId="0" applyFont="1" applyAlignment="1">
      <alignment horizontal="right" vertical="center"/>
    </xf>
    <xf numFmtId="191" fontId="16" fillId="2" borderId="0" xfId="0" applyFont="1" applyFill="1" applyAlignment="1">
      <alignment horizontal="center" vertical="center"/>
    </xf>
    <xf numFmtId="191" fontId="15" fillId="4" borderId="0" xfId="0" applyFont="1" applyFill="1" applyAlignment="1">
      <alignment vertical="center"/>
    </xf>
    <xf numFmtId="191" fontId="8" fillId="4" borderId="0" xfId="0" applyFont="1" applyFill="1" applyAlignment="1">
      <alignment vertical="center"/>
    </xf>
    <xf numFmtId="191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91" fontId="8" fillId="0" borderId="0" xfId="0" applyFont="1" applyAlignment="1">
      <alignment horizontal="left" vertical="center"/>
    </xf>
    <xf numFmtId="2" fontId="15" fillId="0" borderId="0" xfId="0" applyNumberFormat="1" applyFont="1" applyAlignment="1">
      <alignment horizontal="center" vertical="center"/>
    </xf>
    <xf numFmtId="165" fontId="9" fillId="13" borderId="53" xfId="0" applyNumberFormat="1" applyFont="1" applyFill="1" applyBorder="1" applyAlignment="1">
      <alignment horizontal="center" vertical="center"/>
    </xf>
    <xf numFmtId="2" fontId="9" fillId="13" borderId="40" xfId="0" applyNumberFormat="1" applyFont="1" applyFill="1" applyBorder="1" applyAlignment="1">
      <alignment horizontal="center" vertical="center"/>
    </xf>
    <xf numFmtId="191" fontId="16" fillId="9" borderId="33" xfId="0" applyFont="1" applyFill="1" applyBorder="1" applyAlignment="1">
      <alignment vertical="center"/>
    </xf>
    <xf numFmtId="191" fontId="16" fillId="9" borderId="31" xfId="0" applyFont="1" applyFill="1" applyBorder="1" applyAlignment="1">
      <alignment vertical="center"/>
    </xf>
    <xf numFmtId="191" fontId="24" fillId="4" borderId="0" xfId="0" applyFont="1" applyFill="1"/>
    <xf numFmtId="191" fontId="25" fillId="4" borderId="0" xfId="0" applyFont="1" applyFill="1"/>
    <xf numFmtId="191" fontId="25" fillId="4" borderId="0" xfId="0" quotePrefix="1" applyFont="1" applyFill="1" applyAlignment="1">
      <alignment horizontal="left" vertical="center"/>
    </xf>
    <xf numFmtId="191" fontId="26" fillId="4" borderId="0" xfId="0" applyFont="1" applyFill="1"/>
    <xf numFmtId="191" fontId="26" fillId="4" borderId="0" xfId="0" applyFont="1" applyFill="1" applyAlignment="1">
      <alignment horizontal="center"/>
    </xf>
    <xf numFmtId="40" fontId="24" fillId="4" borderId="0" xfId="5" applyNumberFormat="1" applyFont="1" applyFill="1" applyAlignment="1">
      <alignment horizontal="center" vertical="center"/>
    </xf>
    <xf numFmtId="40" fontId="24" fillId="4" borderId="0" xfId="0" applyNumberFormat="1" applyFont="1" applyFill="1"/>
    <xf numFmtId="191" fontId="5" fillId="4" borderId="0" xfId="0" applyFont="1" applyFill="1"/>
    <xf numFmtId="191" fontId="28" fillId="4" borderId="0" xfId="0" quotePrefix="1" applyFont="1" applyFill="1" applyAlignment="1">
      <alignment horizontal="center" vertical="center"/>
    </xf>
    <xf numFmtId="191" fontId="28" fillId="4" borderId="0" xfId="0" applyFont="1" applyFill="1" applyAlignment="1">
      <alignment horizontal="center" vertical="center"/>
    </xf>
    <xf numFmtId="40" fontId="5" fillId="4" borderId="0" xfId="5" applyNumberFormat="1" applyFont="1" applyFill="1" applyAlignment="1">
      <alignment horizontal="center" vertical="center"/>
    </xf>
    <xf numFmtId="191" fontId="15" fillId="0" borderId="0" xfId="2" applyFont="1" applyAlignment="1">
      <alignment vertical="center"/>
    </xf>
    <xf numFmtId="191" fontId="15" fillId="0" borderId="0" xfId="2" applyFont="1" applyAlignment="1">
      <alignment horizontal="center" vertical="center"/>
    </xf>
    <xf numFmtId="191" fontId="15" fillId="0" borderId="0" xfId="2" quotePrefix="1" applyFont="1" applyAlignment="1">
      <alignment horizontal="center" vertical="center"/>
    </xf>
    <xf numFmtId="191" fontId="29" fillId="0" borderId="0" xfId="2" quotePrefix="1" applyFont="1" applyAlignment="1">
      <alignment vertical="center"/>
    </xf>
    <xf numFmtId="191" fontId="29" fillId="0" borderId="0" xfId="2" quotePrefix="1" applyFont="1" applyAlignment="1">
      <alignment horizontal="centerContinuous" vertical="center" wrapText="1"/>
    </xf>
    <xf numFmtId="191" fontId="15" fillId="0" borderId="56" xfId="2" applyFont="1" applyBorder="1" applyAlignment="1">
      <alignment horizontal="center" vertical="center"/>
    </xf>
    <xf numFmtId="191" fontId="32" fillId="0" borderId="0" xfId="2" applyFont="1" applyAlignment="1">
      <alignment vertical="center"/>
    </xf>
    <xf numFmtId="191" fontId="33" fillId="0" borderId="0" xfId="2" applyFont="1" applyAlignment="1">
      <alignment vertical="center"/>
    </xf>
    <xf numFmtId="191" fontId="33" fillId="0" borderId="0" xfId="2" applyFont="1" applyAlignment="1">
      <alignment horizontal="center" vertical="center"/>
    </xf>
    <xf numFmtId="166" fontId="33" fillId="0" borderId="0" xfId="4" applyNumberFormat="1" applyFont="1" applyAlignment="1">
      <alignment horizontal="left" vertical="center"/>
    </xf>
    <xf numFmtId="166" fontId="33" fillId="0" borderId="0" xfId="4" applyNumberFormat="1" applyFont="1" applyAlignment="1">
      <alignment horizontal="center" vertical="center"/>
    </xf>
    <xf numFmtId="172" fontId="35" fillId="0" borderId="0" xfId="2" applyNumberFormat="1" applyFont="1" applyAlignment="1">
      <alignment horizontal="center" vertical="center"/>
    </xf>
    <xf numFmtId="191" fontId="8" fillId="0" borderId="0" xfId="4" applyFont="1" applyAlignment="1">
      <alignment vertical="center"/>
    </xf>
    <xf numFmtId="191" fontId="33" fillId="0" borderId="0" xfId="0" applyFont="1" applyAlignment="1">
      <alignment vertical="center"/>
    </xf>
    <xf numFmtId="191" fontId="27" fillId="4" borderId="0" xfId="0" applyFont="1" applyFill="1" applyAlignment="1">
      <alignment vertical="center"/>
    </xf>
    <xf numFmtId="191" fontId="40" fillId="4" borderId="0" xfId="0" applyFont="1" applyFill="1"/>
    <xf numFmtId="191" fontId="35" fillId="4" borderId="0" xfId="0" applyFont="1" applyFill="1"/>
    <xf numFmtId="191" fontId="39" fillId="4" borderId="0" xfId="0" applyFont="1" applyFill="1" applyAlignment="1">
      <alignment vertical="center" wrapText="1"/>
    </xf>
    <xf numFmtId="191" fontId="25" fillId="4" borderId="0" xfId="0" applyFont="1" applyFill="1" applyAlignment="1">
      <alignment vertical="center"/>
    </xf>
    <xf numFmtId="39" fontId="25" fillId="4" borderId="0" xfId="0" applyNumberFormat="1" applyFont="1" applyFill="1" applyAlignment="1">
      <alignment vertical="center"/>
    </xf>
    <xf numFmtId="191" fontId="24" fillId="0" borderId="0" xfId="0" applyFont="1"/>
    <xf numFmtId="191" fontId="12" fillId="0" borderId="0" xfId="0" quotePrefix="1" applyFont="1" applyAlignment="1">
      <alignment horizontal="right" vertical="center"/>
    </xf>
    <xf numFmtId="174" fontId="12" fillId="0" borderId="0" xfId="1" quotePrefix="1" applyNumberFormat="1" applyFont="1" applyAlignment="1">
      <alignment horizontal="left" vertical="center"/>
    </xf>
    <xf numFmtId="191" fontId="25" fillId="0" borderId="0" xfId="0" applyFont="1"/>
    <xf numFmtId="191" fontId="36" fillId="0" borderId="0" xfId="0" applyFont="1" applyAlignment="1">
      <alignment horizontal="right" vertical="center"/>
    </xf>
    <xf numFmtId="17" fontId="36" fillId="0" borderId="0" xfId="0" applyNumberFormat="1" applyFont="1" applyAlignment="1">
      <alignment horizontal="center" vertical="center"/>
    </xf>
    <xf numFmtId="4" fontId="23" fillId="0" borderId="18" xfId="0" applyNumberFormat="1" applyFont="1" applyBorder="1" applyAlignment="1">
      <alignment horizontal="center" vertical="center"/>
    </xf>
    <xf numFmtId="4" fontId="23" fillId="23" borderId="18" xfId="0" applyNumberFormat="1" applyFont="1" applyFill="1" applyBorder="1" applyAlignment="1">
      <alignment horizontal="center" vertical="center"/>
    </xf>
    <xf numFmtId="4" fontId="23" fillId="0" borderId="19" xfId="0" applyNumberFormat="1" applyFont="1" applyBorder="1" applyAlignment="1">
      <alignment horizontal="center" vertical="center"/>
    </xf>
    <xf numFmtId="4" fontId="23" fillId="0" borderId="20" xfId="0" applyNumberFormat="1" applyFont="1" applyBorder="1" applyAlignment="1">
      <alignment horizontal="center" vertical="center"/>
    </xf>
    <xf numFmtId="191" fontId="41" fillId="0" borderId="0" xfId="0" applyFont="1" applyAlignment="1">
      <alignment horizontal="left" vertical="center"/>
    </xf>
    <xf numFmtId="191" fontId="42" fillId="0" borderId="0" xfId="0" applyFont="1" applyAlignment="1">
      <alignment horizontal="left" vertical="center"/>
    </xf>
    <xf numFmtId="191" fontId="41" fillId="0" borderId="0" xfId="0" applyFont="1" applyAlignment="1">
      <alignment vertical="center"/>
    </xf>
    <xf numFmtId="191" fontId="42" fillId="0" borderId="0" xfId="0" applyFont="1" applyAlignment="1">
      <alignment vertical="center"/>
    </xf>
    <xf numFmtId="191" fontId="43" fillId="0" borderId="0" xfId="0" applyFont="1" applyAlignment="1">
      <alignment vertical="center"/>
    </xf>
    <xf numFmtId="191" fontId="9" fillId="0" borderId="0" xfId="0" applyFont="1" applyAlignment="1">
      <alignment vertical="center" wrapText="1"/>
    </xf>
    <xf numFmtId="191" fontId="30" fillId="0" borderId="0" xfId="0" applyFont="1" applyAlignment="1">
      <alignment vertical="center" wrapText="1"/>
    </xf>
    <xf numFmtId="191" fontId="36" fillId="21" borderId="50" xfId="0" applyFont="1" applyFill="1" applyBorder="1" applyAlignment="1">
      <alignment vertical="center"/>
    </xf>
    <xf numFmtId="191" fontId="44" fillId="0" borderId="0" xfId="4" applyFont="1" applyAlignment="1">
      <alignment vertical="center" wrapText="1"/>
    </xf>
    <xf numFmtId="4" fontId="23" fillId="0" borderId="58" xfId="4" applyNumberFormat="1" applyFont="1" applyBorder="1" applyAlignment="1">
      <alignment horizontal="center" vertical="center"/>
    </xf>
    <xf numFmtId="4" fontId="23" fillId="0" borderId="18" xfId="4" applyNumberFormat="1" applyFont="1" applyBorder="1" applyAlignment="1">
      <alignment horizontal="center" vertical="center"/>
    </xf>
    <xf numFmtId="4" fontId="23" fillId="0" borderId="19" xfId="4" applyNumberFormat="1" applyFont="1" applyBorder="1" applyAlignment="1">
      <alignment horizontal="center" vertical="center"/>
    </xf>
    <xf numFmtId="191" fontId="8" fillId="0" borderId="0" xfId="4" applyFont="1" applyAlignment="1">
      <alignment horizontal="center" vertical="center"/>
    </xf>
    <xf numFmtId="191" fontId="18" fillId="0" borderId="0" xfId="4" applyFont="1" applyAlignment="1">
      <alignment vertical="center"/>
    </xf>
    <xf numFmtId="4" fontId="18" fillId="0" borderId="0" xfId="4" applyNumberFormat="1" applyFont="1" applyAlignment="1">
      <alignment horizontal="center" vertical="center"/>
    </xf>
    <xf numFmtId="191" fontId="38" fillId="0" borderId="0" xfId="4" quotePrefix="1" applyFont="1" applyAlignment="1">
      <alignment horizontal="left" vertical="center"/>
    </xf>
    <xf numFmtId="191" fontId="11" fillId="0" borderId="0" xfId="4" applyFont="1" applyAlignment="1">
      <alignment vertical="center"/>
    </xf>
    <xf numFmtId="191" fontId="11" fillId="0" borderId="0" xfId="4" applyFont="1" applyAlignment="1">
      <alignment horizontal="center" vertical="center"/>
    </xf>
    <xf numFmtId="191" fontId="45" fillId="0" borderId="0" xfId="4" applyFont="1" applyAlignment="1">
      <alignment horizontal="left" vertical="center"/>
    </xf>
    <xf numFmtId="191" fontId="45" fillId="0" borderId="0" xfId="4" applyFont="1" applyAlignment="1">
      <alignment vertical="center"/>
    </xf>
    <xf numFmtId="4" fontId="11" fillId="0" borderId="0" xfId="4" applyNumberFormat="1" applyFont="1" applyAlignment="1">
      <alignment horizontal="center" vertical="center"/>
    </xf>
    <xf numFmtId="191" fontId="37" fillId="0" borderId="0" xfId="0" applyFont="1" applyAlignment="1">
      <alignment horizontal="left"/>
    </xf>
    <xf numFmtId="191" fontId="46" fillId="0" borderId="0" xfId="4" applyFont="1" applyAlignment="1">
      <alignment vertical="center" wrapText="1"/>
    </xf>
    <xf numFmtId="191" fontId="35" fillId="0" borderId="0" xfId="4" applyFont="1" applyAlignment="1">
      <alignment vertical="center"/>
    </xf>
    <xf numFmtId="39" fontId="23" fillId="20" borderId="58" xfId="0" applyNumberFormat="1" applyFont="1" applyFill="1" applyBorder="1" applyAlignment="1">
      <alignment horizontal="center" vertical="center"/>
    </xf>
    <xf numFmtId="39" fontId="23" fillId="20" borderId="18" xfId="0" applyNumberFormat="1" applyFont="1" applyFill="1" applyBorder="1" applyAlignment="1">
      <alignment horizontal="center" vertical="center"/>
    </xf>
    <xf numFmtId="39" fontId="23" fillId="20" borderId="19" xfId="0" applyNumberFormat="1" applyFont="1" applyFill="1" applyBorder="1" applyAlignment="1">
      <alignment horizontal="center" vertical="center"/>
    </xf>
    <xf numFmtId="191" fontId="47" fillId="0" borderId="0" xfId="4" quotePrefix="1" applyFont="1" applyAlignment="1">
      <alignment vertical="center"/>
    </xf>
    <xf numFmtId="191" fontId="49" fillId="0" borderId="0" xfId="4" quotePrefix="1" applyFont="1" applyAlignment="1">
      <alignment vertical="center"/>
    </xf>
    <xf numFmtId="191" fontId="50" fillId="21" borderId="50" xfId="0" applyFont="1" applyFill="1" applyBorder="1" applyAlignment="1">
      <alignment horizontal="right" vertical="center"/>
    </xf>
    <xf numFmtId="191" fontId="50" fillId="21" borderId="51" xfId="0" applyFont="1" applyFill="1" applyBorder="1" applyAlignment="1">
      <alignment horizontal="center" vertical="center"/>
    </xf>
    <xf numFmtId="191" fontId="54" fillId="22" borderId="75" xfId="0" applyFont="1" applyFill="1" applyBorder="1" applyAlignment="1">
      <alignment horizontal="center" vertical="center"/>
    </xf>
    <xf numFmtId="191" fontId="54" fillId="22" borderId="30" xfId="0" applyFont="1" applyFill="1" applyBorder="1" applyAlignment="1">
      <alignment horizontal="center" vertical="center"/>
    </xf>
    <xf numFmtId="191" fontId="50" fillId="10" borderId="13" xfId="0" applyFont="1" applyFill="1" applyBorder="1" applyAlignment="1">
      <alignment horizontal="center" vertical="center" wrapText="1"/>
    </xf>
    <xf numFmtId="191" fontId="54" fillId="22" borderId="15" xfId="0" applyFont="1" applyFill="1" applyBorder="1" applyAlignment="1">
      <alignment horizontal="center" vertical="center"/>
    </xf>
    <xf numFmtId="2" fontId="16" fillId="9" borderId="80" xfId="0" applyNumberFormat="1" applyFont="1" applyFill="1" applyBorder="1" applyAlignment="1">
      <alignment vertical="center"/>
    </xf>
    <xf numFmtId="191" fontId="55" fillId="0" borderId="0" xfId="0" applyFont="1" applyAlignment="1">
      <alignment vertical="center"/>
    </xf>
    <xf numFmtId="191" fontId="55" fillId="0" borderId="1" xfId="0" applyFont="1" applyBorder="1" applyAlignment="1">
      <alignment vertical="center"/>
    </xf>
    <xf numFmtId="191" fontId="56" fillId="0" borderId="0" xfId="0" quotePrefix="1" applyFont="1" applyAlignment="1">
      <alignment horizontal="left" vertical="center"/>
    </xf>
    <xf numFmtId="191" fontId="18" fillId="0" borderId="0" xfId="0" applyFont="1" applyAlignment="1">
      <alignment horizontal="left" vertical="center"/>
    </xf>
    <xf numFmtId="191" fontId="57" fillId="0" borderId="0" xfId="0" quotePrefix="1" applyFont="1" applyAlignment="1">
      <alignment horizontal="left" vertical="center"/>
    </xf>
    <xf numFmtId="4" fontId="23" fillId="20" borderId="18" xfId="4" applyNumberFormat="1" applyFont="1" applyFill="1" applyBorder="1" applyAlignment="1">
      <alignment horizontal="center" vertical="center"/>
    </xf>
    <xf numFmtId="39" fontId="23" fillId="0" borderId="18" xfId="0" applyNumberFormat="1" applyFont="1" applyBorder="1" applyAlignment="1">
      <alignment horizontal="center" vertical="center"/>
    </xf>
    <xf numFmtId="2" fontId="17" fillId="0" borderId="81" xfId="0" applyNumberFormat="1" applyFont="1" applyBorder="1" applyAlignment="1">
      <alignment horizontal="center" vertical="center"/>
    </xf>
    <xf numFmtId="2" fontId="17" fillId="0" borderId="90" xfId="0" applyNumberFormat="1" applyFont="1" applyBorder="1" applyAlignment="1">
      <alignment horizontal="center" vertical="center"/>
    </xf>
    <xf numFmtId="2" fontId="17" fillId="0" borderId="91" xfId="0" applyNumberFormat="1" applyFont="1" applyBorder="1" applyAlignment="1">
      <alignment horizontal="center" vertical="center"/>
    </xf>
    <xf numFmtId="2" fontId="17" fillId="0" borderId="92" xfId="0" applyNumberFormat="1" applyFont="1" applyBorder="1" applyAlignment="1">
      <alignment horizontal="center" vertical="center"/>
    </xf>
    <xf numFmtId="2" fontId="17" fillId="0" borderId="93" xfId="0" applyNumberFormat="1" applyFont="1" applyBorder="1" applyAlignment="1">
      <alignment horizontal="center" vertical="center"/>
    </xf>
    <xf numFmtId="2" fontId="17" fillId="0" borderId="73" xfId="0" applyNumberFormat="1" applyFont="1" applyBorder="1" applyAlignment="1">
      <alignment horizontal="center" vertical="center"/>
    </xf>
    <xf numFmtId="2" fontId="17" fillId="0" borderId="94" xfId="0" applyNumberFormat="1" applyFont="1" applyBorder="1" applyAlignment="1">
      <alignment horizontal="center" vertical="center"/>
    </xf>
    <xf numFmtId="2" fontId="17" fillId="0" borderId="95" xfId="0" applyNumberFormat="1" applyFont="1" applyBorder="1" applyAlignment="1">
      <alignment horizontal="center" vertical="center"/>
    </xf>
    <xf numFmtId="2" fontId="17" fillId="0" borderId="96" xfId="0" applyNumberFormat="1" applyFont="1" applyBorder="1" applyAlignment="1">
      <alignment horizontal="center" vertical="center"/>
    </xf>
    <xf numFmtId="191" fontId="16" fillId="7" borderId="26" xfId="0" applyFont="1" applyFill="1" applyBorder="1" applyAlignment="1">
      <alignment horizontal="center" vertical="center"/>
    </xf>
    <xf numFmtId="191" fontId="16" fillId="7" borderId="25" xfId="0" applyFont="1" applyFill="1" applyBorder="1" applyAlignment="1">
      <alignment horizontal="center" vertical="center"/>
    </xf>
    <xf numFmtId="191" fontId="16" fillId="7" borderId="27" xfId="0" applyFont="1" applyFill="1" applyBorder="1" applyAlignment="1">
      <alignment horizontal="center" vertical="center"/>
    </xf>
    <xf numFmtId="165" fontId="16" fillId="9" borderId="79" xfId="0" applyNumberFormat="1" applyFont="1" applyFill="1" applyBorder="1" applyAlignment="1">
      <alignment vertical="center"/>
    </xf>
    <xf numFmtId="191" fontId="16" fillId="7" borderId="28" xfId="0" applyFont="1" applyFill="1" applyBorder="1" applyAlignment="1">
      <alignment horizontal="center" vertical="center"/>
    </xf>
    <xf numFmtId="191" fontId="16" fillId="7" borderId="29" xfId="0" applyFont="1" applyFill="1" applyBorder="1" applyAlignment="1">
      <alignment horizontal="center" vertical="center"/>
    </xf>
    <xf numFmtId="191" fontId="16" fillId="7" borderId="30" xfId="0" applyFont="1" applyFill="1" applyBorder="1" applyAlignment="1">
      <alignment horizontal="center" vertical="center"/>
    </xf>
    <xf numFmtId="191" fontId="16" fillId="12" borderId="44" xfId="0" applyFont="1" applyFill="1" applyBorder="1" applyAlignment="1">
      <alignment horizontal="center" vertical="center"/>
    </xf>
    <xf numFmtId="191" fontId="16" fillId="12" borderId="41" xfId="0" applyFont="1" applyFill="1" applyBorder="1" applyAlignment="1">
      <alignment horizontal="center" vertical="center"/>
    </xf>
    <xf numFmtId="191" fontId="60" fillId="12" borderId="43" xfId="0" applyFont="1" applyFill="1" applyBorder="1" applyAlignment="1">
      <alignment horizontal="center" vertical="center"/>
    </xf>
    <xf numFmtId="191" fontId="35" fillId="0" borderId="0" xfId="2" applyFont="1" applyAlignment="1">
      <alignment horizontal="right" vertical="center"/>
    </xf>
    <xf numFmtId="191" fontId="22" fillId="25" borderId="13" xfId="4" applyFont="1" applyFill="1" applyBorder="1" applyAlignment="1">
      <alignment horizontal="center" vertical="center" wrapText="1"/>
    </xf>
    <xf numFmtId="191" fontId="14" fillId="22" borderId="75" xfId="0" applyFont="1" applyFill="1" applyBorder="1" applyAlignment="1">
      <alignment horizontal="center" vertical="center"/>
    </xf>
    <xf numFmtId="191" fontId="14" fillId="22" borderId="30" xfId="0" applyFont="1" applyFill="1" applyBorder="1" applyAlignment="1">
      <alignment horizontal="center" vertical="center"/>
    </xf>
    <xf numFmtId="4" fontId="14" fillId="26" borderId="14" xfId="4" applyNumberFormat="1" applyFont="1" applyFill="1" applyBorder="1" applyAlignment="1">
      <alignment horizontal="center" vertical="center"/>
    </xf>
    <xf numFmtId="191" fontId="8" fillId="0" borderId="0" xfId="4" quotePrefix="1" applyFont="1" applyAlignment="1">
      <alignment horizontal="left" vertical="center"/>
    </xf>
    <xf numFmtId="4" fontId="8" fillId="0" borderId="0" xfId="4" applyNumberFormat="1" applyFont="1" applyAlignment="1">
      <alignment horizontal="center" vertical="center"/>
    </xf>
    <xf numFmtId="191" fontId="24" fillId="20" borderId="0" xfId="0" applyFont="1" applyFill="1"/>
    <xf numFmtId="191" fontId="31" fillId="17" borderId="69" xfId="0" quotePrefix="1" applyFont="1" applyFill="1" applyBorder="1" applyAlignment="1">
      <alignment horizontal="centerContinuous" vertical="center"/>
    </xf>
    <xf numFmtId="191" fontId="31" fillId="17" borderId="70" xfId="0" quotePrefix="1" applyFont="1" applyFill="1" applyBorder="1" applyAlignment="1">
      <alignment horizontal="centerContinuous" vertical="center"/>
    </xf>
    <xf numFmtId="191" fontId="31" fillId="17" borderId="13" xfId="0" quotePrefix="1" applyFont="1" applyFill="1" applyBorder="1" applyAlignment="1">
      <alignment horizontal="centerContinuous" vertical="center"/>
    </xf>
    <xf numFmtId="191" fontId="31" fillId="17" borderId="13" xfId="0" applyFont="1" applyFill="1" applyBorder="1" applyAlignment="1">
      <alignment horizontal="center" vertical="center"/>
    </xf>
    <xf numFmtId="191" fontId="26" fillId="4" borderId="0" xfId="0" quotePrefix="1" applyFont="1" applyFill="1" applyAlignment="1">
      <alignment horizontal="center" vertical="center"/>
    </xf>
    <xf numFmtId="191" fontId="14" fillId="17" borderId="21" xfId="0" quotePrefix="1" applyFont="1" applyFill="1" applyBorder="1" applyAlignment="1">
      <alignment horizontal="center" vertical="center"/>
    </xf>
    <xf numFmtId="191" fontId="14" fillId="17" borderId="56" xfId="0" quotePrefix="1" applyFont="1" applyFill="1" applyBorder="1" applyAlignment="1">
      <alignment horizontal="center" vertical="center"/>
    </xf>
    <xf numFmtId="191" fontId="14" fillId="17" borderId="71" xfId="0" quotePrefix="1" applyFont="1" applyFill="1" applyBorder="1" applyAlignment="1">
      <alignment horizontal="center" vertical="center"/>
    </xf>
    <xf numFmtId="191" fontId="14" fillId="17" borderId="72" xfId="0" quotePrefix="1" applyFont="1" applyFill="1" applyBorder="1" applyAlignment="1">
      <alignment horizontal="center" vertical="center"/>
    </xf>
    <xf numFmtId="191" fontId="14" fillId="17" borderId="85" xfId="0" quotePrefix="1" applyFont="1" applyFill="1" applyBorder="1" applyAlignment="1">
      <alignment horizontal="center" vertical="center"/>
    </xf>
    <xf numFmtId="191" fontId="14" fillId="17" borderId="15" xfId="0" quotePrefix="1" applyFont="1" applyFill="1" applyBorder="1" applyAlignment="1">
      <alignment horizontal="center" vertical="center"/>
    </xf>
    <xf numFmtId="191" fontId="26" fillId="4" borderId="0" xfId="0" applyFont="1" applyFill="1" applyAlignment="1">
      <alignment horizontal="center" vertical="center"/>
    </xf>
    <xf numFmtId="191" fontId="18" fillId="0" borderId="0" xfId="4" applyFont="1" applyAlignment="1">
      <alignment horizontal="left" vertical="center"/>
    </xf>
    <xf numFmtId="191" fontId="19" fillId="20" borderId="0" xfId="0" quotePrefix="1" applyFont="1" applyFill="1" applyAlignment="1">
      <alignment horizontal="right" vertical="center"/>
    </xf>
    <xf numFmtId="174" fontId="19" fillId="20" borderId="0" xfId="1" quotePrefix="1" applyNumberFormat="1" applyFont="1" applyFill="1" applyAlignment="1">
      <alignment horizontal="left" vertical="center"/>
    </xf>
    <xf numFmtId="191" fontId="9" fillId="7" borderId="17" xfId="0" applyFont="1" applyFill="1" applyBorder="1" applyAlignment="1">
      <alignment horizontal="center" vertical="center"/>
    </xf>
    <xf numFmtId="191" fontId="70" fillId="11" borderId="51" xfId="0" applyFont="1" applyFill="1" applyBorder="1" applyAlignment="1">
      <alignment horizontal="center" vertical="center"/>
    </xf>
    <xf numFmtId="191" fontId="60" fillId="12" borderId="100" xfId="0" applyFont="1" applyFill="1" applyBorder="1" applyAlignment="1">
      <alignment horizontal="center" vertical="center"/>
    </xf>
    <xf numFmtId="2" fontId="17" fillId="0" borderId="18" xfId="0" applyNumberFormat="1" applyFont="1" applyBorder="1" applyAlignment="1">
      <alignment horizontal="center" vertical="center"/>
    </xf>
    <xf numFmtId="2" fontId="17" fillId="0" borderId="36" xfId="0" applyNumberFormat="1" applyFont="1" applyBorder="1" applyAlignment="1">
      <alignment horizontal="center" vertical="center"/>
    </xf>
    <xf numFmtId="2" fontId="17" fillId="0" borderId="58" xfId="0" applyNumberFormat="1" applyFont="1" applyBorder="1" applyAlignment="1">
      <alignment horizontal="center" vertical="center"/>
    </xf>
    <xf numFmtId="191" fontId="71" fillId="0" borderId="101" xfId="2" applyFont="1" applyBorder="1" applyAlignment="1">
      <alignment vertical="center"/>
    </xf>
    <xf numFmtId="191" fontId="72" fillId="0" borderId="102" xfId="2" applyFont="1" applyBorder="1" applyAlignment="1">
      <alignment horizontal="center" vertical="center"/>
    </xf>
    <xf numFmtId="191" fontId="72" fillId="0" borderId="0" xfId="2" applyFont="1" applyAlignment="1">
      <alignment horizontal="center" vertical="center"/>
    </xf>
    <xf numFmtId="191" fontId="76" fillId="0" borderId="0" xfId="7" applyFont="1" applyAlignment="1">
      <alignment horizontal="left" vertical="center"/>
    </xf>
    <xf numFmtId="191" fontId="77" fillId="0" borderId="0" xfId="7" applyFont="1" applyAlignment="1">
      <alignment horizontal="left" vertical="center"/>
    </xf>
    <xf numFmtId="177" fontId="2" fillId="0" borderId="0" xfId="8" applyAlignment="1">
      <alignment vertical="center"/>
    </xf>
    <xf numFmtId="177" fontId="73" fillId="0" borderId="0" xfId="8" applyFont="1" applyAlignment="1">
      <alignment vertical="center"/>
    </xf>
    <xf numFmtId="2" fontId="73" fillId="0" borderId="0" xfId="8" applyNumberFormat="1" applyFont="1" applyAlignment="1">
      <alignment horizontal="right" vertical="center"/>
    </xf>
    <xf numFmtId="177" fontId="80" fillId="29" borderId="117" xfId="8" applyFont="1" applyFill="1" applyBorder="1" applyAlignment="1">
      <alignment vertical="center"/>
    </xf>
    <xf numFmtId="177" fontId="2" fillId="29" borderId="118" xfId="8" applyFill="1" applyBorder="1" applyAlignment="1">
      <alignment vertical="center"/>
    </xf>
    <xf numFmtId="177" fontId="2" fillId="29" borderId="119" xfId="8" applyFill="1" applyBorder="1" applyAlignment="1">
      <alignment vertical="center"/>
    </xf>
    <xf numFmtId="175" fontId="2" fillId="30" borderId="0" xfId="8" applyNumberFormat="1" applyFill="1" applyAlignment="1">
      <alignment vertical="center"/>
    </xf>
    <xf numFmtId="177" fontId="81" fillId="0" borderId="0" xfId="8" applyFont="1" applyAlignment="1">
      <alignment vertical="center"/>
    </xf>
    <xf numFmtId="177" fontId="2" fillId="2" borderId="0" xfId="8" applyFill="1" applyAlignment="1">
      <alignment horizontal="center" vertical="center"/>
    </xf>
    <xf numFmtId="177" fontId="73" fillId="2" borderId="0" xfId="8" applyFont="1" applyFill="1" applyAlignment="1">
      <alignment vertical="center"/>
    </xf>
    <xf numFmtId="175" fontId="74" fillId="0" borderId="108" xfId="8" applyNumberFormat="1" applyFont="1" applyBorder="1" applyAlignment="1">
      <alignment horizontal="center" vertical="center"/>
    </xf>
    <xf numFmtId="175" fontId="74" fillId="0" borderId="109" xfId="8" applyNumberFormat="1" applyFont="1" applyBorder="1" applyAlignment="1">
      <alignment horizontal="center" vertical="center"/>
    </xf>
    <xf numFmtId="4" fontId="74" fillId="0" borderId="110" xfId="8" applyNumberFormat="1" applyFont="1" applyBorder="1" applyAlignment="1">
      <alignment horizontal="center" vertical="center"/>
    </xf>
    <xf numFmtId="176" fontId="74" fillId="0" borderId="109" xfId="8" applyNumberFormat="1" applyFont="1" applyBorder="1" applyAlignment="1">
      <alignment horizontal="center" vertical="center"/>
    </xf>
    <xf numFmtId="4" fontId="74" fillId="0" borderId="108" xfId="8" applyNumberFormat="1" applyFont="1" applyBorder="1" applyAlignment="1">
      <alignment horizontal="center" vertical="center"/>
    </xf>
    <xf numFmtId="175" fontId="74" fillId="0" borderId="112" xfId="8" applyNumberFormat="1" applyFont="1" applyBorder="1" applyAlignment="1">
      <alignment horizontal="center" vertical="center"/>
    </xf>
    <xf numFmtId="177" fontId="2" fillId="2" borderId="0" xfId="8" applyFill="1" applyAlignment="1">
      <alignment vertical="center"/>
    </xf>
    <xf numFmtId="175" fontId="2" fillId="2" borderId="0" xfId="8" applyNumberFormat="1" applyFill="1" applyAlignment="1">
      <alignment vertical="center"/>
    </xf>
    <xf numFmtId="177" fontId="14" fillId="17" borderId="77" xfId="8" applyFont="1" applyFill="1" applyBorder="1" applyAlignment="1">
      <alignment horizontal="center" vertical="center" wrapText="1"/>
    </xf>
    <xf numFmtId="177" fontId="14" fillId="17" borderId="26" xfId="8" applyFont="1" applyFill="1" applyBorder="1" applyAlignment="1">
      <alignment horizontal="center" vertical="center" wrapText="1"/>
    </xf>
    <xf numFmtId="177" fontId="14" fillId="17" borderId="27" xfId="8" applyFont="1" applyFill="1" applyBorder="1" applyAlignment="1">
      <alignment horizontal="center" vertical="center" wrapText="1"/>
    </xf>
    <xf numFmtId="191" fontId="68" fillId="6" borderId="0" xfId="0" applyFont="1" applyFill="1" applyAlignment="1">
      <alignment horizontal="right" vertical="center"/>
    </xf>
    <xf numFmtId="175" fontId="74" fillId="0" borderId="104" xfId="8" applyNumberFormat="1" applyFont="1" applyBorder="1" applyAlignment="1">
      <alignment horizontal="center" vertical="center"/>
    </xf>
    <xf numFmtId="175" fontId="74" fillId="0" borderId="105" xfId="8" applyNumberFormat="1" applyFont="1" applyBorder="1" applyAlignment="1">
      <alignment horizontal="center" vertical="center"/>
    </xf>
    <xf numFmtId="4" fontId="74" fillId="0" borderId="106" xfId="8" applyNumberFormat="1" applyFont="1" applyBorder="1" applyAlignment="1">
      <alignment horizontal="center" vertical="center"/>
    </xf>
    <xf numFmtId="176" fontId="74" fillId="0" borderId="105" xfId="8" applyNumberFormat="1" applyFont="1" applyBorder="1" applyAlignment="1">
      <alignment horizontal="center" vertical="center"/>
    </xf>
    <xf numFmtId="4" fontId="74" fillId="0" borderId="104" xfId="8" applyNumberFormat="1" applyFont="1" applyBorder="1" applyAlignment="1">
      <alignment horizontal="center" vertical="center"/>
    </xf>
    <xf numFmtId="191" fontId="21" fillId="4" borderId="0" xfId="0" applyFont="1" applyFill="1" applyAlignment="1">
      <alignment vertical="center" wrapText="1"/>
    </xf>
    <xf numFmtId="191" fontId="68" fillId="6" borderId="0" xfId="0" applyFont="1" applyFill="1" applyAlignment="1">
      <alignment vertical="center"/>
    </xf>
    <xf numFmtId="191" fontId="171" fillId="0" borderId="0" xfId="0" applyFont="1" applyAlignment="1">
      <alignment vertical="center"/>
    </xf>
    <xf numFmtId="191" fontId="35" fillId="0" borderId="0" xfId="4" applyFont="1" applyAlignment="1">
      <alignment horizontal="right" vertical="center"/>
    </xf>
    <xf numFmtId="191" fontId="63" fillId="27" borderId="25" xfId="4" applyFont="1" applyFill="1" applyBorder="1" applyAlignment="1">
      <alignment horizontal="center" vertical="center"/>
    </xf>
    <xf numFmtId="191" fontId="63" fillId="27" borderId="68" xfId="4" applyFont="1" applyFill="1" applyBorder="1" applyAlignment="1">
      <alignment horizontal="center" vertical="center" wrapText="1"/>
    </xf>
    <xf numFmtId="191" fontId="66" fillId="26" borderId="25" xfId="4" applyFont="1" applyFill="1" applyBorder="1" applyAlignment="1">
      <alignment horizontal="center" vertical="center"/>
    </xf>
    <xf numFmtId="191" fontId="66" fillId="26" borderId="27" xfId="4" applyFont="1" applyFill="1" applyBorder="1" applyAlignment="1">
      <alignment horizontal="center" vertical="center"/>
    </xf>
    <xf numFmtId="4" fontId="66" fillId="26" borderId="25" xfId="4" applyNumberFormat="1" applyFont="1" applyFill="1" applyBorder="1" applyAlignment="1">
      <alignment horizontal="center" vertical="center"/>
    </xf>
    <xf numFmtId="4" fontId="66" fillId="26" borderId="62" xfId="4" applyNumberFormat="1" applyFont="1" applyFill="1" applyBorder="1" applyAlignment="1">
      <alignment horizontal="center" vertical="center"/>
    </xf>
    <xf numFmtId="4" fontId="66" fillId="26" borderId="18" xfId="4" applyNumberFormat="1" applyFont="1" applyFill="1" applyBorder="1" applyAlignment="1">
      <alignment horizontal="center" vertical="center"/>
    </xf>
    <xf numFmtId="4" fontId="66" fillId="26" borderId="9" xfId="4" applyNumberFormat="1" applyFont="1" applyFill="1" applyBorder="1" applyAlignment="1">
      <alignment horizontal="center" vertical="center"/>
    </xf>
    <xf numFmtId="3" fontId="173" fillId="23" borderId="25" xfId="4" applyNumberFormat="1" applyFont="1" applyFill="1" applyBorder="1" applyAlignment="1">
      <alignment horizontal="center" vertical="center"/>
    </xf>
    <xf numFmtId="3" fontId="173" fillId="23" borderId="27" xfId="4" applyNumberFormat="1" applyFont="1" applyFill="1" applyBorder="1" applyAlignment="1">
      <alignment horizontal="center" vertical="center"/>
    </xf>
    <xf numFmtId="4" fontId="173" fillId="23" borderId="25" xfId="4" applyNumberFormat="1" applyFont="1" applyFill="1" applyBorder="1" applyAlignment="1">
      <alignment horizontal="center" vertical="center"/>
    </xf>
    <xf numFmtId="4" fontId="173" fillId="23" borderId="62" xfId="4" applyNumberFormat="1" applyFont="1" applyFill="1" applyBorder="1" applyAlignment="1">
      <alignment horizontal="center" vertical="center"/>
    </xf>
    <xf numFmtId="39" fontId="173" fillId="23" borderId="18" xfId="3" applyNumberFormat="1" applyFont="1" applyFill="1" applyBorder="1" applyAlignment="1">
      <alignment horizontal="center" vertical="center"/>
    </xf>
    <xf numFmtId="39" fontId="173" fillId="23" borderId="9" xfId="3" applyNumberFormat="1" applyFont="1" applyFill="1" applyBorder="1" applyAlignment="1">
      <alignment horizontal="center" vertical="center"/>
    </xf>
    <xf numFmtId="3" fontId="173" fillId="0" borderId="25" xfId="4" applyNumberFormat="1" applyFont="1" applyBorder="1" applyAlignment="1">
      <alignment horizontal="center" vertical="center"/>
    </xf>
    <xf numFmtId="3" fontId="173" fillId="0" borderId="27" xfId="4" applyNumberFormat="1" applyFont="1" applyBorder="1" applyAlignment="1">
      <alignment horizontal="center" vertical="center"/>
    </xf>
    <xf numFmtId="4" fontId="173" fillId="0" borderId="25" xfId="4" applyNumberFormat="1" applyFont="1" applyBorder="1" applyAlignment="1">
      <alignment horizontal="center" vertical="center"/>
    </xf>
    <xf numFmtId="4" fontId="173" fillId="0" borderId="62" xfId="4" applyNumberFormat="1" applyFont="1" applyBorder="1" applyAlignment="1">
      <alignment horizontal="center" vertical="center"/>
    </xf>
    <xf numFmtId="39" fontId="173" fillId="0" borderId="18" xfId="3" applyNumberFormat="1" applyFont="1" applyBorder="1" applyAlignment="1">
      <alignment horizontal="center" vertical="center"/>
    </xf>
    <xf numFmtId="39" fontId="173" fillId="0" borderId="9" xfId="3" applyNumberFormat="1" applyFont="1" applyBorder="1" applyAlignment="1">
      <alignment horizontal="center" vertical="center"/>
    </xf>
    <xf numFmtId="3" fontId="173" fillId="23" borderId="28" xfId="4" applyNumberFormat="1" applyFont="1" applyFill="1" applyBorder="1" applyAlignment="1">
      <alignment horizontal="center" vertical="center"/>
    </xf>
    <xf numFmtId="3" fontId="173" fillId="23" borderId="30" xfId="4" applyNumberFormat="1" applyFont="1" applyFill="1" applyBorder="1" applyAlignment="1">
      <alignment horizontal="center" vertical="center"/>
    </xf>
    <xf numFmtId="4" fontId="173" fillId="23" borderId="28" xfId="4" applyNumberFormat="1" applyFont="1" applyFill="1" applyBorder="1" applyAlignment="1">
      <alignment horizontal="center" vertical="center"/>
    </xf>
    <xf numFmtId="4" fontId="173" fillId="23" borderId="66" xfId="4" applyNumberFormat="1" applyFont="1" applyFill="1" applyBorder="1" applyAlignment="1">
      <alignment horizontal="center" vertical="center"/>
    </xf>
    <xf numFmtId="39" fontId="173" fillId="23" borderId="19" xfId="3" applyNumberFormat="1" applyFont="1" applyFill="1" applyBorder="1" applyAlignment="1">
      <alignment horizontal="center" vertical="center"/>
    </xf>
    <xf numFmtId="39" fontId="173" fillId="23" borderId="16" xfId="3" applyNumberFormat="1" applyFont="1" applyFill="1" applyBorder="1" applyAlignment="1">
      <alignment horizontal="center" vertical="center"/>
    </xf>
    <xf numFmtId="191" fontId="176" fillId="0" borderId="0" xfId="339"/>
    <xf numFmtId="191" fontId="52" fillId="17" borderId="139" xfId="2" applyFont="1" applyFill="1" applyBorder="1" applyAlignment="1">
      <alignment vertical="center"/>
    </xf>
    <xf numFmtId="191" fontId="52" fillId="17" borderId="140" xfId="2" applyFont="1" applyFill="1" applyBorder="1" applyAlignment="1">
      <alignment vertical="center"/>
    </xf>
    <xf numFmtId="191" fontId="73" fillId="0" borderId="77" xfId="340" applyFont="1" applyBorder="1" applyAlignment="1">
      <alignment vertical="center"/>
    </xf>
    <xf numFmtId="191" fontId="73" fillId="0" borderId="26" xfId="340" applyFont="1" applyBorder="1" applyAlignment="1">
      <alignment vertical="center"/>
    </xf>
    <xf numFmtId="191" fontId="73" fillId="0" borderId="26" xfId="340" applyFont="1" applyBorder="1" applyAlignment="1">
      <alignment horizontal="center" vertical="center"/>
    </xf>
    <xf numFmtId="166" fontId="72" fillId="0" borderId="26" xfId="340" applyNumberFormat="1" applyFont="1" applyBorder="1" applyAlignment="1">
      <alignment horizontal="center" vertical="center" wrapText="1"/>
    </xf>
    <xf numFmtId="166" fontId="72" fillId="0" borderId="143" xfId="340" applyNumberFormat="1" applyFont="1" applyBorder="1" applyAlignment="1">
      <alignment horizontal="center" vertical="center" wrapText="1"/>
    </xf>
    <xf numFmtId="166" fontId="72" fillId="0" borderId="26" xfId="340" applyNumberFormat="1" applyFont="1" applyBorder="1" applyAlignment="1">
      <alignment horizontal="center" vertical="center"/>
    </xf>
    <xf numFmtId="166" fontId="72" fillId="0" borderId="82" xfId="340" applyNumberFormat="1" applyFont="1" applyBorder="1" applyAlignment="1">
      <alignment horizontal="center" vertical="center"/>
    </xf>
    <xf numFmtId="191" fontId="176" fillId="0" borderId="146" xfId="339" applyBorder="1"/>
    <xf numFmtId="166" fontId="72" fillId="0" borderId="143" xfId="340" applyNumberFormat="1" applyFont="1" applyBorder="1" applyAlignment="1">
      <alignment horizontal="center" vertical="center"/>
    </xf>
    <xf numFmtId="191" fontId="73" fillId="0" borderId="148" xfId="340" applyFont="1" applyBorder="1" applyAlignment="1">
      <alignment vertical="center"/>
    </xf>
    <xf numFmtId="191" fontId="73" fillId="0" borderId="149" xfId="340" applyFont="1" applyBorder="1" applyAlignment="1">
      <alignment vertical="center"/>
    </xf>
    <xf numFmtId="191" fontId="72" fillId="0" borderId="146" xfId="340" applyFont="1" applyBorder="1"/>
    <xf numFmtId="191" fontId="72" fillId="0" borderId="0" xfId="340" applyFont="1"/>
    <xf numFmtId="191" fontId="72" fillId="0" borderId="0" xfId="340" applyFont="1" applyAlignment="1">
      <alignment horizontal="center"/>
    </xf>
    <xf numFmtId="191" fontId="52" fillId="17" borderId="152" xfId="2" applyFont="1" applyFill="1" applyBorder="1" applyAlignment="1">
      <alignment vertical="center"/>
    </xf>
    <xf numFmtId="191" fontId="73" fillId="0" borderId="154" xfId="340" applyFont="1" applyBorder="1" applyAlignment="1">
      <alignment vertical="center"/>
    </xf>
    <xf numFmtId="191" fontId="73" fillId="0" borderId="26" xfId="340" applyFont="1" applyBorder="1"/>
    <xf numFmtId="191" fontId="73" fillId="0" borderId="148" xfId="340" applyFont="1" applyBorder="1" applyAlignment="1">
      <alignment wrapText="1"/>
    </xf>
    <xf numFmtId="191" fontId="73" fillId="0" borderId="157" xfId="340" applyFont="1" applyBorder="1" applyAlignment="1">
      <alignment vertical="center"/>
    </xf>
    <xf numFmtId="191" fontId="9" fillId="0" borderId="0" xfId="224" quotePrefix="1" applyFont="1" applyAlignment="1">
      <alignment vertical="center" textRotation="90"/>
    </xf>
    <xf numFmtId="172" fontId="177" fillId="0" borderId="0" xfId="340" applyNumberFormat="1" applyFont="1"/>
    <xf numFmtId="191" fontId="1" fillId="4" borderId="0" xfId="221" applyFill="1"/>
    <xf numFmtId="191" fontId="72" fillId="4" borderId="0" xfId="2" applyFont="1" applyFill="1"/>
    <xf numFmtId="191" fontId="72" fillId="4" borderId="0" xfId="2" applyFont="1" applyFill="1" applyAlignment="1">
      <alignment horizontal="center" vertical="center"/>
    </xf>
    <xf numFmtId="191" fontId="178" fillId="4" borderId="0" xfId="2" applyFont="1" applyFill="1" applyAlignment="1">
      <alignment horizontal="left"/>
    </xf>
    <xf numFmtId="191" fontId="179" fillId="4" borderId="0" xfId="2" applyFont="1" applyFill="1" applyAlignment="1">
      <alignment horizontal="left"/>
    </xf>
    <xf numFmtId="191" fontId="106" fillId="17" borderId="23" xfId="2" applyFont="1" applyFill="1" applyBorder="1"/>
    <xf numFmtId="191" fontId="106" fillId="17" borderId="84" xfId="2" applyFont="1" applyFill="1" applyBorder="1"/>
    <xf numFmtId="191" fontId="106" fillId="17" borderId="24" xfId="2" applyFont="1" applyFill="1" applyBorder="1" applyAlignment="1">
      <alignment horizontal="center" wrapText="1"/>
    </xf>
    <xf numFmtId="191" fontId="71" fillId="4" borderId="0" xfId="2" applyFont="1" applyFill="1" applyAlignment="1">
      <alignment horizontal="center" vertical="center"/>
    </xf>
    <xf numFmtId="191" fontId="73" fillId="0" borderId="25" xfId="2" applyFont="1" applyBorder="1" applyAlignment="1">
      <alignment vertical="center"/>
    </xf>
    <xf numFmtId="191" fontId="73" fillId="0" borderId="26" xfId="2" applyFont="1" applyBorder="1" applyAlignment="1">
      <alignment vertical="center" wrapText="1"/>
    </xf>
    <xf numFmtId="166" fontId="71" fillId="0" borderId="27" xfId="2" applyNumberFormat="1" applyFont="1" applyBorder="1" applyAlignment="1">
      <alignment horizontal="center"/>
    </xf>
    <xf numFmtId="191" fontId="73" fillId="0" borderId="25" xfId="2" applyFont="1" applyBorder="1"/>
    <xf numFmtId="191" fontId="73" fillId="0" borderId="26" xfId="2" applyFont="1" applyBorder="1"/>
    <xf numFmtId="164" fontId="71" fillId="0" borderId="27" xfId="1" applyFont="1" applyBorder="1" applyAlignment="1">
      <alignment horizontal="center"/>
    </xf>
    <xf numFmtId="9" fontId="71" fillId="0" borderId="27" xfId="2" applyNumberFormat="1" applyFont="1" applyBorder="1" applyAlignment="1">
      <alignment horizontal="center"/>
    </xf>
    <xf numFmtId="9" fontId="71" fillId="0" borderId="27" xfId="5" applyFont="1" applyBorder="1" applyAlignment="1">
      <alignment horizontal="center"/>
    </xf>
    <xf numFmtId="220" fontId="71" fillId="0" borderId="27" xfId="1" applyNumberFormat="1" applyFont="1" applyBorder="1" applyAlignment="1">
      <alignment horizontal="center" vertical="top"/>
    </xf>
    <xf numFmtId="191" fontId="73" fillId="0" borderId="28" xfId="2" applyFont="1" applyBorder="1"/>
    <xf numFmtId="191" fontId="73" fillId="0" borderId="29" xfId="2" applyFont="1" applyBorder="1"/>
    <xf numFmtId="10" fontId="71" fillId="0" borderId="30" xfId="2" applyNumberFormat="1" applyFont="1" applyBorder="1" applyAlignment="1">
      <alignment horizontal="center"/>
    </xf>
    <xf numFmtId="191" fontId="1" fillId="0" borderId="0" xfId="221"/>
    <xf numFmtId="191" fontId="1" fillId="0" borderId="0" xfId="221" applyAlignment="1">
      <alignment horizontal="center" readingOrder="1"/>
    </xf>
    <xf numFmtId="191" fontId="1" fillId="4" borderId="0" xfId="221" applyFill="1" applyAlignment="1">
      <alignment horizontal="center" readingOrder="1"/>
    </xf>
    <xf numFmtId="191" fontId="33" fillId="0" borderId="0" xfId="221" applyFont="1"/>
    <xf numFmtId="191" fontId="33" fillId="0" borderId="0" xfId="2" applyFont="1"/>
    <xf numFmtId="17" fontId="18" fillId="0" borderId="0" xfId="2" applyNumberFormat="1" applyFont="1" applyAlignment="1">
      <alignment horizontal="right"/>
    </xf>
    <xf numFmtId="221" fontId="18" fillId="0" borderId="0" xfId="2" applyNumberFormat="1" applyFont="1"/>
    <xf numFmtId="191" fontId="75" fillId="0" borderId="0" xfId="341"/>
    <xf numFmtId="191" fontId="181" fillId="0" borderId="0" xfId="339" applyFont="1"/>
    <xf numFmtId="191" fontId="178" fillId="0" borderId="0" xfId="2" applyFont="1"/>
    <xf numFmtId="191" fontId="182" fillId="17" borderId="25" xfId="2" applyFont="1" applyFill="1" applyBorder="1"/>
    <xf numFmtId="191" fontId="182" fillId="17" borderId="26" xfId="2" applyFont="1" applyFill="1" applyBorder="1"/>
    <xf numFmtId="191" fontId="182" fillId="17" borderId="26" xfId="2" applyFont="1" applyFill="1" applyBorder="1" applyAlignment="1">
      <alignment horizontal="center"/>
    </xf>
    <xf numFmtId="191" fontId="182" fillId="17" borderId="27" xfId="2" applyFont="1" applyFill="1" applyBorder="1" applyAlignment="1">
      <alignment horizontal="center"/>
    </xf>
    <xf numFmtId="191" fontId="73" fillId="0" borderId="26" xfId="2" applyFont="1" applyBorder="1" applyAlignment="1">
      <alignment vertical="center"/>
    </xf>
    <xf numFmtId="166" fontId="183" fillId="0" borderId="26" xfId="2" applyNumberFormat="1" applyFont="1" applyBorder="1" applyAlignment="1">
      <alignment horizontal="center" vertical="center"/>
    </xf>
    <xf numFmtId="191" fontId="73" fillId="0" borderId="28" xfId="2" applyFont="1" applyBorder="1" applyAlignment="1">
      <alignment vertical="center"/>
    </xf>
    <xf numFmtId="191" fontId="73" fillId="0" borderId="29" xfId="2" applyFont="1" applyBorder="1" applyAlignment="1">
      <alignment vertical="center"/>
    </xf>
    <xf numFmtId="191" fontId="184" fillId="0" borderId="0" xfId="339" applyFont="1"/>
    <xf numFmtId="191" fontId="71" fillId="0" borderId="0" xfId="2" applyFont="1"/>
    <xf numFmtId="191" fontId="71" fillId="0" borderId="0" xfId="2" applyFont="1" applyAlignment="1">
      <alignment horizontal="center"/>
    </xf>
    <xf numFmtId="191" fontId="178" fillId="0" borderId="0" xfId="339" applyFont="1"/>
    <xf numFmtId="191" fontId="181" fillId="0" borderId="0" xfId="339" quotePrefix="1" applyFont="1"/>
    <xf numFmtId="191" fontId="181" fillId="0" borderId="162" xfId="339" applyFont="1" applyBorder="1"/>
    <xf numFmtId="191" fontId="185" fillId="4" borderId="0" xfId="2" applyFont="1" applyFill="1" applyAlignment="1">
      <alignment horizontal="left"/>
    </xf>
    <xf numFmtId="191" fontId="183" fillId="0" borderId="0" xfId="2" applyFont="1" applyAlignment="1">
      <alignment horizontal="center"/>
    </xf>
    <xf numFmtId="191" fontId="73" fillId="0" borderId="0" xfId="2" applyFont="1" applyAlignment="1">
      <alignment horizontal="left" vertical="center"/>
    </xf>
    <xf numFmtId="9" fontId="183" fillId="0" borderId="0" xfId="5" applyFont="1" applyAlignment="1">
      <alignment horizontal="center" vertical="center"/>
    </xf>
    <xf numFmtId="173" fontId="183" fillId="0" borderId="0" xfId="5" applyNumberFormat="1" applyFont="1" applyAlignment="1">
      <alignment horizontal="center" vertical="center"/>
    </xf>
    <xf numFmtId="9" fontId="71" fillId="0" borderId="0" xfId="2" applyNumberFormat="1" applyFont="1" applyAlignment="1">
      <alignment horizontal="center" vertical="center"/>
    </xf>
    <xf numFmtId="191" fontId="72" fillId="0" borderId="0" xfId="2" applyFont="1"/>
    <xf numFmtId="191" fontId="72" fillId="0" borderId="0" xfId="2" applyFont="1" applyAlignment="1">
      <alignment horizontal="center"/>
    </xf>
    <xf numFmtId="17" fontId="190" fillId="0" borderId="0" xfId="2" applyNumberFormat="1" applyFont="1"/>
    <xf numFmtId="165" fontId="190" fillId="0" borderId="0" xfId="2" applyNumberFormat="1" applyFont="1"/>
    <xf numFmtId="191" fontId="72" fillId="0" borderId="0" xfId="2" applyFont="1" applyAlignment="1">
      <alignment vertical="center"/>
    </xf>
    <xf numFmtId="191" fontId="192" fillId="0" borderId="0" xfId="2" applyFont="1" applyAlignment="1">
      <alignment horizontal="left" vertical="center"/>
    </xf>
    <xf numFmtId="191" fontId="71" fillId="0" borderId="0" xfId="2" applyFont="1" applyAlignment="1">
      <alignment horizontal="center" vertical="center" wrapText="1"/>
    </xf>
    <xf numFmtId="191" fontId="196" fillId="0" borderId="0" xfId="340" applyFont="1"/>
    <xf numFmtId="191" fontId="197" fillId="28" borderId="26" xfId="340" applyFont="1" applyFill="1" applyBorder="1" applyAlignment="1">
      <alignment horizontal="center"/>
    </xf>
    <xf numFmtId="191" fontId="197" fillId="0" borderId="25" xfId="340" applyFont="1" applyBorder="1"/>
    <xf numFmtId="191" fontId="197" fillId="0" borderId="26" xfId="340" applyFont="1" applyBorder="1" applyAlignment="1">
      <alignment horizontal="center"/>
    </xf>
    <xf numFmtId="166" fontId="197" fillId="28" borderId="26" xfId="340" applyNumberFormat="1" applyFont="1" applyFill="1" applyBorder="1" applyAlignment="1">
      <alignment horizontal="center" vertical="center" wrapText="1"/>
    </xf>
    <xf numFmtId="166" fontId="197" fillId="28" borderId="27" xfId="340" applyNumberFormat="1" applyFont="1" applyFill="1" applyBorder="1" applyAlignment="1">
      <alignment horizontal="center" vertical="center" wrapText="1"/>
    </xf>
    <xf numFmtId="166" fontId="197" fillId="0" borderId="26" xfId="340" applyNumberFormat="1" applyFont="1" applyBorder="1" applyAlignment="1">
      <alignment horizontal="center"/>
    </xf>
    <xf numFmtId="166" fontId="197" fillId="0" borderId="27" xfId="340" applyNumberFormat="1" applyFont="1" applyBorder="1" applyAlignment="1">
      <alignment horizontal="center"/>
    </xf>
    <xf numFmtId="2" fontId="72" fillId="0" borderId="0" xfId="340" applyNumberFormat="1" applyFont="1"/>
    <xf numFmtId="166" fontId="197" fillId="28" borderId="26" xfId="340" applyNumberFormat="1" applyFont="1" applyFill="1" applyBorder="1" applyAlignment="1">
      <alignment horizontal="center"/>
    </xf>
    <xf numFmtId="166" fontId="197" fillId="28" borderId="27" xfId="340" applyNumberFormat="1" applyFont="1" applyFill="1" applyBorder="1" applyAlignment="1">
      <alignment horizontal="center"/>
    </xf>
    <xf numFmtId="191" fontId="197" fillId="28" borderId="169" xfId="340" applyFont="1" applyFill="1" applyBorder="1" applyAlignment="1">
      <alignment vertical="center"/>
    </xf>
    <xf numFmtId="191" fontId="197" fillId="28" borderId="149" xfId="340" applyFont="1" applyFill="1" applyBorder="1" applyAlignment="1">
      <alignment horizontal="center"/>
    </xf>
    <xf numFmtId="191" fontId="199" fillId="0" borderId="98" xfId="340" applyFont="1" applyBorder="1"/>
    <xf numFmtId="191" fontId="199" fillId="0" borderId="0" xfId="340" applyFont="1"/>
    <xf numFmtId="191" fontId="199" fillId="0" borderId="0" xfId="340" applyFont="1" applyAlignment="1">
      <alignment horizontal="center"/>
    </xf>
    <xf numFmtId="191" fontId="197" fillId="0" borderId="154" xfId="340" applyFont="1" applyBorder="1" applyAlignment="1">
      <alignment vertical="center"/>
    </xf>
    <xf numFmtId="191" fontId="197" fillId="0" borderId="173" xfId="340" applyFont="1" applyBorder="1" applyAlignment="1">
      <alignment horizontal="left" vertical="center" wrapText="1"/>
    </xf>
    <xf numFmtId="191" fontId="197" fillId="0" borderId="149" xfId="340" applyFont="1" applyBorder="1" applyAlignment="1">
      <alignment horizontal="center" vertical="center"/>
    </xf>
    <xf numFmtId="191" fontId="72" fillId="0" borderId="0" xfId="340" applyFont="1" applyAlignment="1">
      <alignment horizontal="center" vertical="center"/>
    </xf>
    <xf numFmtId="166" fontId="71" fillId="0" borderId="101" xfId="2" applyNumberFormat="1" applyFont="1" applyBorder="1" applyAlignment="1">
      <alignment horizontal="center" vertical="center"/>
    </xf>
    <xf numFmtId="10" fontId="72" fillId="0" borderId="0" xfId="5" applyNumberFormat="1" applyFont="1" applyAlignment="1">
      <alignment vertical="center"/>
    </xf>
    <xf numFmtId="2" fontId="72" fillId="0" borderId="0" xfId="2" applyNumberFormat="1" applyFont="1" applyAlignment="1">
      <alignment vertical="center"/>
    </xf>
    <xf numFmtId="4" fontId="74" fillId="20" borderId="107" xfId="8" applyNumberFormat="1" applyFont="1" applyFill="1" applyBorder="1" applyAlignment="1">
      <alignment horizontal="center" vertical="center"/>
    </xf>
    <xf numFmtId="4" fontId="74" fillId="20" borderId="111" xfId="8" applyNumberFormat="1" applyFont="1" applyFill="1" applyBorder="1" applyAlignment="1">
      <alignment horizontal="center" vertical="center"/>
    </xf>
    <xf numFmtId="4" fontId="74" fillId="20" borderId="116" xfId="8" applyNumberFormat="1" applyFont="1" applyFill="1" applyBorder="1" applyAlignment="1">
      <alignment horizontal="center" vertical="center"/>
    </xf>
    <xf numFmtId="175" fontId="74" fillId="20" borderId="108" xfId="8" applyNumberFormat="1" applyFont="1" applyFill="1" applyBorder="1" applyAlignment="1">
      <alignment horizontal="center" vertical="center"/>
    </xf>
    <xf numFmtId="175" fontId="74" fillId="20" borderId="109" xfId="8" applyNumberFormat="1" applyFont="1" applyFill="1" applyBorder="1" applyAlignment="1">
      <alignment horizontal="center" vertical="center"/>
    </xf>
    <xf numFmtId="4" fontId="74" fillId="20" borderId="110" xfId="8" applyNumberFormat="1" applyFont="1" applyFill="1" applyBorder="1" applyAlignment="1">
      <alignment horizontal="center" vertical="center"/>
    </xf>
    <xf numFmtId="176" fontId="74" fillId="20" borderId="109" xfId="8" applyNumberFormat="1" applyFont="1" applyFill="1" applyBorder="1" applyAlignment="1">
      <alignment horizontal="center" vertical="center"/>
    </xf>
    <xf numFmtId="4" fontId="74" fillId="20" borderId="108" xfId="8" applyNumberFormat="1" applyFont="1" applyFill="1" applyBorder="1" applyAlignment="1">
      <alignment horizontal="center" vertical="center"/>
    </xf>
    <xf numFmtId="175" fontId="74" fillId="20" borderId="113" xfId="8" applyNumberFormat="1" applyFont="1" applyFill="1" applyBorder="1" applyAlignment="1">
      <alignment horizontal="center" vertical="center"/>
    </xf>
    <xf numFmtId="175" fontId="74" fillId="20" borderId="114" xfId="8" applyNumberFormat="1" applyFont="1" applyFill="1" applyBorder="1" applyAlignment="1">
      <alignment horizontal="center" vertical="center"/>
    </xf>
    <xf numFmtId="4" fontId="74" fillId="20" borderId="115" xfId="8" applyNumberFormat="1" applyFont="1" applyFill="1" applyBorder="1" applyAlignment="1">
      <alignment horizontal="center" vertical="center"/>
    </xf>
    <xf numFmtId="176" fontId="74" fillId="20" borderId="114" xfId="8" applyNumberFormat="1" applyFont="1" applyFill="1" applyBorder="1" applyAlignment="1">
      <alignment horizontal="center" vertical="center"/>
    </xf>
    <xf numFmtId="4" fontId="74" fillId="20" borderId="113" xfId="8" applyNumberFormat="1" applyFont="1" applyFill="1" applyBorder="1" applyAlignment="1">
      <alignment horizontal="center" vertical="center"/>
    </xf>
    <xf numFmtId="191" fontId="186" fillId="6" borderId="23" xfId="2" applyFont="1" applyFill="1" applyBorder="1"/>
    <xf numFmtId="191" fontId="186" fillId="6" borderId="84" xfId="2" applyFont="1" applyFill="1" applyBorder="1"/>
    <xf numFmtId="191" fontId="186" fillId="6" borderId="24" xfId="2" applyFont="1" applyFill="1" applyBorder="1" applyAlignment="1">
      <alignment horizontal="center"/>
    </xf>
    <xf numFmtId="17" fontId="193" fillId="97" borderId="163" xfId="2" applyNumberFormat="1" applyFont="1" applyFill="1" applyBorder="1" applyAlignment="1">
      <alignment horizontal="right" vertical="center"/>
    </xf>
    <xf numFmtId="191" fontId="194" fillId="97" borderId="165" xfId="2" applyFont="1" applyFill="1" applyBorder="1" applyAlignment="1">
      <alignment horizontal="left" vertical="center"/>
    </xf>
    <xf numFmtId="191" fontId="195" fillId="98" borderId="166" xfId="2" applyFont="1" applyFill="1" applyBorder="1" applyAlignment="1">
      <alignment vertical="center"/>
    </xf>
    <xf numFmtId="191" fontId="195" fillId="98" borderId="140" xfId="2" applyFont="1" applyFill="1" applyBorder="1" applyAlignment="1">
      <alignment horizontal="center" vertical="center"/>
    </xf>
    <xf numFmtId="191" fontId="195" fillId="98" borderId="152" xfId="2" applyFont="1" applyFill="1" applyBorder="1" applyAlignment="1">
      <alignment vertical="center"/>
    </xf>
    <xf numFmtId="191" fontId="200" fillId="98" borderId="140" xfId="2" applyFont="1" applyFill="1" applyBorder="1" applyAlignment="1">
      <alignment horizontal="center"/>
    </xf>
    <xf numFmtId="191" fontId="29" fillId="0" borderId="56" xfId="2" quotePrefix="1" applyFont="1" applyBorder="1" applyAlignment="1">
      <alignment vertical="center" wrapText="1"/>
    </xf>
    <xf numFmtId="191" fontId="201" fillId="0" borderId="0" xfId="4" applyFont="1" applyAlignment="1">
      <alignment vertical="center"/>
    </xf>
    <xf numFmtId="191" fontId="203" fillId="0" borderId="0" xfId="4" applyFont="1" applyAlignment="1">
      <alignment vertical="center"/>
    </xf>
    <xf numFmtId="191" fontId="202" fillId="0" borderId="0" xfId="4" applyFont="1" applyAlignment="1">
      <alignment horizontal="center" vertical="center" wrapText="1"/>
    </xf>
    <xf numFmtId="191" fontId="206" fillId="2" borderId="0" xfId="4" applyFont="1" applyFill="1" applyAlignment="1">
      <alignment vertical="center"/>
    </xf>
    <xf numFmtId="191" fontId="206" fillId="2" borderId="0" xfId="4" applyFont="1" applyFill="1" applyAlignment="1">
      <alignment horizontal="center" vertical="center"/>
    </xf>
    <xf numFmtId="2" fontId="206" fillId="2" borderId="0" xfId="4" applyNumberFormat="1" applyFont="1" applyFill="1" applyAlignment="1">
      <alignment horizontal="center" vertical="center"/>
    </xf>
    <xf numFmtId="2" fontId="206" fillId="2" borderId="0" xfId="4" applyNumberFormat="1" applyFont="1" applyFill="1" applyAlignment="1">
      <alignment vertical="center"/>
    </xf>
    <xf numFmtId="17" fontId="209" fillId="10" borderId="7" xfId="4" applyNumberFormat="1" applyFont="1" applyFill="1" applyBorder="1" applyAlignment="1">
      <alignment horizontal="center" vertical="center" wrapText="1"/>
    </xf>
    <xf numFmtId="191" fontId="208" fillId="10" borderId="13" xfId="4" applyFont="1" applyFill="1" applyBorder="1" applyAlignment="1">
      <alignment horizontal="center" vertical="center" wrapText="1"/>
    </xf>
    <xf numFmtId="191" fontId="208" fillId="10" borderId="13" xfId="4" quotePrefix="1" applyFont="1" applyFill="1" applyBorder="1" applyAlignment="1">
      <alignment horizontal="center" vertical="center" wrapText="1"/>
    </xf>
    <xf numFmtId="191" fontId="210" fillId="0" borderId="0" xfId="4" applyFont="1" applyAlignment="1">
      <alignment vertical="center"/>
    </xf>
    <xf numFmtId="191" fontId="211" fillId="15" borderId="4" xfId="4" applyFont="1" applyFill="1" applyBorder="1" applyAlignment="1">
      <alignment horizontal="center" vertical="center"/>
    </xf>
    <xf numFmtId="191" fontId="211" fillId="15" borderId="3" xfId="4" applyFont="1" applyFill="1" applyBorder="1" applyAlignment="1">
      <alignment horizontal="center" vertical="center"/>
    </xf>
    <xf numFmtId="4" fontId="211" fillId="15" borderId="3" xfId="4" applyNumberFormat="1" applyFont="1" applyFill="1" applyBorder="1" applyAlignment="1">
      <alignment horizontal="center" vertical="center"/>
    </xf>
    <xf numFmtId="3" fontId="211" fillId="15" borderId="3" xfId="4" applyNumberFormat="1" applyFont="1" applyFill="1" applyBorder="1" applyAlignment="1">
      <alignment horizontal="center" vertical="center"/>
    </xf>
    <xf numFmtId="4" fontId="211" fillId="15" borderId="32" xfId="4" applyNumberFormat="1" applyFont="1" applyFill="1" applyBorder="1" applyAlignment="1">
      <alignment horizontal="center" vertical="center"/>
    </xf>
    <xf numFmtId="191" fontId="203" fillId="0" borderId="0" xfId="4" applyFont="1" applyAlignment="1">
      <alignment horizontal="center" vertical="center"/>
    </xf>
    <xf numFmtId="43" fontId="203" fillId="0" borderId="0" xfId="6" applyFont="1" applyAlignment="1">
      <alignment vertical="center"/>
    </xf>
    <xf numFmtId="168" fontId="203" fillId="0" borderId="0" xfId="5" applyNumberFormat="1" applyFont="1" applyAlignment="1">
      <alignment vertical="center"/>
    </xf>
    <xf numFmtId="191" fontId="215" fillId="0" borderId="0" xfId="0" applyFont="1" applyAlignment="1">
      <alignment vertical="center"/>
    </xf>
    <xf numFmtId="164" fontId="218" fillId="19" borderId="97" xfId="1" applyFont="1" applyFill="1" applyBorder="1" applyAlignment="1">
      <alignment horizontal="left" vertical="center"/>
    </xf>
    <xf numFmtId="3" fontId="217" fillId="19" borderId="97" xfId="4" applyNumberFormat="1" applyFont="1" applyFill="1" applyBorder="1" applyAlignment="1">
      <alignment horizontal="left" vertical="center"/>
    </xf>
    <xf numFmtId="3" fontId="216" fillId="19" borderId="103" xfId="4" applyNumberFormat="1" applyFont="1" applyFill="1" applyBorder="1" applyAlignment="1">
      <alignment horizontal="left" vertical="center"/>
    </xf>
    <xf numFmtId="3" fontId="203" fillId="0" borderId="0" xfId="4" applyNumberFormat="1" applyFont="1" applyAlignment="1">
      <alignment horizontal="center" vertical="center"/>
    </xf>
    <xf numFmtId="4" fontId="203" fillId="0" borderId="0" xfId="4" quotePrefix="1" applyNumberFormat="1" applyFont="1" applyAlignment="1">
      <alignment horizontal="right" vertical="center"/>
    </xf>
    <xf numFmtId="4" fontId="203" fillId="0" borderId="0" xfId="4" applyNumberFormat="1" applyFont="1" applyAlignment="1">
      <alignment horizontal="right" vertical="center"/>
    </xf>
    <xf numFmtId="167" fontId="203" fillId="0" borderId="0" xfId="4" applyNumberFormat="1" applyFont="1" applyAlignment="1">
      <alignment horizontal="right" vertical="center"/>
    </xf>
    <xf numFmtId="39" fontId="203" fillId="0" borderId="0" xfId="3" applyNumberFormat="1" applyFont="1" applyAlignment="1">
      <alignment horizontal="center" vertical="center"/>
    </xf>
    <xf numFmtId="191" fontId="219" fillId="0" borderId="0" xfId="0" applyFont="1" applyAlignment="1">
      <alignment vertical="center"/>
    </xf>
    <xf numFmtId="191" fontId="210" fillId="0" borderId="0" xfId="0" applyFont="1" applyAlignment="1">
      <alignment vertical="center"/>
    </xf>
    <xf numFmtId="191" fontId="221" fillId="0" borderId="0" xfId="0" applyFont="1" applyAlignment="1">
      <alignment vertical="center"/>
    </xf>
    <xf numFmtId="166" fontId="222" fillId="0" borderId="0" xfId="0" applyNumberFormat="1" applyFont="1" applyAlignment="1">
      <alignment vertical="center"/>
    </xf>
    <xf numFmtId="4" fontId="221" fillId="0" borderId="0" xfId="0" applyNumberFormat="1" applyFont="1" applyAlignment="1">
      <alignment horizontal="right" vertical="center"/>
    </xf>
    <xf numFmtId="191" fontId="221" fillId="0" borderId="0" xfId="0" applyFont="1" applyAlignment="1">
      <alignment horizontal="center" vertical="center"/>
    </xf>
    <xf numFmtId="191" fontId="203" fillId="0" borderId="0" xfId="0" applyFont="1" applyAlignment="1">
      <alignment vertical="center"/>
    </xf>
    <xf numFmtId="191" fontId="219" fillId="0" borderId="0" xfId="4" applyFont="1" applyAlignment="1">
      <alignment vertical="center"/>
    </xf>
    <xf numFmtId="191" fontId="220" fillId="0" borderId="0" xfId="4" applyFont="1" applyAlignment="1">
      <alignment vertical="center"/>
    </xf>
    <xf numFmtId="4" fontId="219" fillId="0" borderId="0" xfId="4" applyNumberFormat="1" applyFont="1" applyAlignment="1">
      <alignment horizontal="right" vertical="center"/>
    </xf>
    <xf numFmtId="4" fontId="219" fillId="0" borderId="0" xfId="4" applyNumberFormat="1" applyFont="1" applyAlignment="1">
      <alignment horizontal="center" vertical="center"/>
    </xf>
    <xf numFmtId="191" fontId="221" fillId="0" borderId="0" xfId="4" applyFont="1" applyAlignment="1">
      <alignment vertical="center"/>
    </xf>
    <xf numFmtId="4" fontId="221" fillId="0" borderId="0" xfId="4" applyNumberFormat="1" applyFont="1" applyAlignment="1">
      <alignment horizontal="right" vertical="center"/>
    </xf>
    <xf numFmtId="4" fontId="221" fillId="0" borderId="0" xfId="4" applyNumberFormat="1" applyFont="1" applyAlignment="1">
      <alignment horizontal="center" vertical="center"/>
    </xf>
    <xf numFmtId="4" fontId="219" fillId="0" borderId="0" xfId="4" applyNumberFormat="1" applyFont="1" applyAlignment="1">
      <alignment horizontal="left" vertical="center"/>
    </xf>
    <xf numFmtId="3" fontId="203" fillId="2" borderId="0" xfId="4" applyNumberFormat="1" applyFont="1" applyFill="1" applyAlignment="1">
      <alignment vertical="center"/>
    </xf>
    <xf numFmtId="4" fontId="203" fillId="0" borderId="0" xfId="4" applyNumberFormat="1" applyFont="1" applyAlignment="1">
      <alignment horizontal="center" vertical="center"/>
    </xf>
    <xf numFmtId="166" fontId="223" fillId="0" borderId="0" xfId="4" quotePrefix="1" applyNumberFormat="1" applyFont="1" applyAlignment="1">
      <alignment vertical="center"/>
    </xf>
    <xf numFmtId="166" fontId="219" fillId="0" borderId="0" xfId="4" applyNumberFormat="1" applyFont="1" applyAlignment="1">
      <alignment vertical="center"/>
    </xf>
    <xf numFmtId="0" fontId="24" fillId="0" borderId="76" xfId="0" applyNumberFormat="1" applyFont="1" applyBorder="1" applyAlignment="1">
      <alignment horizontal="center" vertical="center"/>
    </xf>
    <xf numFmtId="0" fontId="24" fillId="0" borderId="81" xfId="0" applyNumberFormat="1" applyFont="1" applyBorder="1" applyAlignment="1">
      <alignment horizontal="center" vertical="center"/>
    </xf>
    <xf numFmtId="0" fontId="24" fillId="0" borderId="77" xfId="0" applyNumberFormat="1" applyFont="1" applyBorder="1" applyAlignment="1">
      <alignment horizontal="center" vertical="center"/>
    </xf>
    <xf numFmtId="0" fontId="24" fillId="0" borderId="82" xfId="0" applyNumberFormat="1" applyFont="1" applyBorder="1" applyAlignment="1">
      <alignment horizontal="center" vertical="center"/>
    </xf>
    <xf numFmtId="0" fontId="24" fillId="20" borderId="77" xfId="0" applyNumberFormat="1" applyFont="1" applyFill="1" applyBorder="1" applyAlignment="1">
      <alignment horizontal="center" vertical="center"/>
    </xf>
    <xf numFmtId="0" fontId="24" fillId="20" borderId="82" xfId="0" applyNumberFormat="1" applyFont="1" applyFill="1" applyBorder="1" applyAlignment="1">
      <alignment horizontal="center" vertical="center"/>
    </xf>
    <xf numFmtId="0" fontId="24" fillId="0" borderId="75" xfId="0" applyNumberFormat="1" applyFont="1" applyBorder="1" applyAlignment="1">
      <alignment horizontal="center" vertical="center"/>
    </xf>
    <xf numFmtId="0" fontId="24" fillId="0" borderId="83" xfId="0" applyNumberFormat="1" applyFont="1" applyBorder="1" applyAlignment="1">
      <alignment horizontal="center" vertical="center"/>
    </xf>
    <xf numFmtId="0" fontId="14" fillId="8" borderId="87" xfId="0" applyNumberFormat="1" applyFont="1" applyFill="1" applyBorder="1" applyAlignment="1">
      <alignment horizontal="center" vertical="center"/>
    </xf>
    <xf numFmtId="0" fontId="14" fillId="8" borderId="88" xfId="0" applyNumberFormat="1" applyFont="1" applyFill="1" applyBorder="1" applyAlignment="1">
      <alignment horizontal="center" vertical="center"/>
    </xf>
    <xf numFmtId="0" fontId="14" fillId="8" borderId="89" xfId="0" applyNumberFormat="1" applyFont="1" applyFill="1" applyBorder="1" applyAlignment="1">
      <alignment horizontal="center" vertical="center"/>
    </xf>
    <xf numFmtId="2" fontId="15" fillId="0" borderId="20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0" fontId="14" fillId="8" borderId="49" xfId="0" applyNumberFormat="1" applyFont="1" applyFill="1" applyBorder="1" applyAlignment="1">
      <alignment horizontal="center" vertical="center"/>
    </xf>
    <xf numFmtId="0" fontId="14" fillId="8" borderId="11" xfId="0" applyNumberFormat="1" applyFont="1" applyFill="1" applyBorder="1" applyAlignment="1">
      <alignment horizontal="center" vertical="center"/>
    </xf>
    <xf numFmtId="0" fontId="14" fillId="8" borderId="12" xfId="0" applyNumberFormat="1" applyFont="1" applyFill="1" applyBorder="1" applyAlignment="1">
      <alignment horizontal="center" vertical="center"/>
    </xf>
    <xf numFmtId="0" fontId="23" fillId="0" borderId="76" xfId="0" applyNumberFormat="1" applyFont="1" applyBorder="1" applyAlignment="1">
      <alignment horizontal="center" vertical="center"/>
    </xf>
    <xf numFmtId="0" fontId="23" fillId="0" borderId="73" xfId="0" applyNumberFormat="1" applyFont="1" applyBorder="1" applyAlignment="1">
      <alignment horizontal="center" vertical="center"/>
    </xf>
    <xf numFmtId="0" fontId="23" fillId="0" borderId="77" xfId="0" applyNumberFormat="1" applyFont="1" applyBorder="1" applyAlignment="1">
      <alignment horizontal="center" vertical="center"/>
    </xf>
    <xf numFmtId="0" fontId="23" fillId="0" borderId="27" xfId="0" applyNumberFormat="1" applyFont="1" applyBorder="1" applyAlignment="1">
      <alignment horizontal="center" vertical="center"/>
    </xf>
    <xf numFmtId="0" fontId="23" fillId="23" borderId="77" xfId="0" applyNumberFormat="1" applyFont="1" applyFill="1" applyBorder="1" applyAlignment="1">
      <alignment horizontal="center" vertical="center"/>
    </xf>
    <xf numFmtId="0" fontId="23" fillId="23" borderId="27" xfId="0" applyNumberFormat="1" applyFont="1" applyFill="1" applyBorder="1" applyAlignment="1">
      <alignment horizontal="center" vertical="center"/>
    </xf>
    <xf numFmtId="0" fontId="23" fillId="0" borderId="75" xfId="0" applyNumberFormat="1" applyFont="1" applyBorder="1" applyAlignment="1">
      <alignment horizontal="center" vertical="center"/>
    </xf>
    <xf numFmtId="0" fontId="23" fillId="0" borderId="30" xfId="0" applyNumberFormat="1" applyFont="1" applyBorder="1" applyAlignment="1">
      <alignment horizontal="center" vertical="center"/>
    </xf>
    <xf numFmtId="0" fontId="8" fillId="20" borderId="57" xfId="0" applyNumberFormat="1" applyFont="1" applyFill="1" applyBorder="1" applyAlignment="1">
      <alignment horizontal="center" vertical="center"/>
    </xf>
    <xf numFmtId="0" fontId="8" fillId="20" borderId="61" xfId="0" applyNumberFormat="1" applyFont="1" applyFill="1" applyBorder="1" applyAlignment="1">
      <alignment horizontal="center" vertical="center"/>
    </xf>
    <xf numFmtId="0" fontId="8" fillId="4" borderId="60" xfId="0" applyNumberFormat="1" applyFont="1" applyFill="1" applyBorder="1" applyAlignment="1">
      <alignment horizontal="center" vertical="center"/>
    </xf>
    <xf numFmtId="0" fontId="8" fillId="4" borderId="62" xfId="0" applyNumberFormat="1" applyFont="1" applyFill="1" applyBorder="1" applyAlignment="1">
      <alignment horizontal="center" vertical="center"/>
    </xf>
    <xf numFmtId="0" fontId="8" fillId="20" borderId="60" xfId="0" applyNumberFormat="1" applyFont="1" applyFill="1" applyBorder="1" applyAlignment="1">
      <alignment horizontal="center" vertical="center"/>
    </xf>
    <xf numFmtId="0" fontId="8" fillId="20" borderId="62" xfId="0" applyNumberFormat="1" applyFont="1" applyFill="1" applyBorder="1" applyAlignment="1">
      <alignment horizontal="center" vertical="center"/>
    </xf>
    <xf numFmtId="0" fontId="8" fillId="20" borderId="65" xfId="0" applyNumberFormat="1" applyFont="1" applyFill="1" applyBorder="1" applyAlignment="1">
      <alignment horizontal="center" vertical="center"/>
    </xf>
    <xf numFmtId="0" fontId="8" fillId="20" borderId="66" xfId="0" applyNumberFormat="1" applyFont="1" applyFill="1" applyBorder="1" applyAlignment="1">
      <alignment horizontal="center" vertical="center"/>
    </xf>
    <xf numFmtId="4" fontId="23" fillId="20" borderId="23" xfId="0" applyNumberFormat="1" applyFont="1" applyFill="1" applyBorder="1" applyAlignment="1">
      <alignment horizontal="center" vertical="center"/>
    </xf>
    <xf numFmtId="4" fontId="23" fillId="20" borderId="86" xfId="0" applyNumberFormat="1" applyFont="1" applyFill="1" applyBorder="1" applyAlignment="1">
      <alignment horizontal="center" vertical="center"/>
    </xf>
    <xf numFmtId="4" fontId="23" fillId="20" borderId="58" xfId="0" applyNumberFormat="1" applyFont="1" applyFill="1" applyBorder="1" applyAlignment="1">
      <alignment horizontal="center" vertical="center"/>
    </xf>
    <xf numFmtId="4" fontId="23" fillId="0" borderId="25" xfId="0" applyNumberFormat="1" applyFont="1" applyBorder="1" applyAlignment="1">
      <alignment horizontal="center" vertical="center"/>
    </xf>
    <xf numFmtId="4" fontId="23" fillId="0" borderId="82" xfId="0" applyNumberFormat="1" applyFont="1" applyBorder="1" applyAlignment="1">
      <alignment horizontal="center" vertical="center"/>
    </xf>
    <xf numFmtId="4" fontId="23" fillId="20" borderId="25" xfId="0" applyNumberFormat="1" applyFont="1" applyFill="1" applyBorder="1" applyAlignment="1">
      <alignment horizontal="center" vertical="center"/>
    </xf>
    <xf numFmtId="4" fontId="23" fillId="20" borderId="82" xfId="0" applyNumberFormat="1" applyFont="1" applyFill="1" applyBorder="1" applyAlignment="1">
      <alignment horizontal="center" vertical="center"/>
    </xf>
    <xf numFmtId="4" fontId="23" fillId="20" borderId="18" xfId="0" applyNumberFormat="1" applyFont="1" applyFill="1" applyBorder="1" applyAlignment="1">
      <alignment horizontal="center" vertical="center"/>
    </xf>
    <xf numFmtId="4" fontId="23" fillId="20" borderId="28" xfId="0" applyNumberFormat="1" applyFont="1" applyFill="1" applyBorder="1" applyAlignment="1">
      <alignment horizontal="center" vertical="center"/>
    </xf>
    <xf numFmtId="4" fontId="23" fillId="20" borderId="83" xfId="0" applyNumberFormat="1" applyFont="1" applyFill="1" applyBorder="1" applyAlignment="1">
      <alignment horizontal="center" vertical="center"/>
    </xf>
    <xf numFmtId="4" fontId="23" fillId="20" borderId="19" xfId="0" applyNumberFormat="1" applyFont="1" applyFill="1" applyBorder="1" applyAlignment="1">
      <alignment horizontal="center" vertical="center"/>
    </xf>
    <xf numFmtId="4" fontId="183" fillId="0" borderId="27" xfId="2" applyNumberFormat="1" applyFont="1" applyBorder="1" applyAlignment="1">
      <alignment horizontal="center" vertical="center"/>
    </xf>
    <xf numFmtId="191" fontId="176" fillId="0" borderId="0" xfId="0" applyFont="1"/>
    <xf numFmtId="191" fontId="187" fillId="0" borderId="25" xfId="2" applyFont="1" applyBorder="1" applyAlignment="1">
      <alignment vertical="center"/>
    </xf>
    <xf numFmtId="191" fontId="187" fillId="0" borderId="26" xfId="2" applyFont="1" applyBorder="1" applyAlignment="1">
      <alignment vertical="center"/>
    </xf>
    <xf numFmtId="9" fontId="185" fillId="0" borderId="27" xfId="5" applyFont="1" applyBorder="1" applyAlignment="1">
      <alignment horizontal="center" vertical="center"/>
    </xf>
    <xf numFmtId="173" fontId="185" fillId="0" borderId="27" xfId="5" applyNumberFormat="1" applyFont="1" applyBorder="1" applyAlignment="1">
      <alignment horizontal="center" vertical="center"/>
    </xf>
    <xf numFmtId="9" fontId="185" fillId="0" borderId="27" xfId="2" applyNumberFormat="1" applyFont="1" applyBorder="1" applyAlignment="1">
      <alignment horizontal="center" vertical="center"/>
    </xf>
    <xf numFmtId="191" fontId="187" fillId="0" borderId="25" xfId="2" applyFont="1" applyBorder="1" applyAlignment="1">
      <alignment vertical="center" wrapText="1"/>
    </xf>
    <xf numFmtId="191" fontId="188" fillId="0" borderId="0" xfId="0" applyFont="1" applyAlignment="1">
      <alignment vertical="center"/>
    </xf>
    <xf numFmtId="191" fontId="187" fillId="0" borderId="28" xfId="2" applyFont="1" applyBorder="1" applyAlignment="1">
      <alignment vertical="center" wrapText="1"/>
    </xf>
    <xf numFmtId="191" fontId="187" fillId="0" borderId="29" xfId="2" applyFont="1" applyBorder="1" applyAlignment="1">
      <alignment vertical="center"/>
    </xf>
    <xf numFmtId="173" fontId="185" fillId="0" borderId="30" xfId="5" applyNumberFormat="1" applyFont="1" applyBorder="1" applyAlignment="1">
      <alignment horizontal="center" vertical="center"/>
    </xf>
    <xf numFmtId="191" fontId="189" fillId="0" borderId="0" xfId="0" applyFont="1"/>
    <xf numFmtId="191" fontId="73" fillId="0" borderId="0" xfId="0" applyFont="1"/>
    <xf numFmtId="3" fontId="218" fillId="19" borderId="66" xfId="4" applyNumberFormat="1" applyFont="1" applyFill="1" applyBorder="1" applyAlignment="1">
      <alignment vertical="center"/>
    </xf>
    <xf numFmtId="3" fontId="217" fillId="19" borderId="66" xfId="4" applyNumberFormat="1" applyFont="1" applyFill="1" applyBorder="1" applyAlignment="1">
      <alignment vertical="center"/>
    </xf>
    <xf numFmtId="205" fontId="218" fillId="19" borderId="66" xfId="214" applyFont="1" applyFill="1" applyBorder="1" applyAlignment="1">
      <alignment horizontal="left" vertical="center"/>
    </xf>
    <xf numFmtId="3" fontId="217" fillId="19" borderId="16" xfId="4" applyNumberFormat="1" applyFont="1" applyFill="1" applyBorder="1" applyAlignment="1">
      <alignment horizontal="left" vertical="center"/>
    </xf>
    <xf numFmtId="191" fontId="183" fillId="0" borderId="0" xfId="0" applyFont="1"/>
    <xf numFmtId="4" fontId="228" fillId="0" borderId="0" xfId="0" quotePrefix="1" applyNumberFormat="1" applyFont="1" applyAlignment="1">
      <alignment vertical="center"/>
    </xf>
    <xf numFmtId="191" fontId="182" fillId="4" borderId="0" xfId="0" applyFont="1" applyFill="1" applyAlignment="1" applyProtection="1">
      <alignment vertical="center"/>
      <protection locked="0"/>
    </xf>
    <xf numFmtId="191" fontId="231" fillId="4" borderId="183" xfId="0" quotePrefix="1" applyFont="1" applyFill="1" applyBorder="1" applyAlignment="1">
      <alignment horizontal="center" vertical="center"/>
    </xf>
    <xf numFmtId="191" fontId="230" fillId="4" borderId="184" xfId="0" applyFont="1" applyFill="1" applyBorder="1" applyAlignment="1">
      <alignment horizontal="center" vertical="center"/>
    </xf>
    <xf numFmtId="191" fontId="230" fillId="4" borderId="185" xfId="0" quotePrefix="1" applyFont="1" applyFill="1" applyBorder="1" applyAlignment="1">
      <alignment horizontal="center" vertical="center"/>
    </xf>
    <xf numFmtId="191" fontId="230" fillId="4" borderId="186" xfId="0" quotePrefix="1" applyFont="1" applyFill="1" applyBorder="1" applyAlignment="1">
      <alignment horizontal="center" vertical="center"/>
    </xf>
    <xf numFmtId="191" fontId="230" fillId="4" borderId="187" xfId="0" quotePrefix="1" applyFont="1" applyFill="1" applyBorder="1" applyAlignment="1">
      <alignment horizontal="center" vertical="center"/>
    </xf>
    <xf numFmtId="191" fontId="230" fillId="4" borderId="188" xfId="0" quotePrefix="1" applyFont="1" applyFill="1" applyBorder="1" applyAlignment="1">
      <alignment horizontal="center" vertical="center"/>
    </xf>
    <xf numFmtId="173" fontId="178" fillId="20" borderId="189" xfId="0" applyNumberFormat="1" applyFont="1" applyFill="1" applyBorder="1" applyAlignment="1">
      <alignment horizontal="center" vertical="center"/>
    </xf>
    <xf numFmtId="174" fontId="178" fillId="20" borderId="190" xfId="0" applyNumberFormat="1" applyFont="1" applyFill="1" applyBorder="1" applyAlignment="1">
      <alignment horizontal="center" vertical="center"/>
    </xf>
    <xf numFmtId="173" fontId="178" fillId="20" borderId="191" xfId="0" applyNumberFormat="1" applyFont="1" applyFill="1" applyBorder="1" applyAlignment="1">
      <alignment horizontal="center" vertical="center"/>
    </xf>
    <xf numFmtId="173" fontId="178" fillId="20" borderId="192" xfId="0" applyNumberFormat="1" applyFont="1" applyFill="1" applyBorder="1" applyAlignment="1">
      <alignment horizontal="center" vertical="center"/>
    </xf>
    <xf numFmtId="173" fontId="178" fillId="20" borderId="190" xfId="0" applyNumberFormat="1" applyFont="1" applyFill="1" applyBorder="1" applyAlignment="1">
      <alignment horizontal="center" vertical="center"/>
    </xf>
    <xf numFmtId="39" fontId="178" fillId="20" borderId="190" xfId="0" applyNumberFormat="1" applyFont="1" applyFill="1" applyBorder="1" applyAlignment="1">
      <alignment horizontal="center" vertical="center"/>
    </xf>
    <xf numFmtId="39" fontId="178" fillId="20" borderId="191" xfId="0" applyNumberFormat="1" applyFont="1" applyFill="1" applyBorder="1" applyAlignment="1">
      <alignment horizontal="center" vertical="center"/>
    </xf>
    <xf numFmtId="173" fontId="181" fillId="0" borderId="189" xfId="0" applyNumberFormat="1" applyFont="1" applyBorder="1" applyAlignment="1">
      <alignment horizontal="center" vertical="center"/>
    </xf>
    <xf numFmtId="174" fontId="181" fillId="0" borderId="190" xfId="0" applyNumberFormat="1" applyFont="1" applyBorder="1" applyAlignment="1">
      <alignment horizontal="center" vertical="center"/>
    </xf>
    <xf numFmtId="173" fontId="181" fillId="0" borderId="191" xfId="0" applyNumberFormat="1" applyFont="1" applyBorder="1" applyAlignment="1">
      <alignment horizontal="center" vertical="center"/>
    </xf>
    <xf numFmtId="173" fontId="181" fillId="0" borderId="192" xfId="0" applyNumberFormat="1" applyFont="1" applyBorder="1" applyAlignment="1">
      <alignment horizontal="center" vertical="center"/>
    </xf>
    <xf numFmtId="173" fontId="181" fillId="0" borderId="190" xfId="0" applyNumberFormat="1" applyFont="1" applyBorder="1" applyAlignment="1">
      <alignment horizontal="center" vertical="center"/>
    </xf>
    <xf numFmtId="39" fontId="181" fillId="0" borderId="190" xfId="0" applyNumberFormat="1" applyFont="1" applyBorder="1" applyAlignment="1">
      <alignment horizontal="center" vertical="center"/>
    </xf>
    <xf numFmtId="39" fontId="181" fillId="0" borderId="191" xfId="0" applyNumberFormat="1" applyFont="1" applyBorder="1" applyAlignment="1">
      <alignment horizontal="center" vertical="center"/>
    </xf>
    <xf numFmtId="173" fontId="232" fillId="20" borderId="189" xfId="0" applyNumberFormat="1" applyFont="1" applyFill="1" applyBorder="1" applyAlignment="1">
      <alignment horizontal="center" vertical="center"/>
    </xf>
    <xf numFmtId="174" fontId="232" fillId="20" borderId="190" xfId="0" applyNumberFormat="1" applyFont="1" applyFill="1" applyBorder="1" applyAlignment="1">
      <alignment horizontal="center" vertical="center"/>
    </xf>
    <xf numFmtId="173" fontId="232" fillId="20" borderId="191" xfId="0" applyNumberFormat="1" applyFont="1" applyFill="1" applyBorder="1" applyAlignment="1">
      <alignment horizontal="center" vertical="center"/>
    </xf>
    <xf numFmtId="173" fontId="232" fillId="20" borderId="192" xfId="0" applyNumberFormat="1" applyFont="1" applyFill="1" applyBorder="1" applyAlignment="1">
      <alignment horizontal="center" vertical="center"/>
    </xf>
    <xf numFmtId="173" fontId="232" fillId="20" borderId="190" xfId="0" applyNumberFormat="1" applyFont="1" applyFill="1" applyBorder="1" applyAlignment="1">
      <alignment horizontal="center" vertical="center"/>
    </xf>
    <xf numFmtId="39" fontId="232" fillId="20" borderId="190" xfId="0" applyNumberFormat="1" applyFont="1" applyFill="1" applyBorder="1" applyAlignment="1">
      <alignment horizontal="center" vertical="center"/>
    </xf>
    <xf numFmtId="39" fontId="232" fillId="20" borderId="191" xfId="0" applyNumberFormat="1" applyFont="1" applyFill="1" applyBorder="1" applyAlignment="1">
      <alignment horizontal="center" vertical="center"/>
    </xf>
    <xf numFmtId="173" fontId="178" fillId="20" borderId="185" xfId="0" applyNumberFormat="1" applyFont="1" applyFill="1" applyBorder="1" applyAlignment="1">
      <alignment horizontal="center" vertical="center"/>
    </xf>
    <xf numFmtId="174" fontId="178" fillId="20" borderId="186" xfId="0" applyNumberFormat="1" applyFont="1" applyFill="1" applyBorder="1" applyAlignment="1">
      <alignment horizontal="center" vertical="center"/>
    </xf>
    <xf numFmtId="173" fontId="178" fillId="20" borderId="187" xfId="0" applyNumberFormat="1" applyFont="1" applyFill="1" applyBorder="1" applyAlignment="1">
      <alignment horizontal="center" vertical="center"/>
    </xf>
    <xf numFmtId="173" fontId="178" fillId="20" borderId="188" xfId="0" applyNumberFormat="1" applyFont="1" applyFill="1" applyBorder="1" applyAlignment="1">
      <alignment horizontal="center" vertical="center"/>
    </xf>
    <xf numFmtId="173" fontId="178" fillId="20" borderId="186" xfId="0" applyNumberFormat="1" applyFont="1" applyFill="1" applyBorder="1" applyAlignment="1">
      <alignment horizontal="center" vertical="center"/>
    </xf>
    <xf numFmtId="39" fontId="178" fillId="20" borderId="186" xfId="0" applyNumberFormat="1" applyFont="1" applyFill="1" applyBorder="1" applyAlignment="1">
      <alignment horizontal="center" vertical="center"/>
    </xf>
    <xf numFmtId="39" fontId="178" fillId="20" borderId="187" xfId="0" applyNumberFormat="1" applyFont="1" applyFill="1" applyBorder="1" applyAlignment="1">
      <alignment horizontal="center" vertical="center"/>
    </xf>
    <xf numFmtId="191" fontId="73" fillId="0" borderId="0" xfId="0" applyFont="1" applyAlignment="1">
      <alignment vertical="top"/>
    </xf>
    <xf numFmtId="0" fontId="178" fillId="20" borderId="10" xfId="0" applyNumberFormat="1" applyFont="1" applyFill="1" applyBorder="1" applyAlignment="1">
      <alignment horizontal="center" vertical="center"/>
    </xf>
    <xf numFmtId="0" fontId="178" fillId="20" borderId="0" xfId="0" applyNumberFormat="1" applyFont="1" applyFill="1" applyAlignment="1">
      <alignment horizontal="center" vertical="center"/>
    </xf>
    <xf numFmtId="0" fontId="181" fillId="0" borderId="10" xfId="0" applyNumberFormat="1" applyFont="1" applyBorder="1" applyAlignment="1">
      <alignment horizontal="center" vertical="center"/>
    </xf>
    <xf numFmtId="0" fontId="181" fillId="0" borderId="0" xfId="0" applyNumberFormat="1" applyFont="1" applyAlignment="1">
      <alignment horizontal="center" vertical="center"/>
    </xf>
    <xf numFmtId="0" fontId="232" fillId="20" borderId="10" xfId="0" applyNumberFormat="1" applyFont="1" applyFill="1" applyBorder="1" applyAlignment="1">
      <alignment horizontal="center" vertical="center"/>
    </xf>
    <xf numFmtId="0" fontId="232" fillId="20" borderId="0" xfId="0" applyNumberFormat="1" applyFont="1" applyFill="1" applyAlignment="1">
      <alignment horizontal="center" vertical="center"/>
    </xf>
    <xf numFmtId="0" fontId="178" fillId="20" borderId="21" xfId="0" applyNumberFormat="1" applyFont="1" applyFill="1" applyBorder="1" applyAlignment="1">
      <alignment horizontal="center" vertical="center"/>
    </xf>
    <xf numFmtId="0" fontId="178" fillId="20" borderId="56" xfId="0" applyNumberFormat="1" applyFont="1" applyFill="1" applyBorder="1" applyAlignment="1">
      <alignment horizontal="center" vertical="center"/>
    </xf>
    <xf numFmtId="173" fontId="80" fillId="0" borderId="0" xfId="0" applyNumberFormat="1" applyFont="1" applyAlignment="1">
      <alignment horizontal="center" vertical="center"/>
    </xf>
    <xf numFmtId="0" fontId="80" fillId="0" borderId="0" xfId="0" applyNumberFormat="1" applyFont="1" applyAlignment="1">
      <alignment horizontal="center" vertical="center"/>
    </xf>
    <xf numFmtId="39" fontId="80" fillId="0" borderId="0" xfId="0" applyNumberFormat="1" applyFont="1" applyAlignment="1">
      <alignment horizontal="center" vertical="center"/>
    </xf>
    <xf numFmtId="0" fontId="80" fillId="0" borderId="50" xfId="0" applyNumberFormat="1" applyFont="1" applyBorder="1" applyAlignment="1">
      <alignment horizontal="center" vertical="center"/>
    </xf>
    <xf numFmtId="173" fontId="80" fillId="0" borderId="50" xfId="0" applyNumberFormat="1" applyFont="1" applyBorder="1" applyAlignment="1">
      <alignment horizontal="center" vertical="center"/>
    </xf>
    <xf numFmtId="39" fontId="80" fillId="0" borderId="50" xfId="0" applyNumberFormat="1" applyFont="1" applyBorder="1" applyAlignment="1">
      <alignment horizontal="center" vertical="center"/>
    </xf>
    <xf numFmtId="191" fontId="5" fillId="0" borderId="0" xfId="0" applyFont="1" applyAlignment="1">
      <alignment horizontal="left" vertical="center"/>
    </xf>
    <xf numFmtId="191" fontId="14" fillId="0" borderId="0" xfId="0" applyFont="1" applyAlignment="1">
      <alignment horizontal="center" vertical="center"/>
    </xf>
    <xf numFmtId="191" fontId="5" fillId="0" borderId="0" xfId="0" applyFont="1" applyAlignment="1">
      <alignment horizontal="center" vertical="center"/>
    </xf>
    <xf numFmtId="191" fontId="14" fillId="17" borderId="22" xfId="0" applyFont="1" applyFill="1" applyBorder="1" applyAlignment="1">
      <alignment horizontal="center" vertical="center"/>
    </xf>
    <xf numFmtId="0" fontId="8" fillId="20" borderId="59" xfId="0" applyNumberFormat="1" applyFont="1" applyFill="1" applyBorder="1" applyAlignment="1">
      <alignment horizontal="center" vertical="center"/>
    </xf>
    <xf numFmtId="0" fontId="8" fillId="4" borderId="9" xfId="0" applyNumberFormat="1" applyFont="1" applyFill="1" applyBorder="1" applyAlignment="1">
      <alignment horizontal="center" vertical="center"/>
    </xf>
    <xf numFmtId="191" fontId="234" fillId="4" borderId="0" xfId="0" applyFont="1" applyFill="1"/>
    <xf numFmtId="17" fontId="36" fillId="0" borderId="14" xfId="2" applyNumberFormat="1" applyFont="1" applyBorder="1" applyAlignment="1">
      <alignment vertical="center"/>
    </xf>
    <xf numFmtId="3" fontId="203" fillId="0" borderId="193" xfId="4" applyNumberFormat="1" applyFont="1" applyBorder="1" applyAlignment="1">
      <alignment horizontal="center" vertical="center"/>
    </xf>
    <xf numFmtId="4" fontId="203" fillId="0" borderId="193" xfId="4" applyNumberFormat="1" applyFont="1" applyBorder="1" applyAlignment="1">
      <alignment horizontal="right" vertical="center"/>
    </xf>
    <xf numFmtId="167" fontId="203" fillId="0" borderId="193" xfId="4" applyNumberFormat="1" applyFont="1" applyBorder="1" applyAlignment="1">
      <alignment horizontal="right" vertical="center"/>
    </xf>
    <xf numFmtId="39" fontId="203" fillId="0" borderId="193" xfId="3" applyNumberFormat="1" applyFont="1" applyBorder="1" applyAlignment="1">
      <alignment horizontal="center" vertical="center"/>
    </xf>
    <xf numFmtId="3" fontId="203" fillId="0" borderId="174" xfId="4" applyNumberFormat="1" applyFont="1" applyBorder="1" applyAlignment="1">
      <alignment horizontal="center" vertical="center"/>
    </xf>
    <xf numFmtId="4" fontId="203" fillId="0" borderId="174" xfId="4" applyNumberFormat="1" applyFont="1" applyBorder="1" applyAlignment="1">
      <alignment horizontal="right" vertical="center"/>
    </xf>
    <xf numFmtId="167" fontId="203" fillId="0" borderId="174" xfId="4" applyNumberFormat="1" applyFont="1" applyBorder="1" applyAlignment="1">
      <alignment horizontal="right" vertical="center"/>
    </xf>
    <xf numFmtId="39" fontId="203" fillId="0" borderId="174" xfId="3" applyNumberFormat="1" applyFont="1" applyBorder="1" applyAlignment="1">
      <alignment horizontal="center" vertical="center"/>
    </xf>
    <xf numFmtId="3" fontId="212" fillId="16" borderId="174" xfId="4" applyNumberFormat="1" applyFont="1" applyFill="1" applyBorder="1" applyAlignment="1">
      <alignment horizontal="center" vertical="center"/>
    </xf>
    <xf numFmtId="4" fontId="213" fillId="16" borderId="174" xfId="4" applyNumberFormat="1" applyFont="1" applyFill="1" applyBorder="1" applyAlignment="1">
      <alignment horizontal="right" vertical="center"/>
    </xf>
    <xf numFmtId="4" fontId="212" fillId="16" borderId="174" xfId="4" applyNumberFormat="1" applyFont="1" applyFill="1" applyBorder="1" applyAlignment="1">
      <alignment horizontal="right" vertical="center"/>
    </xf>
    <xf numFmtId="167" fontId="212" fillId="16" borderId="174" xfId="4" applyNumberFormat="1" applyFont="1" applyFill="1" applyBorder="1" applyAlignment="1">
      <alignment horizontal="right" vertical="center"/>
    </xf>
    <xf numFmtId="39" fontId="212" fillId="16" borderId="174" xfId="3" applyNumberFormat="1" applyFont="1" applyFill="1" applyBorder="1" applyAlignment="1">
      <alignment horizontal="center" vertical="center"/>
    </xf>
    <xf numFmtId="3" fontId="203" fillId="0" borderId="175" xfId="4" applyNumberFormat="1" applyFont="1" applyBorder="1" applyAlignment="1">
      <alignment horizontal="center" vertical="center"/>
    </xf>
    <xf numFmtId="4" fontId="203" fillId="0" borderId="175" xfId="4" applyNumberFormat="1" applyFont="1" applyBorder="1" applyAlignment="1">
      <alignment horizontal="right" vertical="center"/>
    </xf>
    <xf numFmtId="167" fontId="203" fillId="0" borderId="175" xfId="4" applyNumberFormat="1" applyFont="1" applyBorder="1" applyAlignment="1">
      <alignment horizontal="right" vertical="center"/>
    </xf>
    <xf numFmtId="39" fontId="203" fillId="0" borderId="175" xfId="3" applyNumberFormat="1" applyFont="1" applyBorder="1" applyAlignment="1">
      <alignment horizontal="center" vertical="center"/>
    </xf>
    <xf numFmtId="9" fontId="15" fillId="0" borderId="0" xfId="5" applyFont="1" applyAlignment="1">
      <alignment vertical="center"/>
    </xf>
    <xf numFmtId="0" fontId="15" fillId="0" borderId="0" xfId="2" applyNumberFormat="1" applyFont="1" applyAlignment="1">
      <alignment vertical="center"/>
    </xf>
    <xf numFmtId="166" fontId="71" fillId="0" borderId="0" xfId="2" applyNumberFormat="1" applyFont="1" applyBorder="1" applyAlignment="1">
      <alignment horizontal="center" vertical="center"/>
    </xf>
    <xf numFmtId="191" fontId="15" fillId="0" borderId="14" xfId="2" applyFont="1" applyBorder="1" applyAlignment="1">
      <alignment horizontal="center" vertical="center"/>
    </xf>
    <xf numFmtId="191" fontId="52" fillId="14" borderId="56" xfId="2" applyFont="1" applyFill="1" applyBorder="1" applyAlignment="1">
      <alignment horizontal="center" vertical="center"/>
    </xf>
    <xf numFmtId="191" fontId="52" fillId="14" borderId="15" xfId="2" applyFont="1" applyFill="1" applyBorder="1" applyAlignment="1">
      <alignment horizontal="center" vertical="center"/>
    </xf>
    <xf numFmtId="191" fontId="52" fillId="14" borderId="22" xfId="2" applyFont="1" applyFill="1" applyBorder="1" applyAlignment="1">
      <alignment horizontal="center" vertical="center" wrapText="1"/>
    </xf>
    <xf numFmtId="17" fontId="69" fillId="6" borderId="0" xfId="2" applyNumberFormat="1" applyFont="1" applyFill="1" applyBorder="1" applyAlignment="1">
      <alignment horizontal="center" vertical="center"/>
    </xf>
    <xf numFmtId="191" fontId="183" fillId="0" borderId="194" xfId="2" applyFont="1" applyBorder="1" applyAlignment="1">
      <alignment vertical="center"/>
    </xf>
    <xf numFmtId="191" fontId="73" fillId="0" borderId="195" xfId="2" applyFont="1" applyBorder="1" applyAlignment="1">
      <alignment vertical="center" wrapText="1"/>
    </xf>
    <xf numFmtId="166" fontId="71" fillId="0" borderId="196" xfId="2" applyNumberFormat="1" applyFont="1" applyBorder="1" applyAlignment="1">
      <alignment horizontal="center" vertical="center"/>
    </xf>
    <xf numFmtId="191" fontId="73" fillId="0" borderId="101" xfId="2" applyFont="1" applyBorder="1" applyAlignment="1">
      <alignment vertical="center"/>
    </xf>
    <xf numFmtId="191" fontId="73" fillId="0" borderId="197" xfId="2" applyFont="1" applyBorder="1" applyAlignment="1">
      <alignment vertical="center"/>
    </xf>
    <xf numFmtId="10" fontId="71" fillId="0" borderId="198" xfId="2" applyNumberFormat="1" applyFont="1" applyBorder="1" applyAlignment="1">
      <alignment horizontal="center" vertical="center"/>
    </xf>
    <xf numFmtId="191" fontId="183" fillId="0" borderId="199" xfId="2" applyFont="1" applyBorder="1" applyAlignment="1">
      <alignment vertical="center"/>
    </xf>
    <xf numFmtId="191" fontId="73" fillId="0" borderId="200" xfId="2" applyFont="1" applyBorder="1" applyAlignment="1">
      <alignment vertical="center"/>
    </xf>
    <xf numFmtId="191" fontId="71" fillId="0" borderId="201" xfId="2" applyFont="1" applyBorder="1" applyAlignment="1">
      <alignment horizontal="center" vertical="center"/>
    </xf>
    <xf numFmtId="191" fontId="183" fillId="0" borderId="101" xfId="2" applyFont="1" applyBorder="1" applyAlignment="1">
      <alignment vertical="center"/>
    </xf>
    <xf numFmtId="9" fontId="71" fillId="0" borderId="198" xfId="2" applyNumberFormat="1" applyFont="1" applyBorder="1" applyAlignment="1">
      <alignment horizontal="center" vertical="center"/>
    </xf>
    <xf numFmtId="191" fontId="183" fillId="0" borderId="202" xfId="2" applyFont="1" applyBorder="1" applyAlignment="1">
      <alignment vertical="center"/>
    </xf>
    <xf numFmtId="191" fontId="73" fillId="0" borderId="203" xfId="2" applyFont="1" applyBorder="1" applyAlignment="1">
      <alignment vertical="center"/>
    </xf>
    <xf numFmtId="9" fontId="71" fillId="0" borderId="204" xfId="2" applyNumberFormat="1" applyFont="1" applyBorder="1" applyAlignment="1">
      <alignment horizontal="center" vertical="center"/>
    </xf>
    <xf numFmtId="191" fontId="73" fillId="4" borderId="205" xfId="2" applyFont="1" applyFill="1" applyBorder="1" applyAlignment="1">
      <alignment vertical="center"/>
    </xf>
    <xf numFmtId="191" fontId="73" fillId="0" borderId="206" xfId="2" applyFont="1" applyBorder="1" applyAlignment="1">
      <alignment vertical="center"/>
    </xf>
    <xf numFmtId="166" fontId="71" fillId="0" borderId="207" xfId="2" applyNumberFormat="1" applyFont="1" applyBorder="1" applyAlignment="1">
      <alignment horizontal="center" vertical="center"/>
    </xf>
    <xf numFmtId="166" fontId="71" fillId="0" borderId="198" xfId="2" applyNumberFormat="1" applyFont="1" applyBorder="1" applyAlignment="1">
      <alignment horizontal="center" vertical="center"/>
    </xf>
    <xf numFmtId="191" fontId="73" fillId="0" borderId="190" xfId="2" applyFont="1" applyBorder="1" applyAlignment="1">
      <alignment vertical="center"/>
    </xf>
    <xf numFmtId="191" fontId="73" fillId="0" borderId="208" xfId="2" applyFont="1" applyBorder="1" applyAlignment="1">
      <alignment vertical="center"/>
    </xf>
    <xf numFmtId="166" fontId="71" fillId="0" borderId="201" xfId="2" applyNumberFormat="1" applyFont="1" applyBorder="1" applyAlignment="1">
      <alignment horizontal="center" vertical="center"/>
    </xf>
    <xf numFmtId="191" fontId="183" fillId="4" borderId="202" xfId="2" applyFont="1" applyFill="1" applyBorder="1" applyAlignment="1">
      <alignment vertical="center"/>
    </xf>
    <xf numFmtId="191" fontId="73" fillId="4" borderId="209" xfId="2" applyFont="1" applyFill="1" applyBorder="1" applyAlignment="1">
      <alignment vertical="center"/>
    </xf>
    <xf numFmtId="191" fontId="73" fillId="4" borderId="204" xfId="2" applyFont="1" applyFill="1" applyBorder="1" applyAlignment="1">
      <alignment vertical="center"/>
    </xf>
    <xf numFmtId="191" fontId="73" fillId="4" borderId="101" xfId="2" applyFont="1" applyFill="1" applyBorder="1" applyAlignment="1">
      <alignment vertical="center"/>
    </xf>
    <xf numFmtId="191" fontId="73" fillId="4" borderId="190" xfId="2" applyFont="1" applyFill="1" applyBorder="1" applyAlignment="1">
      <alignment vertical="center"/>
    </xf>
    <xf numFmtId="191" fontId="73" fillId="4" borderId="210" xfId="2" applyFont="1" applyFill="1" applyBorder="1" applyAlignment="1">
      <alignment vertical="center"/>
    </xf>
    <xf numFmtId="10" fontId="71" fillId="4" borderId="204" xfId="2" applyNumberFormat="1" applyFont="1" applyFill="1" applyBorder="1" applyAlignment="1">
      <alignment horizontal="center" vertical="center"/>
    </xf>
    <xf numFmtId="4" fontId="73" fillId="4" borderId="205" xfId="2" applyNumberFormat="1" applyFont="1" applyFill="1" applyBorder="1" applyAlignment="1">
      <alignment vertical="center"/>
    </xf>
    <xf numFmtId="166" fontId="71" fillId="4" borderId="207" xfId="2" applyNumberFormat="1" applyFont="1" applyFill="1" applyBorder="1" applyAlignment="1">
      <alignment horizontal="center" vertical="center"/>
    </xf>
    <xf numFmtId="166" fontId="71" fillId="0" borderId="204" xfId="2" applyNumberFormat="1" applyFont="1" applyBorder="1" applyAlignment="1">
      <alignment horizontal="center" vertical="center"/>
    </xf>
    <xf numFmtId="171" fontId="71" fillId="4" borderId="207" xfId="329" applyNumberFormat="1" applyFont="1" applyFill="1" applyBorder="1" applyAlignment="1">
      <alignment horizontal="center" vertical="center"/>
    </xf>
    <xf numFmtId="9" fontId="72" fillId="0" borderId="207" xfId="2" applyNumberFormat="1" applyFont="1" applyBorder="1" applyAlignment="1">
      <alignment horizontal="center" vertical="center"/>
    </xf>
    <xf numFmtId="191" fontId="183" fillId="4" borderId="211" xfId="2" applyFont="1" applyFill="1" applyBorder="1" applyAlignment="1">
      <alignment vertical="center"/>
    </xf>
    <xf numFmtId="9" fontId="71" fillId="0" borderId="212" xfId="2" applyNumberFormat="1" applyFont="1" applyBorder="1" applyAlignment="1">
      <alignment horizontal="center" vertical="center"/>
    </xf>
    <xf numFmtId="191" fontId="23" fillId="0" borderId="213" xfId="2" applyFont="1" applyBorder="1" applyAlignment="1">
      <alignment vertical="center"/>
    </xf>
    <xf numFmtId="191" fontId="23" fillId="0" borderId="210" xfId="2" applyFont="1" applyBorder="1" applyAlignment="1">
      <alignment vertical="center"/>
    </xf>
    <xf numFmtId="173" fontId="72" fillId="0" borderId="214" xfId="2" applyNumberFormat="1" applyFont="1" applyBorder="1" applyAlignment="1">
      <alignment horizontal="center" vertical="center"/>
    </xf>
    <xf numFmtId="191" fontId="183" fillId="4" borderId="215" xfId="2" applyFont="1" applyFill="1" applyBorder="1" applyAlignment="1">
      <alignment vertical="center"/>
    </xf>
    <xf numFmtId="191" fontId="73" fillId="4" borderId="208" xfId="2" applyFont="1" applyFill="1" applyBorder="1" applyAlignment="1">
      <alignment vertical="center" wrapText="1"/>
    </xf>
    <xf numFmtId="191" fontId="73" fillId="4" borderId="216" xfId="2" applyFont="1" applyFill="1" applyBorder="1" applyAlignment="1">
      <alignment horizontal="center" vertical="center" wrapText="1"/>
    </xf>
    <xf numFmtId="191" fontId="183" fillId="4" borderId="203" xfId="2" applyFont="1" applyFill="1" applyBorder="1" applyAlignment="1">
      <alignment vertical="center"/>
    </xf>
    <xf numFmtId="10" fontId="71" fillId="4" borderId="204" xfId="5" applyNumberFormat="1" applyFont="1" applyFill="1" applyBorder="1" applyAlignment="1">
      <alignment horizontal="center" vertical="center"/>
    </xf>
    <xf numFmtId="191" fontId="73" fillId="4" borderId="206" xfId="2" applyFont="1" applyFill="1" applyBorder="1" applyAlignment="1">
      <alignment vertical="center"/>
    </xf>
    <xf numFmtId="166" fontId="72" fillId="4" borderId="207" xfId="2" applyNumberFormat="1" applyFont="1" applyFill="1" applyBorder="1" applyAlignment="1">
      <alignment horizontal="center" vertical="center"/>
    </xf>
    <xf numFmtId="191" fontId="73" fillId="4" borderId="203" xfId="2" applyFont="1" applyFill="1" applyBorder="1" applyAlignment="1">
      <alignment vertical="center"/>
    </xf>
    <xf numFmtId="168" fontId="71" fillId="4" borderId="204" xfId="2" applyNumberFormat="1" applyFont="1" applyFill="1" applyBorder="1" applyAlignment="1">
      <alignment horizontal="center" vertical="center"/>
    </xf>
    <xf numFmtId="191" fontId="183" fillId="4" borderId="217" xfId="2" applyFont="1" applyFill="1" applyBorder="1" applyAlignment="1">
      <alignment vertical="center"/>
    </xf>
    <xf numFmtId="191" fontId="183" fillId="4" borderId="218" xfId="2" applyFont="1" applyFill="1" applyBorder="1" applyAlignment="1">
      <alignment vertical="center"/>
    </xf>
    <xf numFmtId="166" fontId="71" fillId="4" borderId="219" xfId="2" applyNumberFormat="1" applyFont="1" applyFill="1" applyBorder="1" applyAlignment="1">
      <alignment horizontal="center" vertical="center"/>
    </xf>
    <xf numFmtId="191" fontId="72" fillId="0" borderId="220" xfId="2" applyFont="1" applyBorder="1" applyAlignment="1">
      <alignment vertical="center"/>
    </xf>
    <xf numFmtId="191" fontId="72" fillId="0" borderId="220" xfId="2" applyFont="1" applyBorder="1" applyAlignment="1">
      <alignment horizontal="center" vertical="center"/>
    </xf>
    <xf numFmtId="191" fontId="71" fillId="0" borderId="224" xfId="2" applyFont="1" applyBorder="1" applyAlignment="1">
      <alignment vertical="center"/>
    </xf>
    <xf numFmtId="191" fontId="71" fillId="0" borderId="0" xfId="2" applyFont="1" applyAlignment="1">
      <alignment vertical="center"/>
    </xf>
    <xf numFmtId="191" fontId="71" fillId="0" borderId="225" xfId="2" applyFont="1" applyBorder="1" applyAlignment="1">
      <alignment horizontal="center" vertical="center" wrapText="1"/>
    </xf>
    <xf numFmtId="191" fontId="183" fillId="0" borderId="226" xfId="2" applyFont="1" applyBorder="1" applyAlignment="1">
      <alignment vertical="center"/>
    </xf>
    <xf numFmtId="166" fontId="71" fillId="0" borderId="226" xfId="2" applyNumberFormat="1" applyFont="1" applyBorder="1" applyAlignment="1">
      <alignment horizontal="center" vertical="center"/>
    </xf>
    <xf numFmtId="9" fontId="71" fillId="0" borderId="227" xfId="2" applyNumberFormat="1" applyFont="1" applyBorder="1" applyAlignment="1">
      <alignment horizontal="center" vertical="center" wrapText="1"/>
    </xf>
    <xf numFmtId="191" fontId="73" fillId="0" borderId="205" xfId="2" applyFont="1" applyBorder="1" applyAlignment="1">
      <alignment vertical="center"/>
    </xf>
    <xf numFmtId="166" fontId="72" fillId="0" borderId="228" xfId="2" applyNumberFormat="1" applyFont="1" applyBorder="1" applyAlignment="1">
      <alignment horizontal="center" vertical="center"/>
    </xf>
    <xf numFmtId="191" fontId="183" fillId="0" borderId="199" xfId="2" applyFont="1" applyBorder="1" applyAlignment="1">
      <alignment vertical="center" wrapText="1"/>
    </xf>
    <xf numFmtId="191" fontId="183" fillId="0" borderId="226" xfId="2" applyFont="1" applyBorder="1" applyAlignment="1">
      <alignment vertical="center" wrapText="1"/>
    </xf>
    <xf numFmtId="191" fontId="183" fillId="0" borderId="101" xfId="2" applyFont="1" applyBorder="1" applyAlignment="1">
      <alignment vertical="center" wrapText="1"/>
    </xf>
    <xf numFmtId="9" fontId="71" fillId="0" borderId="102" xfId="2" applyNumberFormat="1" applyFont="1" applyBorder="1" applyAlignment="1">
      <alignment horizontal="center" vertical="center" wrapText="1"/>
    </xf>
    <xf numFmtId="191" fontId="73" fillId="4" borderId="230" xfId="2" applyFont="1" applyFill="1" applyBorder="1" applyAlignment="1">
      <alignment vertical="center"/>
    </xf>
    <xf numFmtId="191" fontId="73" fillId="0" borderId="231" xfId="2" applyFont="1" applyBorder="1" applyAlignment="1">
      <alignment vertical="center"/>
    </xf>
    <xf numFmtId="166" fontId="72" fillId="0" borderId="232" xfId="2" applyNumberFormat="1" applyFont="1" applyBorder="1" applyAlignment="1">
      <alignment horizontal="center" vertical="center"/>
    </xf>
    <xf numFmtId="191" fontId="73" fillId="0" borderId="101" xfId="2" applyFont="1" applyFill="1" applyBorder="1" applyAlignment="1">
      <alignment vertical="center"/>
    </xf>
    <xf numFmtId="191" fontId="73" fillId="0" borderId="190" xfId="2" applyFont="1" applyFill="1" applyBorder="1" applyAlignment="1">
      <alignment vertical="center"/>
    </xf>
    <xf numFmtId="9" fontId="71" fillId="0" borderId="198" xfId="2" applyNumberFormat="1" applyFont="1" applyFill="1" applyBorder="1" applyAlignment="1">
      <alignment horizontal="center" vertical="center"/>
    </xf>
    <xf numFmtId="173" fontId="71" fillId="0" borderId="198" xfId="214" applyNumberFormat="1" applyFont="1" applyBorder="1" applyAlignment="1">
      <alignment horizontal="center" vertical="center"/>
    </xf>
    <xf numFmtId="191" fontId="183" fillId="0" borderId="229" xfId="2" applyFont="1" applyBorder="1" applyAlignment="1">
      <alignment vertical="center"/>
    </xf>
    <xf numFmtId="166" fontId="72" fillId="0" borderId="198" xfId="2" applyNumberFormat="1" applyFont="1" applyBorder="1" applyAlignment="1">
      <alignment horizontal="center" vertical="center"/>
    </xf>
    <xf numFmtId="191" fontId="227" fillId="0" borderId="0" xfId="4" applyFont="1" applyAlignment="1">
      <alignment horizontal="center" vertical="center" wrapText="1"/>
    </xf>
    <xf numFmtId="191" fontId="204" fillId="6" borderId="0" xfId="4" applyFont="1" applyFill="1" applyAlignment="1">
      <alignment horizontal="right" vertical="center"/>
    </xf>
    <xf numFmtId="17" fontId="205" fillId="6" borderId="0" xfId="2" applyNumberFormat="1" applyFont="1" applyFill="1" applyAlignment="1">
      <alignment horizontal="center" vertical="center"/>
    </xf>
    <xf numFmtId="191" fontId="205" fillId="6" borderId="0" xfId="2" applyFont="1" applyFill="1" applyAlignment="1">
      <alignment horizontal="center" vertical="center"/>
    </xf>
    <xf numFmtId="191" fontId="206" fillId="2" borderId="56" xfId="4" applyFont="1" applyFill="1" applyBorder="1" applyAlignment="1">
      <alignment horizontal="left" vertical="center"/>
    </xf>
    <xf numFmtId="3" fontId="214" fillId="18" borderId="63" xfId="4" applyNumberFormat="1" applyFont="1" applyFill="1" applyBorder="1" applyAlignment="1">
      <alignment horizontal="center" vertical="center"/>
    </xf>
    <xf numFmtId="3" fontId="214" fillId="18" borderId="64" xfId="4" applyNumberFormat="1" applyFont="1" applyFill="1" applyBorder="1" applyAlignment="1">
      <alignment horizontal="center" vertical="center"/>
    </xf>
    <xf numFmtId="191" fontId="207" fillId="5" borderId="13" xfId="0" quotePrefix="1" applyFont="1" applyFill="1" applyBorder="1" applyAlignment="1">
      <alignment horizontal="center" vertical="center" textRotation="90"/>
    </xf>
    <xf numFmtId="191" fontId="207" fillId="5" borderId="14" xfId="0" quotePrefix="1" applyFont="1" applyFill="1" applyBorder="1" applyAlignment="1">
      <alignment horizontal="center" vertical="center" textRotation="90"/>
    </xf>
    <xf numFmtId="191" fontId="207" fillId="5" borderId="15" xfId="0" quotePrefix="1" applyFont="1" applyFill="1" applyBorder="1" applyAlignment="1">
      <alignment horizontal="center" vertical="center" textRotation="90"/>
    </xf>
    <xf numFmtId="17" fontId="208" fillId="10" borderId="37" xfId="4" applyNumberFormat="1" applyFont="1" applyFill="1" applyBorder="1" applyAlignment="1">
      <alignment horizontal="center" vertical="center"/>
    </xf>
    <xf numFmtId="17" fontId="208" fillId="10" borderId="7" xfId="4" applyNumberFormat="1" applyFont="1" applyFill="1" applyBorder="1" applyAlignment="1">
      <alignment horizontal="center" vertical="center"/>
    </xf>
    <xf numFmtId="3" fontId="217" fillId="19" borderId="78" xfId="4" applyNumberFormat="1" applyFont="1" applyFill="1" applyBorder="1" applyAlignment="1">
      <alignment horizontal="left" vertical="center"/>
    </xf>
    <xf numFmtId="3" fontId="217" fillId="19" borderId="63" xfId="4" applyNumberFormat="1" applyFont="1" applyFill="1" applyBorder="1" applyAlignment="1">
      <alignment horizontal="left" vertical="center"/>
    </xf>
    <xf numFmtId="3" fontId="217" fillId="19" borderId="64" xfId="4" applyNumberFormat="1" applyFont="1" applyFill="1" applyBorder="1" applyAlignment="1">
      <alignment horizontal="left" vertical="center"/>
    </xf>
    <xf numFmtId="4" fontId="216" fillId="19" borderId="36" xfId="4" applyNumberFormat="1" applyFont="1" applyFill="1" applyBorder="1" applyAlignment="1">
      <alignment horizontal="center" vertical="center"/>
    </xf>
    <xf numFmtId="4" fontId="216" fillId="0" borderId="20" xfId="4" applyNumberFormat="1" applyFont="1" applyBorder="1" applyAlignment="1">
      <alignment horizontal="center" vertical="center"/>
    </xf>
    <xf numFmtId="166" fontId="23" fillId="0" borderId="15" xfId="2" applyNumberFormat="1" applyFont="1" applyBorder="1" applyAlignment="1">
      <alignment horizontal="center" vertical="center"/>
    </xf>
    <xf numFmtId="4" fontId="23" fillId="0" borderId="15" xfId="4" applyNumberFormat="1" applyFont="1" applyBorder="1" applyAlignment="1">
      <alignment horizontal="center" vertical="center"/>
    </xf>
    <xf numFmtId="4" fontId="219" fillId="0" borderId="0" xfId="4" applyNumberFormat="1" applyFont="1" applyAlignment="1">
      <alignment horizontal="left" vertical="center"/>
    </xf>
    <xf numFmtId="3" fontId="216" fillId="0" borderId="22" xfId="4" applyNumberFormat="1" applyFont="1" applyBorder="1" applyAlignment="1">
      <alignment horizontal="left" vertical="center"/>
    </xf>
    <xf numFmtId="3" fontId="216" fillId="0" borderId="15" xfId="4" applyNumberFormat="1" applyFont="1" applyBorder="1" applyAlignment="1">
      <alignment horizontal="left" vertical="center"/>
    </xf>
    <xf numFmtId="166" fontId="216" fillId="0" borderId="15" xfId="2" applyNumberFormat="1" applyFont="1" applyBorder="1" applyAlignment="1">
      <alignment horizontal="center" vertical="center"/>
    </xf>
    <xf numFmtId="10" fontId="216" fillId="0" borderId="20" xfId="5" applyNumberFormat="1" applyFont="1" applyBorder="1" applyAlignment="1">
      <alignment horizontal="center" vertical="center"/>
    </xf>
    <xf numFmtId="166" fontId="216" fillId="19" borderId="36" xfId="2" applyNumberFormat="1" applyFont="1" applyFill="1" applyBorder="1" applyAlignment="1">
      <alignment horizontal="center" vertical="center"/>
    </xf>
    <xf numFmtId="3" fontId="216" fillId="0" borderId="8" xfId="4" applyNumberFormat="1" applyFont="1" applyBorder="1" applyAlignment="1">
      <alignment horizontal="left" vertical="center"/>
    </xf>
    <xf numFmtId="3" fontId="216" fillId="0" borderId="20" xfId="4" applyNumberFormat="1" applyFont="1" applyBorder="1" applyAlignment="1">
      <alignment horizontal="left" vertical="center"/>
    </xf>
    <xf numFmtId="3" fontId="217" fillId="19" borderId="97" xfId="4" applyNumberFormat="1" applyFont="1" applyFill="1" applyBorder="1" applyAlignment="1">
      <alignment horizontal="right" vertical="center"/>
    </xf>
    <xf numFmtId="191" fontId="220" fillId="0" borderId="0" xfId="0" quotePrefix="1" applyFont="1" applyAlignment="1">
      <alignment horizontal="left" vertical="center" wrapText="1"/>
    </xf>
    <xf numFmtId="4" fontId="216" fillId="0" borderId="15" xfId="4" applyNumberFormat="1" applyFont="1" applyBorder="1" applyAlignment="1">
      <alignment horizontal="center" vertical="center"/>
    </xf>
    <xf numFmtId="191" fontId="174" fillId="0" borderId="0" xfId="2" quotePrefix="1" applyFont="1" applyAlignment="1">
      <alignment horizontal="right" vertical="center" wrapText="1"/>
    </xf>
    <xf numFmtId="191" fontId="31" fillId="6" borderId="221" xfId="2" applyFont="1" applyFill="1" applyBorder="1" applyAlignment="1">
      <alignment horizontal="center" vertical="center"/>
    </xf>
    <xf numFmtId="191" fontId="31" fillId="6" borderId="222" xfId="2" applyFont="1" applyFill="1" applyBorder="1" applyAlignment="1">
      <alignment horizontal="center" vertical="center"/>
    </xf>
    <xf numFmtId="191" fontId="31" fillId="6" borderId="223" xfId="2" applyFont="1" applyFill="1" applyBorder="1" applyAlignment="1">
      <alignment horizontal="center" vertical="center"/>
    </xf>
    <xf numFmtId="191" fontId="9" fillId="5" borderId="10" xfId="0" quotePrefix="1" applyFont="1" applyFill="1" applyBorder="1" applyAlignment="1">
      <alignment horizontal="center" vertical="center" textRotation="90"/>
    </xf>
    <xf numFmtId="191" fontId="9" fillId="5" borderId="14" xfId="0" quotePrefix="1" applyFont="1" applyFill="1" applyBorder="1" applyAlignment="1">
      <alignment horizontal="center" vertical="center" textRotation="90"/>
    </xf>
    <xf numFmtId="191" fontId="9" fillId="5" borderId="15" xfId="0" quotePrefix="1" applyFont="1" applyFill="1" applyBorder="1" applyAlignment="1">
      <alignment horizontal="center" vertical="center" textRotation="90"/>
    </xf>
    <xf numFmtId="191" fontId="28" fillId="6" borderId="101" xfId="2" applyFont="1" applyFill="1" applyBorder="1" applyAlignment="1">
      <alignment horizontal="left" vertical="center"/>
    </xf>
    <xf numFmtId="191" fontId="28" fillId="6" borderId="0" xfId="2" applyFont="1" applyFill="1" applyAlignment="1">
      <alignment horizontal="left" vertical="center"/>
    </xf>
    <xf numFmtId="191" fontId="28" fillId="6" borderId="198" xfId="2" applyFont="1" applyFill="1" applyBorder="1" applyAlignment="1">
      <alignment horizontal="left" vertical="center"/>
    </xf>
    <xf numFmtId="17" fontId="62" fillId="6" borderId="0" xfId="2" applyNumberFormat="1" applyFont="1" applyFill="1" applyBorder="1" applyAlignment="1">
      <alignment horizontal="center" vertical="center"/>
    </xf>
    <xf numFmtId="191" fontId="174" fillId="0" borderId="0" xfId="4" applyFont="1" applyAlignment="1">
      <alignment horizontal="center" vertical="center" wrapText="1"/>
    </xf>
    <xf numFmtId="191" fontId="48" fillId="0" borderId="0" xfId="4" applyFont="1" applyAlignment="1">
      <alignment horizontal="left" vertical="center"/>
    </xf>
    <xf numFmtId="191" fontId="9" fillId="5" borderId="13" xfId="0" quotePrefix="1" applyFont="1" applyFill="1" applyBorder="1" applyAlignment="1">
      <alignment horizontal="center" vertical="center" textRotation="90"/>
    </xf>
    <xf numFmtId="17" fontId="51" fillId="24" borderId="0" xfId="4" applyNumberFormat="1" applyFont="1" applyFill="1" applyAlignment="1">
      <alignment horizontal="center" vertical="center"/>
    </xf>
    <xf numFmtId="169" fontId="63" fillId="6" borderId="0" xfId="4" applyNumberFormat="1" applyFont="1" applyFill="1" applyAlignment="1">
      <alignment horizontal="right" vertical="center"/>
    </xf>
    <xf numFmtId="191" fontId="63" fillId="27" borderId="57" xfId="4" applyFont="1" applyFill="1" applyBorder="1" applyAlignment="1">
      <alignment horizontal="center" vertical="center" wrapText="1"/>
    </xf>
    <xf numFmtId="191" fontId="63" fillId="27" borderId="59" xfId="4" applyFont="1" applyFill="1" applyBorder="1" applyAlignment="1">
      <alignment horizontal="center" vertical="center" wrapText="1"/>
    </xf>
    <xf numFmtId="191" fontId="63" fillId="27" borderId="5" xfId="4" applyFont="1" applyFill="1" applyBorder="1" applyAlignment="1">
      <alignment horizontal="center" vertical="center"/>
    </xf>
    <xf numFmtId="191" fontId="63" fillId="27" borderId="51" xfId="4" applyFont="1" applyFill="1" applyBorder="1" applyAlignment="1">
      <alignment horizontal="center" vertical="center"/>
    </xf>
    <xf numFmtId="191" fontId="63" fillId="27" borderId="67" xfId="4" applyFont="1" applyFill="1" applyBorder="1" applyAlignment="1">
      <alignment horizontal="center" vertical="center"/>
    </xf>
    <xf numFmtId="191" fontId="63" fillId="27" borderId="8" xfId="4" applyFont="1" applyFill="1" applyBorder="1" applyAlignment="1">
      <alignment horizontal="center" vertical="center"/>
    </xf>
    <xf numFmtId="191" fontId="63" fillId="27" borderId="13" xfId="4" applyFont="1" applyFill="1" applyBorder="1" applyAlignment="1">
      <alignment horizontal="center" vertical="center" wrapText="1"/>
    </xf>
    <xf numFmtId="191" fontId="63" fillId="27" borderId="20" xfId="4" applyFont="1" applyFill="1" applyBorder="1" applyAlignment="1">
      <alignment horizontal="center" vertical="center" wrapText="1"/>
    </xf>
    <xf numFmtId="191" fontId="59" fillId="0" borderId="0" xfId="2" quotePrefix="1" applyFont="1" applyAlignment="1">
      <alignment horizontal="right" vertical="center" wrapText="1"/>
    </xf>
    <xf numFmtId="191" fontId="59" fillId="0" borderId="56" xfId="2" quotePrefix="1" applyFont="1" applyBorder="1" applyAlignment="1">
      <alignment horizontal="right" vertical="center" wrapText="1"/>
    </xf>
    <xf numFmtId="17" fontId="177" fillId="0" borderId="0" xfId="340" applyNumberFormat="1" applyFont="1" applyAlignment="1">
      <alignment horizontal="right"/>
    </xf>
    <xf numFmtId="191" fontId="32" fillId="0" borderId="159" xfId="2" applyFont="1" applyBorder="1" applyAlignment="1">
      <alignment horizontal="center" vertical="center"/>
    </xf>
    <xf numFmtId="17" fontId="36" fillId="6" borderId="5" xfId="2" applyNumberFormat="1" applyFont="1" applyFill="1" applyBorder="1" applyAlignment="1">
      <alignment horizontal="center" vertical="center"/>
    </xf>
    <xf numFmtId="17" fontId="36" fillId="6" borderId="50" xfId="2" applyNumberFormat="1" applyFont="1" applyFill="1" applyBorder="1" applyAlignment="1">
      <alignment horizontal="center" vertical="center"/>
    </xf>
    <xf numFmtId="191" fontId="36" fillId="6" borderId="50" xfId="2" applyFont="1" applyFill="1" applyBorder="1" applyAlignment="1">
      <alignment horizontal="right" vertical="center"/>
    </xf>
    <xf numFmtId="191" fontId="36" fillId="6" borderId="51" xfId="2" applyFont="1" applyFill="1" applyBorder="1" applyAlignment="1">
      <alignment horizontal="right" vertical="center"/>
    </xf>
    <xf numFmtId="191" fontId="7" fillId="5" borderId="138" xfId="224" quotePrefix="1" applyFont="1" applyFill="1" applyBorder="1" applyAlignment="1">
      <alignment horizontal="center" vertical="center" textRotation="90" wrapText="1"/>
    </xf>
    <xf numFmtId="191" fontId="7" fillId="5" borderId="142" xfId="224" quotePrefix="1" applyFont="1" applyFill="1" applyBorder="1" applyAlignment="1">
      <alignment horizontal="center" vertical="center" textRotation="90"/>
    </xf>
    <xf numFmtId="191" fontId="7" fillId="5" borderId="146" xfId="224" quotePrefix="1" applyFont="1" applyFill="1" applyBorder="1" applyAlignment="1">
      <alignment horizontal="center" vertical="center" textRotation="90"/>
    </xf>
    <xf numFmtId="191" fontId="7" fillId="5" borderId="156" xfId="224" quotePrefix="1" applyFont="1" applyFill="1" applyBorder="1" applyAlignment="1">
      <alignment horizontal="center" vertical="center" textRotation="90"/>
    </xf>
    <xf numFmtId="191" fontId="52" fillId="17" borderId="140" xfId="2" applyFont="1" applyFill="1" applyBorder="1" applyAlignment="1">
      <alignment horizontal="center" vertical="center" wrapText="1"/>
    </xf>
    <xf numFmtId="191" fontId="52" fillId="17" borderId="141" xfId="2" applyFont="1" applyFill="1" applyBorder="1" applyAlignment="1">
      <alignment horizontal="center" vertical="center" wrapText="1"/>
    </xf>
    <xf numFmtId="191" fontId="72" fillId="0" borderId="26" xfId="340" applyFont="1" applyBorder="1" applyAlignment="1">
      <alignment horizontal="center" vertical="center"/>
    </xf>
    <xf numFmtId="191" fontId="72" fillId="0" borderId="143" xfId="340" applyFont="1" applyBorder="1" applyAlignment="1">
      <alignment horizontal="center" vertical="center"/>
    </xf>
    <xf numFmtId="9" fontId="72" fillId="0" borderId="26" xfId="340" applyNumberFormat="1" applyFont="1" applyBorder="1" applyAlignment="1">
      <alignment horizontal="center" vertical="center"/>
    </xf>
    <xf numFmtId="9" fontId="72" fillId="0" borderId="143" xfId="340" applyNumberFormat="1" applyFont="1" applyBorder="1" applyAlignment="1">
      <alignment horizontal="center" vertical="center"/>
    </xf>
    <xf numFmtId="191" fontId="73" fillId="0" borderId="144" xfId="340" applyFont="1" applyBorder="1" applyAlignment="1">
      <alignment horizontal="center" vertical="center"/>
    </xf>
    <xf numFmtId="191" fontId="73" fillId="0" borderId="145" xfId="340" applyFont="1" applyBorder="1" applyAlignment="1">
      <alignment horizontal="center" vertical="center"/>
    </xf>
    <xf numFmtId="191" fontId="73" fillId="0" borderId="147" xfId="340" applyFont="1" applyBorder="1" applyAlignment="1">
      <alignment horizontal="center" vertical="center"/>
    </xf>
    <xf numFmtId="9" fontId="72" fillId="0" borderId="149" xfId="340" applyNumberFormat="1" applyFont="1" applyBorder="1" applyAlignment="1">
      <alignment horizontal="center" vertical="center"/>
    </xf>
    <xf numFmtId="9" fontId="72" fillId="0" borderId="150" xfId="340" applyNumberFormat="1" applyFont="1" applyBorder="1" applyAlignment="1">
      <alignment horizontal="center" vertical="center"/>
    </xf>
    <xf numFmtId="191" fontId="31" fillId="6" borderId="147" xfId="2" applyFont="1" applyFill="1" applyBorder="1" applyAlignment="1">
      <alignment horizontal="center" vertical="center"/>
    </xf>
    <xf numFmtId="191" fontId="31" fillId="6" borderId="93" xfId="2" applyFont="1" applyFill="1" applyBorder="1" applyAlignment="1">
      <alignment horizontal="center" vertical="center"/>
    </xf>
    <xf numFmtId="191" fontId="31" fillId="6" borderId="151" xfId="2" applyFont="1" applyFill="1" applyBorder="1" applyAlignment="1">
      <alignment horizontal="center" vertical="center"/>
    </xf>
    <xf numFmtId="191" fontId="52" fillId="17" borderId="153" xfId="2" applyFont="1" applyFill="1" applyBorder="1" applyAlignment="1">
      <alignment horizontal="center" vertical="center" wrapText="1"/>
    </xf>
    <xf numFmtId="9" fontId="72" fillId="0" borderId="26" xfId="340" applyNumberFormat="1" applyFont="1" applyBorder="1" applyAlignment="1">
      <alignment horizontal="center" vertical="center" wrapText="1"/>
    </xf>
    <xf numFmtId="9" fontId="72" fillId="0" borderId="155" xfId="340" applyNumberFormat="1" applyFont="1" applyBorder="1" applyAlignment="1">
      <alignment horizontal="center" vertical="center" wrapText="1"/>
    </xf>
    <xf numFmtId="9" fontId="72" fillId="0" borderId="157" xfId="340" applyNumberFormat="1" applyFont="1" applyBorder="1" applyAlignment="1">
      <alignment horizontal="center" vertical="center"/>
    </xf>
    <xf numFmtId="9" fontId="72" fillId="0" borderId="158" xfId="340" applyNumberFormat="1" applyFont="1" applyBorder="1" applyAlignment="1">
      <alignment horizontal="center" vertical="center"/>
    </xf>
    <xf numFmtId="3" fontId="36" fillId="10" borderId="57" xfId="0" applyNumberFormat="1" applyFont="1" applyFill="1" applyBorder="1" applyAlignment="1">
      <alignment horizontal="center" vertical="center"/>
    </xf>
    <xf numFmtId="3" fontId="36" fillId="10" borderId="59" xfId="0" applyNumberFormat="1" applyFont="1" applyFill="1" applyBorder="1" applyAlignment="1">
      <alignment horizontal="center" vertical="center"/>
    </xf>
    <xf numFmtId="17" fontId="65" fillId="24" borderId="78" xfId="4" applyNumberFormat="1" applyFont="1" applyFill="1" applyBorder="1" applyAlignment="1">
      <alignment horizontal="right" vertical="center"/>
    </xf>
    <xf numFmtId="17" fontId="65" fillId="24" borderId="63" xfId="4" applyNumberFormat="1" applyFont="1" applyFill="1" applyBorder="1" applyAlignment="1">
      <alignment horizontal="right" vertical="center"/>
    </xf>
    <xf numFmtId="17" fontId="64" fillId="24" borderId="63" xfId="4" applyNumberFormat="1" applyFont="1" applyFill="1" applyBorder="1" applyAlignment="1">
      <alignment horizontal="center" vertical="center"/>
    </xf>
    <xf numFmtId="17" fontId="64" fillId="24" borderId="64" xfId="4" applyNumberFormat="1" applyFont="1" applyFill="1" applyBorder="1" applyAlignment="1">
      <alignment horizontal="center" vertical="center"/>
    </xf>
    <xf numFmtId="191" fontId="59" fillId="0" borderId="0" xfId="4" applyFont="1" applyAlignment="1">
      <alignment horizontal="center" vertical="center" wrapText="1"/>
    </xf>
    <xf numFmtId="191" fontId="59" fillId="0" borderId="0" xfId="0" applyFont="1" applyAlignment="1">
      <alignment horizontal="center" vertical="center" wrapText="1"/>
    </xf>
    <xf numFmtId="191" fontId="16" fillId="9" borderId="34" xfId="0" applyFont="1" applyFill="1" applyBorder="1" applyAlignment="1">
      <alignment horizontal="center" vertical="center"/>
    </xf>
    <xf numFmtId="191" fontId="16" fillId="9" borderId="35" xfId="0" applyFont="1" applyFill="1" applyBorder="1" applyAlignment="1">
      <alignment horizontal="center" vertical="center"/>
    </xf>
    <xf numFmtId="191" fontId="16" fillId="9" borderId="6" xfId="0" applyFont="1" applyFill="1" applyBorder="1" applyAlignment="1">
      <alignment horizontal="center" vertical="center"/>
    </xf>
    <xf numFmtId="191" fontId="16" fillId="9" borderId="7" xfId="0" applyFont="1" applyFill="1" applyBorder="1" applyAlignment="1">
      <alignment horizontal="center" vertical="center"/>
    </xf>
    <xf numFmtId="191" fontId="7" fillId="6" borderId="5" xfId="0" applyFont="1" applyFill="1" applyBorder="1" applyAlignment="1">
      <alignment horizontal="right" vertical="center"/>
    </xf>
    <xf numFmtId="191" fontId="7" fillId="6" borderId="50" xfId="0" applyFont="1" applyFill="1" applyBorder="1" applyAlignment="1">
      <alignment horizontal="right" vertical="center"/>
    </xf>
    <xf numFmtId="191" fontId="22" fillId="7" borderId="23" xfId="0" applyFont="1" applyFill="1" applyBorder="1" applyAlignment="1">
      <alignment horizontal="center" vertical="center"/>
    </xf>
    <xf numFmtId="191" fontId="22" fillId="7" borderId="25" xfId="0" applyFont="1" applyFill="1" applyBorder="1" applyAlignment="1">
      <alignment horizontal="center" vertical="center"/>
    </xf>
    <xf numFmtId="191" fontId="22" fillId="7" borderId="24" xfId="0" applyFont="1" applyFill="1" applyBorder="1" applyAlignment="1">
      <alignment horizontal="center" vertical="center" wrapText="1"/>
    </xf>
    <xf numFmtId="191" fontId="22" fillId="7" borderId="27" xfId="0" applyFont="1" applyFill="1" applyBorder="1" applyAlignment="1">
      <alignment horizontal="center" vertical="center" wrapText="1"/>
    </xf>
    <xf numFmtId="191" fontId="22" fillId="7" borderId="23" xfId="0" applyFont="1" applyFill="1" applyBorder="1" applyAlignment="1">
      <alignment horizontal="center" vertical="center" wrapText="1"/>
    </xf>
    <xf numFmtId="191" fontId="22" fillId="7" borderId="25" xfId="0" applyFont="1" applyFill="1" applyBorder="1" applyAlignment="1">
      <alignment horizontal="center" vertical="center" wrapText="1"/>
    </xf>
    <xf numFmtId="191" fontId="7" fillId="5" borderId="13" xfId="0" quotePrefix="1" applyFont="1" applyFill="1" applyBorder="1" applyAlignment="1">
      <alignment horizontal="center" vertical="center" textRotation="90"/>
    </xf>
    <xf numFmtId="191" fontId="7" fillId="5" borderId="10" xfId="0" quotePrefix="1" applyFont="1" applyFill="1" applyBorder="1" applyAlignment="1">
      <alignment horizontal="center" vertical="center" textRotation="90"/>
    </xf>
    <xf numFmtId="191" fontId="7" fillId="5" borderId="14" xfId="0" quotePrefix="1" applyFont="1" applyFill="1" applyBorder="1" applyAlignment="1">
      <alignment horizontal="center" vertical="center" textRotation="90"/>
    </xf>
    <xf numFmtId="191" fontId="7" fillId="5" borderId="15" xfId="0" quotePrefix="1" applyFont="1" applyFill="1" applyBorder="1" applyAlignment="1">
      <alignment horizontal="center" vertical="center" textRotation="90"/>
    </xf>
    <xf numFmtId="191" fontId="5" fillId="6" borderId="0" xfId="0" applyFont="1" applyFill="1" applyAlignment="1">
      <alignment horizontal="center" vertical="center"/>
    </xf>
    <xf numFmtId="191" fontId="5" fillId="6" borderId="0" xfId="0" applyFont="1" applyFill="1" applyAlignment="1">
      <alignment horizontal="right" vertical="center"/>
    </xf>
    <xf numFmtId="191" fontId="7" fillId="6" borderId="63" xfId="0" applyFont="1" applyFill="1" applyBorder="1" applyAlignment="1">
      <alignment horizontal="right" vertical="center"/>
    </xf>
    <xf numFmtId="191" fontId="7" fillId="6" borderId="64" xfId="0" applyFont="1" applyFill="1" applyBorder="1" applyAlignment="1">
      <alignment horizontal="right" vertical="center"/>
    </xf>
    <xf numFmtId="191" fontId="22" fillId="7" borderId="84" xfId="0" applyFont="1" applyFill="1" applyBorder="1" applyAlignment="1">
      <alignment horizontal="center" vertical="center"/>
    </xf>
    <xf numFmtId="191" fontId="22" fillId="7" borderId="24" xfId="0" applyFont="1" applyFill="1" applyBorder="1" applyAlignment="1">
      <alignment horizontal="center" vertical="center"/>
    </xf>
    <xf numFmtId="191" fontId="20" fillId="0" borderId="0" xfId="0" applyFont="1" applyAlignment="1">
      <alignment horizontal="center" vertical="center" wrapText="1"/>
    </xf>
    <xf numFmtId="191" fontId="67" fillId="6" borderId="37" xfId="0" applyFont="1" applyFill="1" applyBorder="1" applyAlignment="1">
      <alignment horizontal="center" vertical="center"/>
    </xf>
    <xf numFmtId="191" fontId="67" fillId="6" borderId="99" xfId="0" applyFont="1" applyFill="1" applyBorder="1" applyAlignment="1">
      <alignment horizontal="center" vertical="center"/>
    </xf>
    <xf numFmtId="191" fontId="18" fillId="0" borderId="0" xfId="0" applyFont="1" applyAlignment="1">
      <alignment horizontal="left" vertical="center"/>
    </xf>
    <xf numFmtId="191" fontId="16" fillId="5" borderId="13" xfId="0" quotePrefix="1" applyFont="1" applyFill="1" applyBorder="1" applyAlignment="1">
      <alignment horizontal="center" vertical="center" textRotation="90"/>
    </xf>
    <xf numFmtId="191" fontId="16" fillId="5" borderId="10" xfId="0" quotePrefix="1" applyFont="1" applyFill="1" applyBorder="1" applyAlignment="1">
      <alignment horizontal="center" vertical="center" textRotation="90"/>
    </xf>
    <xf numFmtId="191" fontId="16" fillId="5" borderId="14" xfId="0" quotePrefix="1" applyFont="1" applyFill="1" applyBorder="1" applyAlignment="1">
      <alignment horizontal="center" vertical="center" textRotation="90"/>
    </xf>
    <xf numFmtId="191" fontId="16" fillId="5" borderId="15" xfId="0" quotePrefix="1" applyFont="1" applyFill="1" applyBorder="1" applyAlignment="1">
      <alignment horizontal="center" vertical="center" textRotation="90"/>
    </xf>
    <xf numFmtId="191" fontId="53" fillId="6" borderId="0" xfId="0" applyFont="1" applyFill="1" applyAlignment="1">
      <alignment horizontal="center" vertical="center"/>
    </xf>
    <xf numFmtId="191" fontId="9" fillId="13" borderId="42" xfId="0" applyFont="1" applyFill="1" applyBorder="1" applyAlignment="1">
      <alignment horizontal="left" vertical="center"/>
    </xf>
    <xf numFmtId="191" fontId="9" fillId="13" borderId="45" xfId="0" applyFont="1" applyFill="1" applyBorder="1" applyAlignment="1">
      <alignment horizontal="left" vertical="center"/>
    </xf>
    <xf numFmtId="191" fontId="9" fillId="13" borderId="52" xfId="0" applyFont="1" applyFill="1" applyBorder="1" applyAlignment="1">
      <alignment horizontal="left" vertical="center"/>
    </xf>
    <xf numFmtId="191" fontId="9" fillId="13" borderId="38" xfId="0" applyFont="1" applyFill="1" applyBorder="1" applyAlignment="1">
      <alignment horizontal="left" vertical="center"/>
    </xf>
    <xf numFmtId="191" fontId="9" fillId="13" borderId="39" xfId="0" applyFont="1" applyFill="1" applyBorder="1" applyAlignment="1">
      <alignment horizontal="left" vertical="center"/>
    </xf>
    <xf numFmtId="191" fontId="9" fillId="12" borderId="46" xfId="0" applyFont="1" applyFill="1" applyBorder="1" applyAlignment="1">
      <alignment horizontal="center" vertical="center" wrapText="1"/>
    </xf>
    <xf numFmtId="191" fontId="9" fillId="12" borderId="47" xfId="0" applyFont="1" applyFill="1" applyBorder="1" applyAlignment="1">
      <alignment horizontal="center" vertical="center" wrapText="1"/>
    </xf>
    <xf numFmtId="191" fontId="9" fillId="12" borderId="48" xfId="0" applyFont="1" applyFill="1" applyBorder="1" applyAlignment="1">
      <alignment horizontal="center" vertical="center" wrapText="1"/>
    </xf>
    <xf numFmtId="191" fontId="9" fillId="12" borderId="54" xfId="0" applyFont="1" applyFill="1" applyBorder="1" applyAlignment="1">
      <alignment horizontal="center" vertical="center"/>
    </xf>
    <xf numFmtId="191" fontId="9" fillId="12" borderId="55" xfId="0" applyFont="1" applyFill="1" applyBorder="1" applyAlignment="1">
      <alignment horizontal="center" vertical="center"/>
    </xf>
    <xf numFmtId="191" fontId="16" fillId="7" borderId="17" xfId="0" applyFont="1" applyFill="1" applyBorder="1" applyAlignment="1">
      <alignment horizontal="center" vertical="center"/>
    </xf>
    <xf numFmtId="191" fontId="16" fillId="7" borderId="15" xfId="0" applyFont="1" applyFill="1" applyBorder="1" applyAlignment="1">
      <alignment horizontal="center" vertical="center"/>
    </xf>
    <xf numFmtId="3" fontId="50" fillId="10" borderId="74" xfId="0" applyNumberFormat="1" applyFont="1" applyFill="1" applyBorder="1" applyAlignment="1">
      <alignment horizontal="center" vertical="center"/>
    </xf>
    <xf numFmtId="3" fontId="50" fillId="10" borderId="24" xfId="0" applyNumberFormat="1" applyFont="1" applyFill="1" applyBorder="1" applyAlignment="1">
      <alignment horizontal="center" vertical="center"/>
    </xf>
    <xf numFmtId="191" fontId="235" fillId="0" borderId="0" xfId="0" applyFont="1" applyAlignment="1">
      <alignment horizontal="center" vertical="center" wrapText="1"/>
    </xf>
    <xf numFmtId="191" fontId="20" fillId="4" borderId="0" xfId="2" quotePrefix="1" applyFont="1" applyFill="1" applyAlignment="1">
      <alignment horizontal="center" vertical="center"/>
    </xf>
    <xf numFmtId="191" fontId="19" fillId="4" borderId="0" xfId="2" applyFont="1" applyFill="1" applyAlignment="1">
      <alignment horizontal="right"/>
    </xf>
    <xf numFmtId="191" fontId="180" fillId="24" borderId="160" xfId="2" quotePrefix="1" applyFont="1" applyFill="1" applyBorder="1" applyAlignment="1">
      <alignment horizontal="center" vertical="center" textRotation="90" wrapText="1"/>
    </xf>
    <xf numFmtId="191" fontId="180" fillId="24" borderId="161" xfId="2" applyFont="1" applyFill="1" applyBorder="1" applyAlignment="1">
      <alignment horizontal="center" vertical="center" textRotation="90" wrapText="1"/>
    </xf>
    <xf numFmtId="191" fontId="180" fillId="24" borderId="93" xfId="2" applyFont="1" applyFill="1" applyBorder="1" applyAlignment="1">
      <alignment horizontal="center" vertical="center" textRotation="90" wrapText="1"/>
    </xf>
    <xf numFmtId="191" fontId="73" fillId="0" borderId="26" xfId="2" applyFont="1" applyBorder="1" applyAlignment="1">
      <alignment horizontal="center"/>
    </xf>
    <xf numFmtId="191" fontId="73" fillId="0" borderId="27" xfId="2" applyFont="1" applyBorder="1" applyAlignment="1">
      <alignment horizontal="center"/>
    </xf>
    <xf numFmtId="191" fontId="33" fillId="0" borderId="0" xfId="221" applyFont="1" applyAlignment="1">
      <alignment horizontal="left" vertical="center" wrapText="1" readingOrder="1"/>
    </xf>
    <xf numFmtId="191" fontId="31" fillId="17" borderId="5" xfId="0" applyFont="1" applyFill="1" applyBorder="1" applyAlignment="1">
      <alignment horizontal="center" vertical="center" wrapText="1"/>
    </xf>
    <xf numFmtId="191" fontId="31" fillId="17" borderId="50" xfId="0" applyFont="1" applyFill="1" applyBorder="1" applyAlignment="1">
      <alignment horizontal="center" vertical="center" wrapText="1"/>
    </xf>
    <xf numFmtId="191" fontId="31" fillId="17" borderId="51" xfId="0" applyFont="1" applyFill="1" applyBorder="1" applyAlignment="1">
      <alignment horizontal="center" vertical="center" wrapText="1"/>
    </xf>
    <xf numFmtId="191" fontId="59" fillId="4" borderId="0" xfId="0" applyFont="1" applyFill="1" applyAlignment="1">
      <alignment horizontal="center" vertical="center" wrapText="1"/>
    </xf>
    <xf numFmtId="191" fontId="66" fillId="6" borderId="0" xfId="0" applyFont="1" applyFill="1" applyAlignment="1">
      <alignment horizontal="right" vertical="center"/>
    </xf>
    <xf numFmtId="17" fontId="31" fillId="6" borderId="0" xfId="0" applyNumberFormat="1" applyFont="1" applyFill="1" applyAlignment="1">
      <alignment horizontal="center" vertical="center"/>
    </xf>
    <xf numFmtId="191" fontId="80" fillId="6" borderId="23" xfId="2" applyFont="1" applyFill="1" applyBorder="1" applyAlignment="1">
      <alignment horizontal="center"/>
    </xf>
    <xf numFmtId="191" fontId="80" fillId="6" borderId="84" xfId="2" applyFont="1" applyFill="1" applyBorder="1" applyAlignment="1">
      <alignment horizontal="center"/>
    </xf>
    <xf numFmtId="191" fontId="80" fillId="6" borderId="84" xfId="2" applyFont="1" applyFill="1" applyBorder="1" applyAlignment="1">
      <alignment horizontal="center" wrapText="1"/>
    </xf>
    <xf numFmtId="191" fontId="80" fillId="6" borderId="24" xfId="2" applyFont="1" applyFill="1" applyBorder="1" applyAlignment="1">
      <alignment horizontal="center" wrapText="1"/>
    </xf>
    <xf numFmtId="9" fontId="183" fillId="0" borderId="26" xfId="5" applyFont="1" applyBorder="1" applyAlignment="1">
      <alignment horizontal="center" vertical="center"/>
    </xf>
    <xf numFmtId="9" fontId="183" fillId="0" borderId="27" xfId="5" applyFont="1" applyBorder="1" applyAlignment="1">
      <alignment horizontal="center" vertical="center"/>
    </xf>
    <xf numFmtId="9" fontId="183" fillId="0" borderId="29" xfId="5" applyFont="1" applyBorder="1" applyAlignment="1">
      <alignment horizontal="center" vertical="center"/>
    </xf>
    <xf numFmtId="9" fontId="183" fillId="0" borderId="30" xfId="5" applyFont="1" applyBorder="1" applyAlignment="1">
      <alignment horizontal="center" vertical="center"/>
    </xf>
    <xf numFmtId="191" fontId="229" fillId="97" borderId="177" xfId="0" quotePrefix="1" applyFont="1" applyFill="1" applyBorder="1" applyAlignment="1">
      <alignment horizontal="center" vertical="center"/>
    </xf>
    <xf numFmtId="191" fontId="229" fillId="97" borderId="179" xfId="0" quotePrefix="1" applyFont="1" applyFill="1" applyBorder="1" applyAlignment="1">
      <alignment horizontal="center" vertical="center"/>
    </xf>
    <xf numFmtId="191" fontId="230" fillId="4" borderId="180" xfId="0" quotePrefix="1" applyFont="1" applyFill="1" applyBorder="1" applyAlignment="1">
      <alignment horizontal="center" vertical="center"/>
    </xf>
    <xf numFmtId="191" fontId="230" fillId="4" borderId="181" xfId="0" quotePrefix="1" applyFont="1" applyFill="1" applyBorder="1" applyAlignment="1">
      <alignment horizontal="center" vertical="center"/>
    </xf>
    <xf numFmtId="191" fontId="230" fillId="4" borderId="182" xfId="0" quotePrefix="1" applyFont="1" applyFill="1" applyBorder="1" applyAlignment="1">
      <alignment horizontal="center" vertical="center"/>
    </xf>
    <xf numFmtId="4" fontId="228" fillId="0" borderId="0" xfId="0" quotePrefix="1" applyNumberFormat="1" applyFont="1" applyAlignment="1">
      <alignment horizontal="center" vertical="center" wrapText="1"/>
    </xf>
    <xf numFmtId="191" fontId="80" fillId="97" borderId="177" xfId="0" quotePrefix="1" applyFont="1" applyFill="1" applyBorder="1" applyAlignment="1">
      <alignment horizontal="center" vertical="center"/>
    </xf>
    <xf numFmtId="191" fontId="80" fillId="97" borderId="178" xfId="0" quotePrefix="1" applyFont="1" applyFill="1" applyBorder="1" applyAlignment="1">
      <alignment horizontal="center" vertical="center"/>
    </xf>
    <xf numFmtId="191" fontId="182" fillId="97" borderId="176" xfId="0" applyFont="1" applyFill="1" applyBorder="1" applyAlignment="1" applyProtection="1">
      <alignment horizontal="center" vertical="center"/>
      <protection locked="0"/>
    </xf>
    <xf numFmtId="191" fontId="182" fillId="97" borderId="177" xfId="0" applyFont="1" applyFill="1" applyBorder="1" applyAlignment="1" applyProtection="1">
      <alignment horizontal="center" vertical="center"/>
      <protection locked="0"/>
    </xf>
    <xf numFmtId="0" fontId="80" fillId="97" borderId="177" xfId="0" quotePrefix="1" applyNumberFormat="1" applyFont="1" applyFill="1" applyBorder="1" applyAlignment="1">
      <alignment horizontal="center" vertical="center"/>
    </xf>
    <xf numFmtId="191" fontId="230" fillId="4" borderId="5" xfId="0" quotePrefix="1" applyFont="1" applyFill="1" applyBorder="1" applyAlignment="1">
      <alignment horizontal="center" vertical="center"/>
    </xf>
    <xf numFmtId="191" fontId="230" fillId="4" borderId="50" xfId="0" quotePrefix="1" applyFont="1" applyFill="1" applyBorder="1" applyAlignment="1">
      <alignment horizontal="center" vertical="center"/>
    </xf>
    <xf numFmtId="191" fontId="230" fillId="4" borderId="51" xfId="0" quotePrefix="1" applyFont="1" applyFill="1" applyBorder="1" applyAlignment="1">
      <alignment horizontal="center" vertical="center"/>
    </xf>
    <xf numFmtId="191" fontId="230" fillId="4" borderId="21" xfId="0" quotePrefix="1" applyFont="1" applyFill="1" applyBorder="1" applyAlignment="1">
      <alignment horizontal="center" vertical="center"/>
    </xf>
    <xf numFmtId="191" fontId="230" fillId="4" borderId="56" xfId="0" quotePrefix="1" applyFont="1" applyFill="1" applyBorder="1" applyAlignment="1">
      <alignment horizontal="center" vertical="center"/>
    </xf>
    <xf numFmtId="191" fontId="230" fillId="4" borderId="22" xfId="0" quotePrefix="1" applyFont="1" applyFill="1" applyBorder="1" applyAlignment="1">
      <alignment horizontal="center" vertical="center"/>
    </xf>
    <xf numFmtId="191" fontId="20" fillId="0" borderId="0" xfId="2" applyFont="1" applyAlignment="1">
      <alignment horizontal="center" vertical="center" wrapText="1"/>
    </xf>
    <xf numFmtId="191" fontId="187" fillId="0" borderId="26" xfId="2" applyFont="1" applyBorder="1" applyAlignment="1">
      <alignment horizontal="left" vertical="center" wrapText="1"/>
    </xf>
    <xf numFmtId="191" fontId="187" fillId="0" borderId="27" xfId="2" applyFont="1" applyBorder="1" applyAlignment="1">
      <alignment horizontal="left" vertical="center"/>
    </xf>
    <xf numFmtId="191" fontId="187" fillId="0" borderId="27" xfId="2" applyFont="1" applyBorder="1" applyAlignment="1">
      <alignment horizontal="left" vertical="center" wrapText="1"/>
    </xf>
    <xf numFmtId="191" fontId="187" fillId="0" borderId="25" xfId="2" applyFont="1" applyBorder="1" applyAlignment="1">
      <alignment horizontal="left" vertical="center"/>
    </xf>
    <xf numFmtId="191" fontId="187" fillId="0" borderId="26" xfId="2" applyFont="1" applyBorder="1" applyAlignment="1">
      <alignment horizontal="left" vertical="center"/>
    </xf>
    <xf numFmtId="17" fontId="31" fillId="0" borderId="0" xfId="0" applyNumberFormat="1" applyFont="1" applyAlignment="1">
      <alignment horizontal="center" vertical="center" wrapText="1"/>
    </xf>
    <xf numFmtId="191" fontId="31" fillId="0" borderId="0" xfId="0" applyFont="1" applyAlignment="1">
      <alignment horizontal="center" vertical="center" wrapText="1"/>
    </xf>
    <xf numFmtId="191" fontId="172" fillId="4" borderId="0" xfId="0" applyFont="1" applyFill="1" applyAlignment="1">
      <alignment horizontal="center" vertical="center" wrapText="1"/>
    </xf>
    <xf numFmtId="3" fontId="66" fillId="17" borderId="57" xfId="8" applyNumberFormat="1" applyFont="1" applyFill="1" applyBorder="1" applyAlignment="1">
      <alignment horizontal="center" vertical="center" wrapText="1"/>
    </xf>
    <xf numFmtId="3" fontId="66" fillId="17" borderId="74" xfId="8" applyNumberFormat="1" applyFont="1" applyFill="1" applyBorder="1" applyAlignment="1">
      <alignment horizontal="center" vertical="center" wrapText="1"/>
    </xf>
    <xf numFmtId="3" fontId="66" fillId="17" borderId="60" xfId="8" applyNumberFormat="1" applyFont="1" applyFill="1" applyBorder="1" applyAlignment="1">
      <alignment horizontal="center" vertical="center" wrapText="1"/>
    </xf>
    <xf numFmtId="3" fontId="66" fillId="17" borderId="77" xfId="8" applyNumberFormat="1" applyFont="1" applyFill="1" applyBorder="1" applyAlignment="1">
      <alignment horizontal="center" vertical="center" wrapText="1"/>
    </xf>
    <xf numFmtId="177" fontId="50" fillId="6" borderId="0" xfId="8" applyFont="1" applyFill="1" applyAlignment="1">
      <alignment horizontal="center" vertical="center"/>
    </xf>
    <xf numFmtId="177" fontId="50" fillId="17" borderId="84" xfId="8" applyFont="1" applyFill="1" applyBorder="1" applyAlignment="1">
      <alignment horizontal="center" vertical="center"/>
    </xf>
    <xf numFmtId="177" fontId="50" fillId="17" borderId="24" xfId="8" applyFont="1" applyFill="1" applyBorder="1" applyAlignment="1">
      <alignment horizontal="center" vertical="center"/>
    </xf>
    <xf numFmtId="191" fontId="191" fillId="0" borderId="0" xfId="2" applyFont="1" applyAlignment="1">
      <alignment horizontal="right" vertical="center" wrapText="1"/>
    </xf>
    <xf numFmtId="17" fontId="193" fillId="97" borderId="164" xfId="2" applyNumberFormat="1" applyFont="1" applyFill="1" applyBorder="1" applyAlignment="1">
      <alignment horizontal="left" vertical="center"/>
    </xf>
    <xf numFmtId="191" fontId="7" fillId="0" borderId="101" xfId="224" quotePrefix="1" applyFont="1" applyBorder="1" applyAlignment="1">
      <alignment horizontal="center" vertical="center" textRotation="90" wrapText="1"/>
    </xf>
    <xf numFmtId="191" fontId="7" fillId="0" borderId="101" xfId="224" quotePrefix="1" applyFont="1" applyBorder="1" applyAlignment="1">
      <alignment horizontal="center" vertical="center" textRotation="90"/>
    </xf>
    <xf numFmtId="191" fontId="7" fillId="0" borderId="102" xfId="224" quotePrefix="1" applyFont="1" applyBorder="1" applyAlignment="1">
      <alignment horizontal="center" vertical="center" textRotation="90"/>
    </xf>
    <xf numFmtId="191" fontId="195" fillId="98" borderId="140" xfId="2" applyFont="1" applyFill="1" applyBorder="1" applyAlignment="1">
      <alignment horizontal="center" vertical="center" wrapText="1"/>
    </xf>
    <xf numFmtId="191" fontId="195" fillId="98" borderId="167" xfId="2" applyFont="1" applyFill="1" applyBorder="1" applyAlignment="1">
      <alignment horizontal="center" vertical="center" wrapText="1"/>
    </xf>
    <xf numFmtId="191" fontId="197" fillId="0" borderId="26" xfId="340" applyFont="1" applyBorder="1" applyAlignment="1">
      <alignment horizontal="center"/>
    </xf>
    <xf numFmtId="191" fontId="197" fillId="0" borderId="27" xfId="340" applyFont="1" applyBorder="1" applyAlignment="1">
      <alignment horizontal="center"/>
    </xf>
    <xf numFmtId="9" fontId="197" fillId="0" borderId="26" xfId="340" applyNumberFormat="1" applyFont="1" applyBorder="1" applyAlignment="1">
      <alignment horizontal="center"/>
    </xf>
    <xf numFmtId="9" fontId="197" fillId="0" borderId="27" xfId="340" applyNumberFormat="1" applyFont="1" applyBorder="1" applyAlignment="1">
      <alignment horizontal="center"/>
    </xf>
    <xf numFmtId="191" fontId="198" fillId="28" borderId="168" xfId="340" applyFont="1" applyFill="1" applyBorder="1" applyAlignment="1">
      <alignment horizontal="left" vertical="center"/>
    </xf>
    <xf numFmtId="191" fontId="198" fillId="28" borderId="85" xfId="340" applyFont="1" applyFill="1" applyBorder="1" applyAlignment="1">
      <alignment horizontal="left" vertical="center"/>
    </xf>
    <xf numFmtId="191" fontId="198" fillId="28" borderId="92" xfId="340" applyFont="1" applyFill="1" applyBorder="1" applyAlignment="1">
      <alignment horizontal="left" vertical="center"/>
    </xf>
    <xf numFmtId="9" fontId="197" fillId="28" borderId="149" xfId="340" applyNumberFormat="1" applyFont="1" applyFill="1" applyBorder="1" applyAlignment="1">
      <alignment horizontal="center"/>
    </xf>
    <xf numFmtId="9" fontId="197" fillId="28" borderId="170" xfId="340" applyNumberFormat="1" applyFont="1" applyFill="1" applyBorder="1" applyAlignment="1">
      <alignment horizontal="center"/>
    </xf>
    <xf numFmtId="191" fontId="194" fillId="97" borderId="152" xfId="2" applyFont="1" applyFill="1" applyBorder="1" applyAlignment="1">
      <alignment horizontal="center" vertical="center"/>
    </xf>
    <xf numFmtId="191" fontId="194" fillId="97" borderId="140" xfId="2" applyFont="1" applyFill="1" applyBorder="1" applyAlignment="1">
      <alignment horizontal="center" vertical="center"/>
    </xf>
    <xf numFmtId="191" fontId="194" fillId="97" borderId="141" xfId="2" applyFont="1" applyFill="1" applyBorder="1" applyAlignment="1">
      <alignment horizontal="center" vertical="center"/>
    </xf>
    <xf numFmtId="191" fontId="200" fillId="98" borderId="171" xfId="2" applyFont="1" applyFill="1" applyBorder="1" applyAlignment="1">
      <alignment horizontal="center" wrapText="1"/>
    </xf>
    <xf numFmtId="191" fontId="200" fillId="98" borderId="172" xfId="2" applyFont="1" applyFill="1" applyBorder="1" applyAlignment="1">
      <alignment horizontal="center" wrapText="1"/>
    </xf>
    <xf numFmtId="9" fontId="197" fillId="0" borderId="26" xfId="340" applyNumberFormat="1" applyFont="1" applyBorder="1" applyAlignment="1">
      <alignment horizontal="center" vertical="center" wrapText="1"/>
    </xf>
    <xf numFmtId="9" fontId="197" fillId="0" borderId="143" xfId="340" applyNumberFormat="1" applyFont="1" applyBorder="1" applyAlignment="1">
      <alignment horizontal="center" vertical="center" wrapText="1"/>
    </xf>
    <xf numFmtId="9" fontId="197" fillId="0" borderId="149" xfId="340" applyNumberFormat="1" applyFont="1" applyBorder="1" applyAlignment="1">
      <alignment horizontal="center" vertical="center"/>
    </xf>
    <xf numFmtId="9" fontId="197" fillId="0" borderId="150" xfId="340" applyNumberFormat="1" applyFont="1" applyBorder="1" applyAlignment="1">
      <alignment horizontal="center" vertical="center"/>
    </xf>
    <xf numFmtId="191" fontId="233" fillId="0" borderId="98" xfId="340" applyFont="1" applyBorder="1" applyAlignment="1">
      <alignment horizontal="left" vertical="center" wrapText="1"/>
    </xf>
    <xf numFmtId="191" fontId="233" fillId="0" borderId="0" xfId="340" applyFont="1" applyAlignment="1">
      <alignment horizontal="left"/>
    </xf>
  </cellXfs>
  <cellStyles count="342">
    <cellStyle name="_Column1" xfId="9" xr:uid="{00000000-0005-0000-0000-000000000000}"/>
    <cellStyle name="_Column2" xfId="10" xr:uid="{00000000-0005-0000-0000-000001000000}"/>
    <cellStyle name="_Column3" xfId="11" xr:uid="{00000000-0005-0000-0000-000002000000}"/>
    <cellStyle name="_Column4" xfId="12" xr:uid="{00000000-0005-0000-0000-000003000000}"/>
    <cellStyle name="_Column5" xfId="13" xr:uid="{00000000-0005-0000-0000-000004000000}"/>
    <cellStyle name="_Column6" xfId="14" xr:uid="{00000000-0005-0000-0000-000005000000}"/>
    <cellStyle name="_Column7" xfId="15" xr:uid="{00000000-0005-0000-0000-000006000000}"/>
    <cellStyle name="_Data" xfId="16" xr:uid="{00000000-0005-0000-0000-000007000000}"/>
    <cellStyle name="_Header" xfId="17" xr:uid="{00000000-0005-0000-0000-000008000000}"/>
    <cellStyle name="_Row1" xfId="18" xr:uid="{00000000-0005-0000-0000-000009000000}"/>
    <cellStyle name="_Row2" xfId="19" xr:uid="{00000000-0005-0000-0000-00000A000000}"/>
    <cellStyle name="_Row3" xfId="20" xr:uid="{00000000-0005-0000-0000-00000B000000}"/>
    <cellStyle name="_Row4" xfId="21" xr:uid="{00000000-0005-0000-0000-00000C000000}"/>
    <cellStyle name="_Row5" xfId="22" xr:uid="{00000000-0005-0000-0000-00000D000000}"/>
    <cellStyle name="_Row6" xfId="23" xr:uid="{00000000-0005-0000-0000-00000E000000}"/>
    <cellStyle name="_Row7" xfId="24" xr:uid="{00000000-0005-0000-0000-00000F000000}"/>
    <cellStyle name="+" xfId="25" xr:uid="{00000000-0005-0000-0000-000010000000}"/>
    <cellStyle name="0  + -" xfId="26" xr:uid="{00000000-0005-0000-0000-000011000000}"/>
    <cellStyle name="0+ -" xfId="27" xr:uid="{00000000-0005-0000-0000-000012000000}"/>
    <cellStyle name="0+   -" xfId="28" xr:uid="{00000000-0005-0000-0000-000013000000}"/>
    <cellStyle name="20% - Énfasis1" xfId="29" xr:uid="{00000000-0005-0000-0000-000014000000}"/>
    <cellStyle name="20% - Énfasis2" xfId="30" xr:uid="{00000000-0005-0000-0000-000015000000}"/>
    <cellStyle name="20% - Énfasis3" xfId="31" xr:uid="{00000000-0005-0000-0000-000016000000}"/>
    <cellStyle name="20% - Énfasis4" xfId="32" xr:uid="{00000000-0005-0000-0000-000017000000}"/>
    <cellStyle name="20% - Énfasis5" xfId="33" xr:uid="{00000000-0005-0000-0000-000018000000}"/>
    <cellStyle name="20% - Énfasis6" xfId="34" xr:uid="{00000000-0005-0000-0000-000019000000}"/>
    <cellStyle name="3" xfId="35" xr:uid="{00000000-0005-0000-0000-00001A000000}"/>
    <cellStyle name="40% - Énfasis1" xfId="36" xr:uid="{00000000-0005-0000-0000-00001B000000}"/>
    <cellStyle name="40% - Énfasis2" xfId="37" xr:uid="{00000000-0005-0000-0000-00001C000000}"/>
    <cellStyle name="40% - Énfasis3" xfId="38" xr:uid="{00000000-0005-0000-0000-00001D000000}"/>
    <cellStyle name="40% - Énfasis4" xfId="39" xr:uid="{00000000-0005-0000-0000-00001E000000}"/>
    <cellStyle name="40% - Énfasis5" xfId="40" xr:uid="{00000000-0005-0000-0000-00001F000000}"/>
    <cellStyle name="40% - Énfasis6" xfId="41" xr:uid="{00000000-0005-0000-0000-000020000000}"/>
    <cellStyle name="60% - Énfasis1" xfId="42" xr:uid="{00000000-0005-0000-0000-000021000000}"/>
    <cellStyle name="60% - Énfasis2" xfId="43" xr:uid="{00000000-0005-0000-0000-000022000000}"/>
    <cellStyle name="60% - Énfasis3" xfId="44" xr:uid="{00000000-0005-0000-0000-000023000000}"/>
    <cellStyle name="60% - Énfasis4" xfId="45" xr:uid="{00000000-0005-0000-0000-000024000000}"/>
    <cellStyle name="60% - Énfasis5" xfId="46" xr:uid="{00000000-0005-0000-0000-000025000000}"/>
    <cellStyle name="60% - Énfasis6" xfId="47" xr:uid="{00000000-0005-0000-0000-000026000000}"/>
    <cellStyle name="9" xfId="48" xr:uid="{00000000-0005-0000-0000-000027000000}"/>
    <cellStyle name="9 2" xfId="49" xr:uid="{00000000-0005-0000-0000-000028000000}"/>
    <cellStyle name="A3 297 x 420 mm" xfId="50" xr:uid="{00000000-0005-0000-0000-000029000000}"/>
    <cellStyle name="A4 Small 210 x 297 mm" xfId="51" xr:uid="{00000000-0005-0000-0000-00002A000000}"/>
    <cellStyle name="AbertBalan" xfId="52" xr:uid="{00000000-0005-0000-0000-00002B000000}"/>
    <cellStyle name="Accent1" xfId="53" xr:uid="{00000000-0005-0000-0000-00002C000000}"/>
    <cellStyle name="Accent1 - 20%" xfId="54" xr:uid="{00000000-0005-0000-0000-00002D000000}"/>
    <cellStyle name="Accent1 - 40%" xfId="55" xr:uid="{00000000-0005-0000-0000-00002E000000}"/>
    <cellStyle name="Accent1 - 60%" xfId="56" xr:uid="{00000000-0005-0000-0000-00002F000000}"/>
    <cellStyle name="Accent1_Resultado_2008" xfId="57" xr:uid="{00000000-0005-0000-0000-000030000000}"/>
    <cellStyle name="Accent2" xfId="58" xr:uid="{00000000-0005-0000-0000-000031000000}"/>
    <cellStyle name="Accent2 - 20%" xfId="59" xr:uid="{00000000-0005-0000-0000-000032000000}"/>
    <cellStyle name="Accent2 - 40%" xfId="60" xr:uid="{00000000-0005-0000-0000-000033000000}"/>
    <cellStyle name="Accent2 - 60%" xfId="61" xr:uid="{00000000-0005-0000-0000-000034000000}"/>
    <cellStyle name="Accent2_Resultado_2008" xfId="62" xr:uid="{00000000-0005-0000-0000-000035000000}"/>
    <cellStyle name="Accent3" xfId="63" xr:uid="{00000000-0005-0000-0000-000036000000}"/>
    <cellStyle name="Accent3 - 20%" xfId="64" xr:uid="{00000000-0005-0000-0000-000037000000}"/>
    <cellStyle name="Accent3 - 40%" xfId="65" xr:uid="{00000000-0005-0000-0000-000038000000}"/>
    <cellStyle name="Accent3 - 60%" xfId="66" xr:uid="{00000000-0005-0000-0000-000039000000}"/>
    <cellStyle name="Accent3_Resultado_2008" xfId="67" xr:uid="{00000000-0005-0000-0000-00003A000000}"/>
    <cellStyle name="Accent4" xfId="68" xr:uid="{00000000-0005-0000-0000-00003B000000}"/>
    <cellStyle name="Accent4 - 20%" xfId="69" xr:uid="{00000000-0005-0000-0000-00003C000000}"/>
    <cellStyle name="Accent4 - 40%" xfId="70" xr:uid="{00000000-0005-0000-0000-00003D000000}"/>
    <cellStyle name="Accent4 - 60%" xfId="71" xr:uid="{00000000-0005-0000-0000-00003E000000}"/>
    <cellStyle name="Accent4_Resultado_2008" xfId="72" xr:uid="{00000000-0005-0000-0000-00003F000000}"/>
    <cellStyle name="Accent5" xfId="73" xr:uid="{00000000-0005-0000-0000-000040000000}"/>
    <cellStyle name="Accent5 - 20%" xfId="74" xr:uid="{00000000-0005-0000-0000-000041000000}"/>
    <cellStyle name="Accent5 - 40%" xfId="75" xr:uid="{00000000-0005-0000-0000-000042000000}"/>
    <cellStyle name="Accent5 - 60%" xfId="76" xr:uid="{00000000-0005-0000-0000-000043000000}"/>
    <cellStyle name="Accent5_Resultado_2008" xfId="77" xr:uid="{00000000-0005-0000-0000-000044000000}"/>
    <cellStyle name="Accent6" xfId="78" xr:uid="{00000000-0005-0000-0000-000045000000}"/>
    <cellStyle name="Accent6 - 20%" xfId="79" xr:uid="{00000000-0005-0000-0000-000046000000}"/>
    <cellStyle name="Accent6 - 40%" xfId="80" xr:uid="{00000000-0005-0000-0000-000047000000}"/>
    <cellStyle name="Accent6 - 60%" xfId="81" xr:uid="{00000000-0005-0000-0000-000048000000}"/>
    <cellStyle name="Accent6_Resultado_2008" xfId="82" xr:uid="{00000000-0005-0000-0000-000049000000}"/>
    <cellStyle name="anobase" xfId="83" xr:uid="{00000000-0005-0000-0000-00004A000000}"/>
    <cellStyle name="anos" xfId="84" xr:uid="{00000000-0005-0000-0000-00004B000000}"/>
    <cellStyle name="Área" xfId="85" xr:uid="{00000000-0005-0000-0000-00004C000000}"/>
    <cellStyle name="b475" xfId="86" xr:uid="{00000000-0005-0000-0000-00004D000000}"/>
    <cellStyle name="Bad" xfId="87" xr:uid="{00000000-0005-0000-0000-00004E000000}"/>
    <cellStyle name="Border" xfId="88" xr:uid="{00000000-0005-0000-0000-00004F000000}"/>
    <cellStyle name="Buena" xfId="89" xr:uid="{00000000-0005-0000-0000-000050000000}"/>
    <cellStyle name="Cabeçalho 1" xfId="90" xr:uid="{00000000-0005-0000-0000-000051000000}"/>
    <cellStyle name="Cabeçalho 2" xfId="91" xr:uid="{00000000-0005-0000-0000-000052000000}"/>
    <cellStyle name="Calc Currency (0)" xfId="92" xr:uid="{00000000-0005-0000-0000-000053000000}"/>
    <cellStyle name="Calc Currency (2)" xfId="93" xr:uid="{00000000-0005-0000-0000-000054000000}"/>
    <cellStyle name="Calc Percent (0)" xfId="94" xr:uid="{00000000-0005-0000-0000-000055000000}"/>
    <cellStyle name="Calc Percent (1)" xfId="95" xr:uid="{00000000-0005-0000-0000-000056000000}"/>
    <cellStyle name="Calc Percent (2)" xfId="96" xr:uid="{00000000-0005-0000-0000-000057000000}"/>
    <cellStyle name="Calc Units (0)" xfId="97" xr:uid="{00000000-0005-0000-0000-000058000000}"/>
    <cellStyle name="Calc Units (1)" xfId="98" xr:uid="{00000000-0005-0000-0000-000059000000}"/>
    <cellStyle name="Calc Units (2)" xfId="99" xr:uid="{00000000-0005-0000-0000-00005A000000}"/>
    <cellStyle name="Calculation" xfId="100" xr:uid="{00000000-0005-0000-0000-00005B000000}"/>
    <cellStyle name="Cancel" xfId="101" xr:uid="{00000000-0005-0000-0000-00005C000000}"/>
    <cellStyle name="Celda de comprobación" xfId="102" xr:uid="{00000000-0005-0000-0000-00005D000000}"/>
    <cellStyle name="Celda vinculada" xfId="103" xr:uid="{00000000-0005-0000-0000-00005E000000}"/>
    <cellStyle name="Check Cell" xfId="104" xr:uid="{00000000-0005-0000-0000-00005F000000}"/>
    <cellStyle name="Comma [00]" xfId="105" xr:uid="{00000000-0005-0000-0000-000060000000}"/>
    <cellStyle name="Comma0" xfId="106" xr:uid="{00000000-0005-0000-0000-000061000000}"/>
    <cellStyle name="Comma0 - Style1" xfId="107" xr:uid="{00000000-0005-0000-0000-000062000000}"/>
    <cellStyle name="Comma0 - Style2" xfId="108" xr:uid="{00000000-0005-0000-0000-000063000000}"/>
    <cellStyle name="Comma0 - Style3" xfId="109" xr:uid="{00000000-0005-0000-0000-000064000000}"/>
    <cellStyle name="Comma1 - Style1" xfId="110" xr:uid="{00000000-0005-0000-0000-000065000000}"/>
    <cellStyle name="COMUN" xfId="111" xr:uid="{00000000-0005-0000-0000-000066000000}"/>
    <cellStyle name="Curren - Style4" xfId="112" xr:uid="{00000000-0005-0000-0000-000067000000}"/>
    <cellStyle name="Currency [00]" xfId="113" xr:uid="{00000000-0005-0000-0000-000068000000}"/>
    <cellStyle name="Currency 2" xfId="114" xr:uid="{00000000-0005-0000-0000-000069000000}"/>
    <cellStyle name="Currency0" xfId="115" xr:uid="{00000000-0005-0000-0000-00006A000000}"/>
    <cellStyle name="Dan" xfId="116" xr:uid="{00000000-0005-0000-0000-00006B000000}"/>
    <cellStyle name="Data" xfId="117" xr:uid="{00000000-0005-0000-0000-00006C000000}"/>
    <cellStyle name="Date" xfId="118" xr:uid="{00000000-0005-0000-0000-00006D000000}"/>
    <cellStyle name="Date Short" xfId="119" xr:uid="{00000000-0005-0000-0000-00006E000000}"/>
    <cellStyle name="DblLineDollarAcct" xfId="120" xr:uid="{00000000-0005-0000-0000-00006F000000}"/>
    <cellStyle name="DblLinePercent" xfId="121" xr:uid="{00000000-0005-0000-0000-000070000000}"/>
    <cellStyle name="divisao" xfId="122" xr:uid="{00000000-0005-0000-0000-000071000000}"/>
    <cellStyle name="DollarAccounting" xfId="123" xr:uid="{00000000-0005-0000-0000-000072000000}"/>
    <cellStyle name="Emphasis 1" xfId="124" xr:uid="{00000000-0005-0000-0000-000073000000}"/>
    <cellStyle name="Emphasis 2" xfId="125" xr:uid="{00000000-0005-0000-0000-000074000000}"/>
    <cellStyle name="Emphasis 3" xfId="126" xr:uid="{00000000-0005-0000-0000-000075000000}"/>
    <cellStyle name="Encabezado 4" xfId="127" xr:uid="{00000000-0005-0000-0000-000076000000}"/>
    <cellStyle name="Énfasis1" xfId="128" xr:uid="{00000000-0005-0000-0000-000077000000}"/>
    <cellStyle name="Énfasis2" xfId="129" xr:uid="{00000000-0005-0000-0000-000078000000}"/>
    <cellStyle name="Énfasis3" xfId="130" xr:uid="{00000000-0005-0000-0000-000079000000}"/>
    <cellStyle name="Énfasis4" xfId="131" xr:uid="{00000000-0005-0000-0000-00007A000000}"/>
    <cellStyle name="Énfasis5" xfId="132" xr:uid="{00000000-0005-0000-0000-00007B000000}"/>
    <cellStyle name="Énfasis6" xfId="133" xr:uid="{00000000-0005-0000-0000-00007C000000}"/>
    <cellStyle name="Enter Currency (0)" xfId="134" xr:uid="{00000000-0005-0000-0000-00007D000000}"/>
    <cellStyle name="Enter Currency (2)" xfId="135" xr:uid="{00000000-0005-0000-0000-00007E000000}"/>
    <cellStyle name="Enter Units (0)" xfId="136" xr:uid="{00000000-0005-0000-0000-00007F000000}"/>
    <cellStyle name="Enter Units (1)" xfId="137" xr:uid="{00000000-0005-0000-0000-000080000000}"/>
    <cellStyle name="Enter Units (2)" xfId="138" xr:uid="{00000000-0005-0000-0000-000081000000}"/>
    <cellStyle name="Escondido" xfId="139" xr:uid="{00000000-0005-0000-0000-000082000000}"/>
    <cellStyle name="Estilo 1" xfId="140" xr:uid="{00000000-0005-0000-0000-000083000000}"/>
    <cellStyle name="Euro" xfId="141" xr:uid="{00000000-0005-0000-0000-000084000000}"/>
    <cellStyle name="ey" xfId="142" xr:uid="{00000000-0005-0000-0000-000085000000}"/>
    <cellStyle name="EY House" xfId="143" xr:uid="{00000000-0005-0000-0000-000086000000}"/>
    <cellStyle name="EY Narrative text" xfId="144" xr:uid="{00000000-0005-0000-0000-000087000000}"/>
    <cellStyle name="EY%colcalc" xfId="145" xr:uid="{00000000-0005-0000-0000-000088000000}"/>
    <cellStyle name="EY%input" xfId="146" xr:uid="{00000000-0005-0000-0000-000089000000}"/>
    <cellStyle name="EY%rowcalc" xfId="147" xr:uid="{00000000-0005-0000-0000-00008A000000}"/>
    <cellStyle name="EY0dp" xfId="148" xr:uid="{00000000-0005-0000-0000-00008B000000}"/>
    <cellStyle name="EY1dp" xfId="149" xr:uid="{00000000-0005-0000-0000-00008C000000}"/>
    <cellStyle name="EY2dp" xfId="150" xr:uid="{00000000-0005-0000-0000-00008D000000}"/>
    <cellStyle name="EY3dp" xfId="151" xr:uid="{00000000-0005-0000-0000-00008E000000}"/>
    <cellStyle name="EYChartTitle" xfId="152" xr:uid="{00000000-0005-0000-0000-00008F000000}"/>
    <cellStyle name="EYColumnHeading" xfId="153" xr:uid="{00000000-0005-0000-0000-000090000000}"/>
    <cellStyle name="EYColumnHeadingItalic" xfId="154" xr:uid="{00000000-0005-0000-0000-000091000000}"/>
    <cellStyle name="EYCoverDatabookName" xfId="155" xr:uid="{00000000-0005-0000-0000-000092000000}"/>
    <cellStyle name="EYCoverDate" xfId="156" xr:uid="{00000000-0005-0000-0000-000093000000}"/>
    <cellStyle name="EYCoverDraft" xfId="157" xr:uid="{00000000-0005-0000-0000-000094000000}"/>
    <cellStyle name="EYCoverProjectName" xfId="158" xr:uid="{00000000-0005-0000-0000-000095000000}"/>
    <cellStyle name="EYCurrency" xfId="159" xr:uid="{00000000-0005-0000-0000-000096000000}"/>
    <cellStyle name="EYHeading1" xfId="160" xr:uid="{00000000-0005-0000-0000-000097000000}"/>
    <cellStyle name="EYheading2" xfId="161" xr:uid="{00000000-0005-0000-0000-000098000000}"/>
    <cellStyle name="EYheading3" xfId="162" xr:uid="{00000000-0005-0000-0000-000099000000}"/>
    <cellStyle name="EYNotes" xfId="163" xr:uid="{00000000-0005-0000-0000-00009A000000}"/>
    <cellStyle name="EYNotesHeading" xfId="164" xr:uid="{00000000-0005-0000-0000-00009B000000}"/>
    <cellStyle name="EYnumber" xfId="165" xr:uid="{00000000-0005-0000-0000-00009C000000}"/>
    <cellStyle name="EYRelianceRestricted" xfId="166" xr:uid="{00000000-0005-0000-0000-00009D000000}"/>
    <cellStyle name="EYSectionHeading" xfId="167" xr:uid="{00000000-0005-0000-0000-00009E000000}"/>
    <cellStyle name="EYSheetHeader1" xfId="168" xr:uid="{00000000-0005-0000-0000-00009F000000}"/>
    <cellStyle name="EYSheetHeading" xfId="169" xr:uid="{00000000-0005-0000-0000-0000A0000000}"/>
    <cellStyle name="EYsmallheading" xfId="170" xr:uid="{00000000-0005-0000-0000-0000A1000000}"/>
    <cellStyle name="EYSource" xfId="171" xr:uid="{00000000-0005-0000-0000-0000A2000000}"/>
    <cellStyle name="EYtext" xfId="172" xr:uid="{00000000-0005-0000-0000-0000A3000000}"/>
    <cellStyle name="EYtextbold" xfId="173" xr:uid="{00000000-0005-0000-0000-0000A4000000}"/>
    <cellStyle name="EYtextbolditalic" xfId="174" xr:uid="{00000000-0005-0000-0000-0000A5000000}"/>
    <cellStyle name="EYtextitalic" xfId="175" xr:uid="{00000000-0005-0000-0000-0000A6000000}"/>
    <cellStyle name="Fecha" xfId="176" xr:uid="{00000000-0005-0000-0000-0000A7000000}"/>
    <cellStyle name="Fixed" xfId="177" xr:uid="{00000000-0005-0000-0000-0000A8000000}"/>
    <cellStyle name="Fixo" xfId="178" xr:uid="{00000000-0005-0000-0000-0000A9000000}"/>
    <cellStyle name="Good" xfId="179" xr:uid="{00000000-0005-0000-0000-0000AA000000}"/>
    <cellStyle name="Grey" xfId="180" xr:uid="{00000000-0005-0000-0000-0000AB000000}"/>
    <cellStyle name="Grupo" xfId="181" xr:uid="{00000000-0005-0000-0000-0000AC000000}"/>
    <cellStyle name="Header1" xfId="182" xr:uid="{00000000-0005-0000-0000-0000AD000000}"/>
    <cellStyle name="Header2" xfId="183" xr:uid="{00000000-0005-0000-0000-0000AE000000}"/>
    <cellStyle name="Heading" xfId="184" xr:uid="{00000000-0005-0000-0000-0000AF000000}"/>
    <cellStyle name="Heading 1" xfId="185" xr:uid="{00000000-0005-0000-0000-0000B0000000}"/>
    <cellStyle name="Heading 2" xfId="186" xr:uid="{00000000-0005-0000-0000-0000B1000000}"/>
    <cellStyle name="Heading 3" xfId="187" xr:uid="{00000000-0005-0000-0000-0000B2000000}"/>
    <cellStyle name="Heading 4" xfId="188" xr:uid="{00000000-0005-0000-0000-0000B3000000}"/>
    <cellStyle name="Heading_Resultado_2008" xfId="189" xr:uid="{00000000-0005-0000-0000-0000B4000000}"/>
    <cellStyle name="HistInp" xfId="190" xr:uid="{00000000-0005-0000-0000-0000B5000000}"/>
    <cellStyle name="Incorrecto" xfId="191" xr:uid="{00000000-0005-0000-0000-0000B6000000}"/>
    <cellStyle name="Indefinido" xfId="192" xr:uid="{00000000-0005-0000-0000-0000B7000000}"/>
    <cellStyle name="Indent" xfId="193" xr:uid="{00000000-0005-0000-0000-0000B8000000}"/>
    <cellStyle name="indice" xfId="194" xr:uid="{00000000-0005-0000-0000-0000B9000000}"/>
    <cellStyle name="Input" xfId="195" xr:uid="{00000000-0005-0000-0000-0000BA000000}"/>
    <cellStyle name="Input [yellow]" xfId="196" xr:uid="{00000000-0005-0000-0000-0000BB000000}"/>
    <cellStyle name="Input_Book1" xfId="197" xr:uid="{00000000-0005-0000-0000-0000BC000000}"/>
    <cellStyle name="Item" xfId="198" xr:uid="{00000000-0005-0000-0000-0000BD000000}"/>
    <cellStyle name="KPMG Heading 1" xfId="199" xr:uid="{00000000-0005-0000-0000-0000BE000000}"/>
    <cellStyle name="KPMG Heading 2" xfId="200" xr:uid="{00000000-0005-0000-0000-0000BF000000}"/>
    <cellStyle name="KPMG Heading 3" xfId="201" xr:uid="{00000000-0005-0000-0000-0000C0000000}"/>
    <cellStyle name="KPMG Heading 4" xfId="202" xr:uid="{00000000-0005-0000-0000-0000C1000000}"/>
    <cellStyle name="KPMG Normal" xfId="203" xr:uid="{00000000-0005-0000-0000-0000C2000000}"/>
    <cellStyle name="KPMG Normal Text" xfId="204" xr:uid="{00000000-0005-0000-0000-0000C3000000}"/>
    <cellStyle name="Link Currency (0)" xfId="205" xr:uid="{00000000-0005-0000-0000-0000C4000000}"/>
    <cellStyle name="Link Currency (2)" xfId="206" xr:uid="{00000000-0005-0000-0000-0000C5000000}"/>
    <cellStyle name="Link Units (0)" xfId="207" xr:uid="{00000000-0005-0000-0000-0000C6000000}"/>
    <cellStyle name="Link Units (1)" xfId="208" xr:uid="{00000000-0005-0000-0000-0000C7000000}"/>
    <cellStyle name="Link Units (2)" xfId="209" xr:uid="{00000000-0005-0000-0000-0000C8000000}"/>
    <cellStyle name="Linked Cell" xfId="210" xr:uid="{00000000-0005-0000-0000-0000C9000000}"/>
    <cellStyle name="Millares 2" xfId="211" xr:uid="{00000000-0005-0000-0000-0000CA000000}"/>
    <cellStyle name="Moeda" xfId="1" builtinId="4"/>
    <cellStyle name="Moeda 2" xfId="212" xr:uid="{00000000-0005-0000-0000-0000CC000000}"/>
    <cellStyle name="Moeda 2 2" xfId="213" xr:uid="{00000000-0005-0000-0000-0000CD000000}"/>
    <cellStyle name="Moeda 2 2 2" xfId="214" xr:uid="{00000000-0005-0000-0000-0000CE000000}"/>
    <cellStyle name="Moeda 3" xfId="215" xr:uid="{00000000-0005-0000-0000-0000CF000000}"/>
    <cellStyle name="Moeda 4" xfId="216" xr:uid="{00000000-0005-0000-0000-0000D0000000}"/>
    <cellStyle name="Moeda0" xfId="217" xr:uid="{00000000-0005-0000-0000-0000D1000000}"/>
    <cellStyle name="Neutral" xfId="218" xr:uid="{00000000-0005-0000-0000-0000D2000000}"/>
    <cellStyle name="Normal" xfId="0" builtinId="0"/>
    <cellStyle name="Normal - Style1" xfId="219" xr:uid="{00000000-0005-0000-0000-0000D4000000}"/>
    <cellStyle name="Normal 2" xfId="7" xr:uid="{00000000-0005-0000-0000-0000D5000000}"/>
    <cellStyle name="Normal 2 2" xfId="220" xr:uid="{00000000-0005-0000-0000-0000D6000000}"/>
    <cellStyle name="Normal 2_MC VOTORANTIM Circuito Fechado_vs _Final" xfId="221" xr:uid="{00000000-0005-0000-0000-0000D7000000}"/>
    <cellStyle name="Normal 3" xfId="8" xr:uid="{00000000-0005-0000-0000-0000D8000000}"/>
    <cellStyle name="Normal 4" xfId="222" xr:uid="{00000000-0005-0000-0000-0000D9000000}"/>
    <cellStyle name="Normal 5" xfId="223" xr:uid="{00000000-0005-0000-0000-0000DA000000}"/>
    <cellStyle name="Normal 6" xfId="224" xr:uid="{00000000-0005-0000-0000-0000DB000000}"/>
    <cellStyle name="Normal 7" xfId="225" xr:uid="{00000000-0005-0000-0000-0000DC000000}"/>
    <cellStyle name="Normal 8" xfId="339" xr:uid="{00000000-0005-0000-0000-0000DD000000}"/>
    <cellStyle name="Normal_Calculo_Tab._Generalidades" xfId="2" xr:uid="{00000000-0005-0000-0000-0000DE000000}"/>
    <cellStyle name="Normal_Calculo_Tab._Generalidades 2 2" xfId="340" xr:uid="{00000000-0005-0000-0000-0000DF000000}"/>
    <cellStyle name="Normal_fracion" xfId="3" xr:uid="{00000000-0005-0000-0000-0000E0000000}"/>
    <cellStyle name="Normal_FRACIONADA_12_2007" xfId="4" xr:uid="{00000000-0005-0000-0000-0000E1000000}"/>
    <cellStyle name="Normal_Plan2" xfId="341" xr:uid="{00000000-0005-0000-0000-0000E2000000}"/>
    <cellStyle name="normal1" xfId="226" xr:uid="{00000000-0005-0000-0000-0000E3000000}"/>
    <cellStyle name="Notas" xfId="227" xr:uid="{00000000-0005-0000-0000-0000E4000000}"/>
    <cellStyle name="Note" xfId="228" xr:uid="{00000000-0005-0000-0000-0000E5000000}"/>
    <cellStyle name="Output" xfId="229" xr:uid="{00000000-0005-0000-0000-0000E6000000}"/>
    <cellStyle name="Pagina" xfId="230" xr:uid="{00000000-0005-0000-0000-0000E7000000}"/>
    <cellStyle name="Percen - Style1" xfId="231" xr:uid="{00000000-0005-0000-0000-0000E8000000}"/>
    <cellStyle name="Percen - Style2" xfId="232" xr:uid="{00000000-0005-0000-0000-0000E9000000}"/>
    <cellStyle name="Percent [0%]" xfId="233" xr:uid="{00000000-0005-0000-0000-0000EA000000}"/>
    <cellStyle name="Percent [0.00%]" xfId="234" xr:uid="{00000000-0005-0000-0000-0000EB000000}"/>
    <cellStyle name="Percent [0]" xfId="235" xr:uid="{00000000-0005-0000-0000-0000EC000000}"/>
    <cellStyle name="Percent [00]" xfId="236" xr:uid="{00000000-0005-0000-0000-0000ED000000}"/>
    <cellStyle name="Percent [2]" xfId="237" xr:uid="{00000000-0005-0000-0000-0000EE000000}"/>
    <cellStyle name="Percent_Planilhas Financeiras - 6P" xfId="238" xr:uid="{00000000-0005-0000-0000-0000EF000000}"/>
    <cellStyle name="Percentual" xfId="239" xr:uid="{00000000-0005-0000-0000-0000F0000000}"/>
    <cellStyle name="pLA" xfId="240" xr:uid="{00000000-0005-0000-0000-0000F1000000}"/>
    <cellStyle name="planilhal" xfId="241" xr:uid="{00000000-0005-0000-0000-0000F2000000}"/>
    <cellStyle name="Ponto" xfId="242" xr:uid="{00000000-0005-0000-0000-0000F3000000}"/>
    <cellStyle name="Porcentagem" xfId="5" builtinId="5"/>
    <cellStyle name="Porcentagem 2" xfId="243" xr:uid="{00000000-0005-0000-0000-0000F5000000}"/>
    <cellStyle name="Porcentagem 2 2" xfId="244" xr:uid="{00000000-0005-0000-0000-0000F6000000}"/>
    <cellStyle name="Porcentagem 2 3" xfId="245" xr:uid="{00000000-0005-0000-0000-0000F7000000}"/>
    <cellStyle name="Porcentagem 3" xfId="246" xr:uid="{00000000-0005-0000-0000-0000F8000000}"/>
    <cellStyle name="Porcentagem 4" xfId="247" xr:uid="{00000000-0005-0000-0000-0000F9000000}"/>
    <cellStyle name="Porcentagem%" xfId="248" xr:uid="{00000000-0005-0000-0000-0000FA000000}"/>
    <cellStyle name="Porcentual 2" xfId="249" xr:uid="{00000000-0005-0000-0000-0000FB000000}"/>
    <cellStyle name="PrePop Currency (0)" xfId="250" xr:uid="{00000000-0005-0000-0000-0000FC000000}"/>
    <cellStyle name="PrePop Currency (2)" xfId="251" xr:uid="{00000000-0005-0000-0000-0000FD000000}"/>
    <cellStyle name="PrePop Units (0)" xfId="252" xr:uid="{00000000-0005-0000-0000-0000FE000000}"/>
    <cellStyle name="PrePop Units (1)" xfId="253" xr:uid="{00000000-0005-0000-0000-0000FF000000}"/>
    <cellStyle name="PrePop Units (2)" xfId="254" xr:uid="{00000000-0005-0000-0000-000000010000}"/>
    <cellStyle name="Produto" xfId="255" xr:uid="{00000000-0005-0000-0000-000001010000}"/>
    <cellStyle name="PSChar" xfId="256" xr:uid="{00000000-0005-0000-0000-000002010000}"/>
    <cellStyle name="PSDate" xfId="257" xr:uid="{00000000-0005-0000-0000-000003010000}"/>
    <cellStyle name="PSDec" xfId="258" xr:uid="{00000000-0005-0000-0000-000004010000}"/>
    <cellStyle name="PSHeading" xfId="259" xr:uid="{00000000-0005-0000-0000-000005010000}"/>
    <cellStyle name="PSInt" xfId="260" xr:uid="{00000000-0005-0000-0000-000006010000}"/>
    <cellStyle name="PSSpacer" xfId="261" xr:uid="{00000000-0005-0000-0000-000007010000}"/>
    <cellStyle name="Red" xfId="262" xr:uid="{00000000-0005-0000-0000-000008010000}"/>
    <cellStyle name="rodape" xfId="263" xr:uid="{00000000-0005-0000-0000-000009010000}"/>
    <cellStyle name="Saldos" xfId="264" xr:uid="{00000000-0005-0000-0000-00000A010000}"/>
    <cellStyle name="Salida" xfId="265" xr:uid="{00000000-0005-0000-0000-00000B010000}"/>
    <cellStyle name="SAPBEXaggData" xfId="266" xr:uid="{00000000-0005-0000-0000-00000C010000}"/>
    <cellStyle name="SAPBEXaggDataEmph" xfId="267" xr:uid="{00000000-0005-0000-0000-00000D010000}"/>
    <cellStyle name="SAPBEXaggItem" xfId="268" xr:uid="{00000000-0005-0000-0000-00000E010000}"/>
    <cellStyle name="SAPBEXchaText" xfId="269" xr:uid="{00000000-0005-0000-0000-00000F010000}"/>
    <cellStyle name="SAPBEXexcBad7" xfId="270" xr:uid="{00000000-0005-0000-0000-000010010000}"/>
    <cellStyle name="SAPBEXexcBad8" xfId="271" xr:uid="{00000000-0005-0000-0000-000011010000}"/>
    <cellStyle name="SAPBEXexcBad9" xfId="272" xr:uid="{00000000-0005-0000-0000-000012010000}"/>
    <cellStyle name="SAPBEXexcCritical4" xfId="273" xr:uid="{00000000-0005-0000-0000-000013010000}"/>
    <cellStyle name="SAPBEXexcCritical5" xfId="274" xr:uid="{00000000-0005-0000-0000-000014010000}"/>
    <cellStyle name="SAPBEXexcCritical6" xfId="275" xr:uid="{00000000-0005-0000-0000-000015010000}"/>
    <cellStyle name="SAPBEXexcGood1" xfId="276" xr:uid="{00000000-0005-0000-0000-000016010000}"/>
    <cellStyle name="SAPBEXexcGood2" xfId="277" xr:uid="{00000000-0005-0000-0000-000017010000}"/>
    <cellStyle name="SAPBEXexcGood3" xfId="278" xr:uid="{00000000-0005-0000-0000-000018010000}"/>
    <cellStyle name="SAPBEXfilterDrill" xfId="279" xr:uid="{00000000-0005-0000-0000-000019010000}"/>
    <cellStyle name="SAPBEXfilterItem" xfId="280" xr:uid="{00000000-0005-0000-0000-00001A010000}"/>
    <cellStyle name="SAPBEXfilterText" xfId="281" xr:uid="{00000000-0005-0000-0000-00001B010000}"/>
    <cellStyle name="SAPBEXformats" xfId="282" xr:uid="{00000000-0005-0000-0000-00001C010000}"/>
    <cellStyle name="SAPBEXheaderItem" xfId="283" xr:uid="{00000000-0005-0000-0000-00001D010000}"/>
    <cellStyle name="SAPBEXheaderText" xfId="284" xr:uid="{00000000-0005-0000-0000-00001E010000}"/>
    <cellStyle name="SAPBEXHLevel1" xfId="285" xr:uid="{00000000-0005-0000-0000-00001F010000}"/>
    <cellStyle name="SAPBEXresData" xfId="286" xr:uid="{00000000-0005-0000-0000-000020010000}"/>
    <cellStyle name="SAPBEXresDataEmph" xfId="287" xr:uid="{00000000-0005-0000-0000-000021010000}"/>
    <cellStyle name="SAPBEXresItem" xfId="288" xr:uid="{00000000-0005-0000-0000-000022010000}"/>
    <cellStyle name="SAPBEXstdData" xfId="289" xr:uid="{00000000-0005-0000-0000-000023010000}"/>
    <cellStyle name="SAPBEXstdDataEmph" xfId="290" xr:uid="{00000000-0005-0000-0000-000024010000}"/>
    <cellStyle name="SAPBEXstdItem" xfId="291" xr:uid="{00000000-0005-0000-0000-000025010000}"/>
    <cellStyle name="SAPBEXtitle" xfId="292" xr:uid="{00000000-0005-0000-0000-000026010000}"/>
    <cellStyle name="SAPBEXundefined" xfId="293" xr:uid="{00000000-0005-0000-0000-000027010000}"/>
    <cellStyle name="Sep. milhar [0]" xfId="294" xr:uid="{00000000-0005-0000-0000-000028010000}"/>
    <cellStyle name="Separador de m" xfId="295" xr:uid="{00000000-0005-0000-0000-000029010000}"/>
    <cellStyle name="Separador de milhares 2" xfId="296" xr:uid="{00000000-0005-0000-0000-00002A010000}"/>
    <cellStyle name="Separador de milhares 2 2" xfId="297" xr:uid="{00000000-0005-0000-0000-00002B010000}"/>
    <cellStyle name="Separador de milhares 2 3" xfId="298" xr:uid="{00000000-0005-0000-0000-00002C010000}"/>
    <cellStyle name="Separador de milhares 2_MC VOTORANTIM Circuito Fechado_vs _Final" xfId="299" xr:uid="{00000000-0005-0000-0000-00002D010000}"/>
    <cellStyle name="Separador de milhares 3" xfId="300" xr:uid="{00000000-0005-0000-0000-00002E010000}"/>
    <cellStyle name="Separador de milhares 4" xfId="301" xr:uid="{00000000-0005-0000-0000-00002F010000}"/>
    <cellStyle name="Separador de milhares 5" xfId="302" xr:uid="{00000000-0005-0000-0000-000030010000}"/>
    <cellStyle name="Sheet Title" xfId="303" xr:uid="{00000000-0005-0000-0000-000031010000}"/>
    <cellStyle name="SingleLineAcctgn" xfId="304" xr:uid="{00000000-0005-0000-0000-000032010000}"/>
    <cellStyle name="SingleLinePercent" xfId="305" xr:uid="{00000000-0005-0000-0000-000033010000}"/>
    <cellStyle name="ssubtitulo" xfId="306" xr:uid="{00000000-0005-0000-0000-000034010000}"/>
    <cellStyle name="Standard_AC" xfId="307" xr:uid="{00000000-0005-0000-0000-000035010000}"/>
    <cellStyle name="STYLE1" xfId="308" xr:uid="{00000000-0005-0000-0000-000036010000}"/>
    <cellStyle name="SubHeading" xfId="309" xr:uid="{00000000-0005-0000-0000-000037010000}"/>
    <cellStyle name="subtitulo" xfId="310" xr:uid="{00000000-0005-0000-0000-000038010000}"/>
    <cellStyle name="Sub-Título" xfId="311" xr:uid="{00000000-0005-0000-0000-000039010000}"/>
    <cellStyle name="subtitulo_Cópia (4) de Orçamento_Operações_2009_v4_YTD4_RecalculoPISCOFINS" xfId="312" xr:uid="{00000000-0005-0000-0000-00003A010000}"/>
    <cellStyle name="Sub-Título_Gerencial_Consolidado_Julho09_Revisado" xfId="313" xr:uid="{00000000-0005-0000-0000-00003B010000}"/>
    <cellStyle name="Text Indent A" xfId="314" xr:uid="{00000000-0005-0000-0000-00003C010000}"/>
    <cellStyle name="Text Indent B" xfId="315" xr:uid="{00000000-0005-0000-0000-00003D010000}"/>
    <cellStyle name="Text Indent C" xfId="316" xr:uid="{00000000-0005-0000-0000-00003E010000}"/>
    <cellStyle name="Texto de advertencia" xfId="317" xr:uid="{00000000-0005-0000-0000-00003F010000}"/>
    <cellStyle name="TextoObrigAcess" xfId="318" xr:uid="{00000000-0005-0000-0000-000040010000}"/>
    <cellStyle name="þ_x001d_ð@_x000c__x001f__x001d__x0010__x000d__x0012__x001d_U_x0001_r_x0006_Û_x001d__x0007__x0001__x0001_" xfId="319" xr:uid="{00000000-0005-0000-0000-000041010000}"/>
    <cellStyle name="times" xfId="320" xr:uid="{00000000-0005-0000-0000-000042010000}"/>
    <cellStyle name="titulo" xfId="321" xr:uid="{00000000-0005-0000-0000-000043010000}"/>
    <cellStyle name="Titulo1" xfId="322" xr:uid="{00000000-0005-0000-0000-000044010000}"/>
    <cellStyle name="Titulo2" xfId="323" xr:uid="{00000000-0005-0000-0000-000045010000}"/>
    <cellStyle name="titulomov" xfId="324" xr:uid="{00000000-0005-0000-0000-000046010000}"/>
    <cellStyle name="Títulos" xfId="325" xr:uid="{00000000-0005-0000-0000-000047010000}"/>
    <cellStyle name="Todos" xfId="326" xr:uid="{00000000-0005-0000-0000-000048010000}"/>
    <cellStyle name="totalbalan" xfId="327" xr:uid="{00000000-0005-0000-0000-000049010000}"/>
    <cellStyle name="Vírgula" xfId="6" builtinId="3"/>
    <cellStyle name="Vírgula 2" xfId="328" xr:uid="{00000000-0005-0000-0000-00004B010000}"/>
    <cellStyle name="Vírgula 2 2" xfId="329" xr:uid="{00000000-0005-0000-0000-00004C010000}"/>
    <cellStyle name="Vírgula0" xfId="330" xr:uid="{00000000-0005-0000-0000-00004D010000}"/>
    <cellStyle name="Währung [0]_Cópia de lsp - matriz" xfId="331" xr:uid="{00000000-0005-0000-0000-00004E010000}"/>
    <cellStyle name="Währung_Cópia de lsp - matriz" xfId="332" xr:uid="{00000000-0005-0000-0000-00004F010000}"/>
    <cellStyle name="Warning Text" xfId="333" xr:uid="{00000000-0005-0000-0000-000050010000}"/>
    <cellStyle name="ZERO" xfId="334" xr:uid="{00000000-0005-0000-0000-000051010000}"/>
    <cellStyle name="zero = - [0]" xfId="335" xr:uid="{00000000-0005-0000-0000-000052010000}"/>
    <cellStyle name="ZERO = - [1]" xfId="336" xr:uid="{00000000-0005-0000-0000-000053010000}"/>
    <cellStyle name="ZERO = [-]" xfId="337" xr:uid="{00000000-0005-0000-0000-000054010000}"/>
    <cellStyle name="ZERO_Gerencial_Consolidado_Julho09_Revisado" xfId="338" xr:uid="{00000000-0005-0000-0000-000055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FF6600"/>
      <rgbColor rgb="00993366"/>
      <rgbColor rgb="00333399"/>
      <rgbColor rgb="00424242"/>
    </indexedColors>
    <mruColors>
      <color rgb="FF184782"/>
      <color rgb="FFFFFFCC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4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6.xml"/><Relationship Id="rId19" Type="http://schemas.openxmlformats.org/officeDocument/2006/relationships/externalLink" Target="externalLinks/externalLink4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41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4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9" Type="http://schemas.openxmlformats.org/officeDocument/2006/relationships/externalLink" Target="externalLinks/externalLink2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142574</xdr:colOff>
      <xdr:row>0</xdr:row>
      <xdr:rowOff>78422</xdr:rowOff>
    </xdr:from>
    <xdr:to>
      <xdr:col>4</xdr:col>
      <xdr:colOff>336660</xdr:colOff>
      <xdr:row>0</xdr:row>
      <xdr:rowOff>832104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574" y="78422"/>
          <a:ext cx="2299111" cy="7536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61084</xdr:colOff>
      <xdr:row>0</xdr:row>
      <xdr:rowOff>47560</xdr:rowOff>
    </xdr:from>
    <xdr:to>
      <xdr:col>4</xdr:col>
      <xdr:colOff>599128</xdr:colOff>
      <xdr:row>0</xdr:row>
      <xdr:rowOff>801589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6809" y="47560"/>
          <a:ext cx="2300169" cy="7540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50332</xdr:colOff>
      <xdr:row>0</xdr:row>
      <xdr:rowOff>47560</xdr:rowOff>
    </xdr:from>
    <xdr:to>
      <xdr:col>5</xdr:col>
      <xdr:colOff>607426</xdr:colOff>
      <xdr:row>0</xdr:row>
      <xdr:rowOff>801589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0832" y="47560"/>
          <a:ext cx="2300169" cy="7540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157334</xdr:colOff>
      <xdr:row>1</xdr:row>
      <xdr:rowOff>95250</xdr:rowOff>
    </xdr:from>
    <xdr:to>
      <xdr:col>4</xdr:col>
      <xdr:colOff>254358</xdr:colOff>
      <xdr:row>1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34" y="95250"/>
          <a:ext cx="2223215" cy="662086"/>
        </a:xfrm>
        <a:prstGeom prst="rect">
          <a:avLst/>
        </a:prstGeom>
      </xdr:spPr>
    </xdr:pic>
    <xdr:clientData/>
  </xdr:twoCellAnchor>
  <xdr:twoCellAnchor editAs="oneCell">
    <xdr:from>
      <xdr:col>2</xdr:col>
      <xdr:colOff>21163</xdr:colOff>
      <xdr:row>1</xdr:row>
      <xdr:rowOff>50405</xdr:rowOff>
    </xdr:from>
    <xdr:to>
      <xdr:col>4</xdr:col>
      <xdr:colOff>852256</xdr:colOff>
      <xdr:row>1</xdr:row>
      <xdr:rowOff>805092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63" y="50405"/>
          <a:ext cx="2302176" cy="75468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64798</xdr:colOff>
      <xdr:row>0</xdr:row>
      <xdr:rowOff>76134</xdr:rowOff>
    </xdr:from>
    <xdr:to>
      <xdr:col>1</xdr:col>
      <xdr:colOff>2364967</xdr:colOff>
      <xdr:row>0</xdr:row>
      <xdr:rowOff>830163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535DC10A-8CBA-4847-BF19-3BF0221FB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948" y="76134"/>
          <a:ext cx="2300169" cy="75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59857</xdr:colOff>
      <xdr:row>0</xdr:row>
      <xdr:rowOff>76135</xdr:rowOff>
    </xdr:from>
    <xdr:to>
      <xdr:col>2</xdr:col>
      <xdr:colOff>1664701</xdr:colOff>
      <xdr:row>0</xdr:row>
      <xdr:rowOff>830164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857" y="76135"/>
          <a:ext cx="2300169" cy="754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156334</xdr:colOff>
      <xdr:row>0</xdr:row>
      <xdr:rowOff>50735</xdr:rowOff>
    </xdr:from>
    <xdr:to>
      <xdr:col>3</xdr:col>
      <xdr:colOff>816086</xdr:colOff>
      <xdr:row>0</xdr:row>
      <xdr:rowOff>804764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334" y="50735"/>
          <a:ext cx="2300169" cy="754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15450</xdr:rowOff>
    </xdr:from>
    <xdr:to>
      <xdr:col>2</xdr:col>
      <xdr:colOff>1271925</xdr:colOff>
      <xdr:row>1</xdr:row>
      <xdr:rowOff>171919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E5E084E-0AD8-4D3D-A94B-A5B60C2A1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15450"/>
          <a:ext cx="1872000" cy="6136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38692</xdr:colOff>
      <xdr:row>0</xdr:row>
      <xdr:rowOff>40153</xdr:rowOff>
    </xdr:from>
    <xdr:to>
      <xdr:col>2</xdr:col>
      <xdr:colOff>814861</xdr:colOff>
      <xdr:row>0</xdr:row>
      <xdr:rowOff>794182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692" y="40153"/>
          <a:ext cx="2300169" cy="7540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38690</xdr:colOff>
      <xdr:row>0</xdr:row>
      <xdr:rowOff>52816</xdr:rowOff>
    </xdr:from>
    <xdr:to>
      <xdr:col>3</xdr:col>
      <xdr:colOff>402109</xdr:colOff>
      <xdr:row>0</xdr:row>
      <xdr:rowOff>802681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690" y="52816"/>
          <a:ext cx="2287469" cy="7498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51559</xdr:colOff>
      <xdr:row>0</xdr:row>
      <xdr:rowOff>104711</xdr:rowOff>
    </xdr:from>
    <xdr:to>
      <xdr:col>2</xdr:col>
      <xdr:colOff>600075</xdr:colOff>
      <xdr:row>0</xdr:row>
      <xdr:rowOff>718541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59" y="104711"/>
          <a:ext cx="1872491" cy="6138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22984</xdr:colOff>
      <xdr:row>0</xdr:row>
      <xdr:rowOff>46697</xdr:rowOff>
    </xdr:from>
    <xdr:to>
      <xdr:col>2</xdr:col>
      <xdr:colOff>923200</xdr:colOff>
      <xdr:row>0</xdr:row>
      <xdr:rowOff>766452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84" y="46697"/>
          <a:ext cx="2195616" cy="7197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45749</xdr:colOff>
      <xdr:row>0</xdr:row>
      <xdr:rowOff>28510</xdr:rowOff>
    </xdr:from>
    <xdr:to>
      <xdr:col>2</xdr:col>
      <xdr:colOff>1676401</xdr:colOff>
      <xdr:row>2</xdr:row>
      <xdr:rowOff>83658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D1C41A33-99C8-46E6-BED0-3C11F996C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49" y="28510"/>
          <a:ext cx="2202152" cy="721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/Projetos/Area%20de%20PROJETOS/VIN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o/Consultorias/LINDE/Planilha_nov_2012_Limp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lo-pc\D\Matriz\Comercial\Area%20de%20PROJETOS\VIN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/Gerencial/GERENCIAL2010/PLANO2010/OR&#199;AMENTO/Folha/PESSOAL_ANALITI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una.braz/Desktop/BRUNI/E&amp;Y/Projeto%20Bruna/Databook/Samuel%20Impress&#227;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Y%20TAS%20Databook/Lib/Databook%20library%20Ro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Arquivos%20GAFOR/GAFOR/FROTA%20GAFOR.DM_2008%20-%2007-out-08%20Filia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frederico/Desktop/LINDE/DFDV%20Linde%202010%20Fornazz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afor/CONFIG~1/Temp/_M&#212;NICA%20ANTUNES/Transp/Outubro/Fechamento%201a%20quinzena/Documents%20and%20Settings/2G000042/Meus%20documentos/Ronaldo%20Neri/Ctrl_Balan&#231;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aferreira/Meus%20documentos/Controle%20de%20Projetos%20Recebidos%20Mar&#231;o_2009/Pend&#234;ncia%20-%20Rede/Aracruz%20-%20Colheita%20Florestal%20Mecanizada/Plan%20T&#233;cnica%20021008_atualiz%20HE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FREDE~1/CONFIG~1/Temp/Plan%20T&#233;cnica%20BON%20111108%20rvIR%20ajuste%20mob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/Comercial/Area%20de%20PROJETOS/VIN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notesE1EF34/BRUNI/E&amp;Y/Projeto%20Bruna/Databook/BRUNI/Projeto%20Bruna/Projeto%20Tais/Databook%20MASTER%20Tais%201203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GRAN&#201;IS%20S&#211;LIDOS/2017/Tabela_Graneis_011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_Frac06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TERNAC/TABELAS/TAB.%20INTER_0117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LOTACAO/LOT0117_V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norberto/Configura&#231;&#245;es%20locais/Temporary%20Internet%20Files/OLK2E/Linde%20Criogeni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d240.cvrd.br:10015/DOCUME~1/01128314/CONFIG~1/Temp/notes378347/GAISY-Redes%20e%20Linh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silva\Finame%2015.06.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afor/CONFIG~1/Temp/_M&#212;NICA%20ANTUNES/Transp/Outubro/Fechamento%201a%20quinzena/dados/Relatorios/Estat&#237;sticas%20Gerenciais%20UPRs%20UP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son/Risco/Constru&#231;&#227;o%20do%20Fluxo%20de%20Caixa%20A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frederico/Desktop/LINDE/Valor%20Finam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GAFOR/Projetos/Revis&#227;o%20Planilha/VIN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/Gerencial/GERENCIAL2010/PLANO2010/OPERA&#199;&#213;ES_B10_PLUS/CORPORATIVO/02%20ROUND/CONSOLIDADO%20-%20Plano2010_CORP_B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F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L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GRAN&#201;IS%20S&#211;LIDOS/2018/Tabela_Graneis_1218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GRAN&#201;IS%20S&#211;LIDOS/2018/Tabela_Graneis_0618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TABELAS/GR&#195;OS/2017/Planilha%20Graos_1217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920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8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o/Consultorias/LINDE/BID_Gafor/Formacao+de+Precos+LINDE+-+GAFOR+2011+V1_rev_Lau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L0920_V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LOTACAO/LOT0920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RIGORI/2020/FRGP0920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ABTLP/2020/CGL0920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TABCONTEINER/2020/ctcon092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TERNAC/TABELAS/TAB.%20INTER_0920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GRAN&#201;IS%20S&#211;LIDOS/2020/Tabela_Graneis_0920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TABELAS/GR&#195;OS/2020/Planilha%20Graos_09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dos/Relatorios/Estat&#237;sticas%20Gerenciais%20UPRs%20UP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DOS/CTF/Custofl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Gerson/VALE/Carv&#227;o%20-%20Madeira/dados/Relatorios/Estat&#237;sticas%20Gerenciais%20UPRs%20UP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01\fleury\BALANCETES\Balan&#231;o98\BALAN&#199;O12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ao/PLANO%20OR&#199;AMENT&#193;RIO%202006/PRICING%202006/MargemContribui&#231;&#227;o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"/>
      <sheetName val="#REF"/>
      <sheetName val="Feriados"/>
      <sheetName val="Finame"/>
      <sheetName val="Dados Gerais"/>
      <sheetName val="Perfil VPL"/>
      <sheetName val="Fluxo de Caixa"/>
      <sheetName val="Tela Principal"/>
      <sheetName val="Produtividade"/>
      <sheetName val="Formação de Preços"/>
      <sheetName val="Motoristas"/>
      <sheetName val="Análise de Fluxo de Caixa"/>
      <sheetName val="Análise de Sensibilidade"/>
      <sheetName val="Análise de Impacto"/>
      <sheetName val="Agregados"/>
      <sheetName val="Gerencial"/>
      <sheetName val="Finame CM"/>
      <sheetName val="JAN00"/>
      <sheetName val="Fevereiro"/>
      <sheetName val="Plan2"/>
      <sheetName val="CFCV"/>
      <sheetName val="Prop-24P-12H"/>
      <sheetName val="Prop-28P-12H"/>
      <sheetName val="Resumo Parcelas"/>
      <sheetName val="Bradesco.75CM.Coca"/>
      <sheetName val="Assumptions"/>
      <sheetName val="Base de Caminhões II"/>
      <sheetName val="Despesas"/>
      <sheetName val="RESUMO_CUSTOS ME"/>
      <sheetName val="CALC COMISSAO VENDAS - VARIAVEL"/>
      <sheetName val="Plan1"/>
      <sheetName val="PARÂMETROS"/>
      <sheetName val="RESUMO TARIFAS"/>
    </sheetNames>
    <definedNames>
      <definedName name="Alugue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cao com Encargos MOTORISTA"/>
      <sheetName val="MO_Tripulação"/>
      <sheetName val="ADM_Dir&amp;Ind"/>
      <sheetName val="Veículo"/>
      <sheetName val="CUSTOS_Veículos"/>
      <sheetName val="Resumo"/>
      <sheetName val="Total_Mensal"/>
      <sheetName val="Planilha_nov_2012_Limpa"/>
    </sheetNames>
    <definedNames>
      <definedName name="But_Close" refersTo="#REF!"/>
      <definedName name="But_Print" refersTo="#REF!"/>
      <definedName name="x" refersTo="#REF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"/>
      <sheetName val="#REF"/>
      <sheetName val="Feriados"/>
      <sheetName val="Finame"/>
      <sheetName val="Dados Gerais"/>
      <sheetName val="Perfil VPL"/>
      <sheetName val="Fluxo de Caixa"/>
      <sheetName val="Tela Principal"/>
      <sheetName val="Produtividade"/>
      <sheetName val="Formação de Preços"/>
      <sheetName val="Motoristas"/>
      <sheetName val="Análise de Fluxo de Caixa"/>
      <sheetName val="Análise de Sensibilidade"/>
      <sheetName val="Análise de Impacto"/>
      <sheetName val="Agregados"/>
      <sheetName val="Gerencial"/>
      <sheetName val="Finame CM"/>
      <sheetName val="JAN00"/>
      <sheetName val="Fevereiro"/>
      <sheetName val="Plan2"/>
      <sheetName val="CFCV"/>
      <sheetName val="Prop-24P-12H"/>
      <sheetName val="Prop-28P-12H"/>
      <sheetName val="Resumo Parcelas"/>
      <sheetName val="Bradesco.75CM.Coca"/>
      <sheetName val="Assumptions"/>
      <sheetName val="Base de Caminhões II"/>
      <sheetName val="Despesas"/>
      <sheetName val="RESUMO_CUSTOS ME"/>
      <sheetName val="CALC COMISSAO VENDAS - VARIAVEL"/>
      <sheetName val="Plan1"/>
      <sheetName val="PARÂMETROS"/>
      <sheetName val="RESUMO 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ADASTRO_PADRAO"/>
      <sheetName val="TAB_CUSTOPESSOAL"/>
      <sheetName val="PESSOAL_EVENTOS"/>
      <sheetName val="PESSOAL_BENEFICIOS"/>
      <sheetName val="PESSOAL_PROVISÕES"/>
      <sheetName val="TAB_FOLHA"/>
      <sheetName val="PESSOAL_CADASTRO2"/>
      <sheetName val="SALARIO2"/>
      <sheetName val="SALARIO"/>
      <sheetName val="PLR"/>
    </sheetNames>
    <sheetDataSet>
      <sheetData sheetId="0"/>
      <sheetData sheetId="1" refreshError="1">
        <row r="473">
          <cell r="C473" t="str">
            <v>AIR LIQUID</v>
          </cell>
        </row>
        <row r="474">
          <cell r="C474" t="str">
            <v>AMIDO SUZANO (Mogi)</v>
          </cell>
        </row>
        <row r="475">
          <cell r="C475" t="str">
            <v>ARACRUZ - COMBOIO</v>
          </cell>
        </row>
        <row r="476">
          <cell r="C476" t="str">
            <v>ARACRUZ - INSUMOS</v>
          </cell>
        </row>
        <row r="477">
          <cell r="C477" t="str">
            <v>ARACRUZ - TRANSP MADEIRA</v>
          </cell>
        </row>
        <row r="478">
          <cell r="C478" t="str">
            <v>BARRA - GERAL</v>
          </cell>
        </row>
        <row r="479">
          <cell r="C479" t="str">
            <v>BIMBO - RAPOSO</v>
          </cell>
        </row>
        <row r="480">
          <cell r="C480" t="str">
            <v>CARGA GERAL - POOL</v>
          </cell>
        </row>
        <row r="481">
          <cell r="C481" t="str">
            <v>CONTRATOS - BAHIA PULP</v>
          </cell>
        </row>
        <row r="482">
          <cell r="C482" t="str">
            <v>CONTRATOS - CJ</v>
          </cell>
        </row>
        <row r="483">
          <cell r="C483" t="str">
            <v>CONTRATOS - KIMBERLY</v>
          </cell>
        </row>
        <row r="484">
          <cell r="C484" t="str">
            <v>COSAN</v>
          </cell>
        </row>
        <row r="485">
          <cell r="C485" t="str">
            <v>CUBATÃO - CONTAINERS</v>
          </cell>
        </row>
        <row r="486">
          <cell r="C486" t="str">
            <v>CUBATÃO - FERROVIA</v>
          </cell>
        </row>
        <row r="487">
          <cell r="C487" t="str">
            <v>CUBATAO - GERAL</v>
          </cell>
        </row>
        <row r="488">
          <cell r="C488" t="str">
            <v>CUBATÃO - QUIMICOS</v>
          </cell>
        </row>
        <row r="489">
          <cell r="C489" t="str">
            <v>DIRETORIA COM INTERNACIONAL - COM</v>
          </cell>
        </row>
        <row r="490">
          <cell r="C490" t="str">
            <v>DUE DILIGENCE - ADM</v>
          </cell>
        </row>
        <row r="491">
          <cell r="C491" t="str">
            <v>ESSO BETIM</v>
          </cell>
        </row>
        <row r="492">
          <cell r="C492" t="str">
            <v>ESSO BRASILIA</v>
          </cell>
        </row>
        <row r="493">
          <cell r="C493" t="str">
            <v>ESSO GOIANIA</v>
          </cell>
        </row>
        <row r="494">
          <cell r="C494" t="str">
            <v>ESSO UBERLANDIA</v>
          </cell>
        </row>
        <row r="495">
          <cell r="C495" t="str">
            <v>EVONIK</v>
          </cell>
        </row>
        <row r="496">
          <cell r="C496" t="str">
            <v>FEMSA - 30 PALETS</v>
          </cell>
        </row>
        <row r="497">
          <cell r="C497" t="str">
            <v>FEMSA - AÇUCAR</v>
          </cell>
        </row>
        <row r="498">
          <cell r="C498" t="str">
            <v>FEMSA - COSMÓPOLIS</v>
          </cell>
        </row>
        <row r="499">
          <cell r="C499" t="str">
            <v xml:space="preserve">FEMSA - GERAL JUNDIAI </v>
          </cell>
        </row>
        <row r="500">
          <cell r="C500" t="str">
            <v>FEMSA - SECUNDARIO</v>
          </cell>
        </row>
        <row r="501">
          <cell r="C501" t="str">
            <v>FERRO-GUSA</v>
          </cell>
        </row>
        <row r="502">
          <cell r="C502" t="str">
            <v>GASES - LINDE</v>
          </cell>
        </row>
        <row r="503">
          <cell r="C503" t="str">
            <v>GUARANI</v>
          </cell>
        </row>
        <row r="504">
          <cell r="C504" t="str">
            <v>INTERNACIONAL</v>
          </cell>
        </row>
        <row r="505">
          <cell r="C505" t="str">
            <v>INTERNACIONAL-DM</v>
          </cell>
        </row>
        <row r="506">
          <cell r="C506" t="str">
            <v>JABOATÃO</v>
          </cell>
        </row>
        <row r="507">
          <cell r="C507" t="str">
            <v>MINA SOSSEGO</v>
          </cell>
        </row>
        <row r="508">
          <cell r="C508" t="str">
            <v>MOGI - ALCOA</v>
          </cell>
        </row>
        <row r="509">
          <cell r="C509" t="str">
            <v>MOGI - CORN</v>
          </cell>
        </row>
        <row r="510">
          <cell r="C510" t="str">
            <v>MOGI - GERAL</v>
          </cell>
        </row>
        <row r="511">
          <cell r="C511" t="str">
            <v>MOSSI-SUAPE</v>
          </cell>
        </row>
        <row r="512">
          <cell r="C512" t="str">
            <v>SCHINCARIOL</v>
          </cell>
        </row>
        <row r="513">
          <cell r="C513" t="str">
            <v>SUPORTE - DIRETORIA COM ALIMENTOS - COM</v>
          </cell>
        </row>
        <row r="514">
          <cell r="C514" t="str">
            <v>SUPORTE - DIRETORIA COM ALIMENTOS SECOS - COM</v>
          </cell>
        </row>
        <row r="515">
          <cell r="C515" t="str">
            <v>SUPORTE - DIRETORIA COM C.GERAL - COM</v>
          </cell>
        </row>
        <row r="516">
          <cell r="C516" t="str">
            <v>SUPORTE - DIRETORIA COM QUIMICOS - COM</v>
          </cell>
        </row>
        <row r="517">
          <cell r="C517" t="str">
            <v>SUPORTE - MANUTENCAO - COM</v>
          </cell>
        </row>
        <row r="518">
          <cell r="C518" t="str">
            <v>SUPORTE - MONITORAMENTO - COM</v>
          </cell>
        </row>
        <row r="519">
          <cell r="C519" t="str">
            <v>SUZANO - SERVIÇOS</v>
          </cell>
        </row>
        <row r="520">
          <cell r="C520" t="str">
            <v>SUZANO MUCURI</v>
          </cell>
        </row>
        <row r="521">
          <cell r="C521" t="str">
            <v>CORP - CARGOS E SALARIOS - ADM</v>
          </cell>
        </row>
        <row r="522">
          <cell r="C522" t="str">
            <v>CONSELHO/GOVERNANÇA - ADM</v>
          </cell>
        </row>
        <row r="523">
          <cell r="C523" t="str">
            <v>CORP - CIO - COM</v>
          </cell>
        </row>
        <row r="524">
          <cell r="C524" t="str">
            <v>CORP - CONTROLADORIA - ADM</v>
          </cell>
        </row>
        <row r="525">
          <cell r="C525" t="str">
            <v>CORP - DEPTO PESSOAL - ADM</v>
          </cell>
        </row>
        <row r="526">
          <cell r="C526" t="str">
            <v>CORP - DIRETORIA - ADM</v>
          </cell>
        </row>
        <row r="527">
          <cell r="C527" t="str">
            <v>CORP - DIRETORIA COMERCIAL - COM</v>
          </cell>
        </row>
        <row r="528">
          <cell r="C528" t="str">
            <v>CORP - DIRETORIA DE OPERAÇÕES</v>
          </cell>
        </row>
        <row r="529">
          <cell r="C529" t="str">
            <v>CORP - DIRETORIA DE PLANEJAMENTO</v>
          </cell>
        </row>
        <row r="530">
          <cell r="C530" t="str">
            <v>CORP - FINANCEIRO - ADM</v>
          </cell>
        </row>
        <row r="531">
          <cell r="C531" t="str">
            <v>CORP - GERAL JARAGUÁ</v>
          </cell>
        </row>
        <row r="532">
          <cell r="C532" t="str">
            <v>CORP - GERAL MATRIZ</v>
          </cell>
        </row>
        <row r="533">
          <cell r="C533" t="str">
            <v>CORP - INFORMATICA - ADM</v>
          </cell>
        </row>
        <row r="534">
          <cell r="C534" t="str">
            <v>CORP - JURÍDICO - ADM</v>
          </cell>
        </row>
        <row r="535">
          <cell r="C535" t="str">
            <v>CORP - LOGISTICA - COM</v>
          </cell>
        </row>
        <row r="536">
          <cell r="C536" t="str">
            <v>CORP - MARKETING - COM</v>
          </cell>
        </row>
        <row r="537">
          <cell r="C537" t="str">
            <v>CORP - PNE - ADM</v>
          </cell>
        </row>
        <row r="538">
          <cell r="C538" t="str">
            <v>CORP - PROCESSOS - ADM</v>
          </cell>
        </row>
        <row r="539">
          <cell r="C539" t="str">
            <v>CORP - PROJETO ER</v>
          </cell>
        </row>
        <row r="540">
          <cell r="C540" t="str">
            <v>CORP - PROJETOS - COM</v>
          </cell>
        </row>
        <row r="541">
          <cell r="C541" t="str">
            <v>CORP - QUALIDADE/M.AMBIENTE - COM</v>
          </cell>
        </row>
        <row r="542">
          <cell r="C542" t="str">
            <v>CORP - RECRUTAMENTO E SELECAO - ADM</v>
          </cell>
        </row>
        <row r="543">
          <cell r="C543" t="str">
            <v>CORP - SEGURANÇA - COM</v>
          </cell>
        </row>
        <row r="544">
          <cell r="C544" t="str">
            <v>CORP - SUPRIMENTOS - COM</v>
          </cell>
        </row>
        <row r="545">
          <cell r="C545" t="str">
            <v>CORP - TREINAMENTO - ADM</v>
          </cell>
        </row>
        <row r="546">
          <cell r="C546" t="str">
            <v>OPER - FROTA DISPONIVEL - COM</v>
          </cell>
        </row>
        <row r="547">
          <cell r="C547" t="str">
            <v>OPER - FROTA TRANSITORIA - OPE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BS"/>
      <sheetName val="TI_Index"/>
      <sheetName val="TI1"/>
      <sheetName val="TI2"/>
      <sheetName val="Recon_Index"/>
      <sheetName val="R1"/>
      <sheetName val="R2"/>
      <sheetName val="PL_Index"/>
      <sheetName val="PL1"/>
      <sheetName val="PL2"/>
      <sheetName val="PL3"/>
      <sheetName val="PL4"/>
      <sheetName val="PL5"/>
      <sheetName val="PL6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PL25"/>
      <sheetName val="PL26"/>
      <sheetName val="PL27"/>
      <sheetName val="PL28"/>
      <sheetName val="PL29"/>
      <sheetName val="PL30"/>
      <sheetName val="PL31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TL_Index"/>
      <sheetName val="TL1"/>
      <sheetName val="TL2"/>
      <sheetName val="TL3"/>
      <sheetName val="TL4"/>
      <sheetName val="TL5"/>
      <sheetName val="TL6"/>
      <sheetName val="TL7"/>
      <sheetName val="Sheet8S"/>
      <sheetName val="Sheet4S"/>
      <sheetName val="Sheet01S"/>
      <sheetName val="Sheet12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6">
          <cell r="A6" t="str">
            <v>Currency:</v>
          </cell>
          <cell r="F6" t="str">
            <v>end points</v>
          </cell>
          <cell r="G6" t="str">
            <v>blank neg</v>
          </cell>
          <cell r="H6" t="str">
            <v>red neg</v>
          </cell>
          <cell r="I6" t="str">
            <v>grn neg</v>
          </cell>
          <cell r="J6" t="str">
            <v>blank pos</v>
          </cell>
          <cell r="K6" t="str">
            <v>red pos</v>
          </cell>
          <cell r="L6" t="str">
            <v>grn pos</v>
          </cell>
        </row>
        <row r="7">
          <cell r="A7" t="str">
            <v>FY[xx] EBITDA</v>
          </cell>
          <cell r="F7">
            <v>0</v>
          </cell>
        </row>
        <row r="8">
          <cell r="A8" t="str">
            <v xml:space="preserve"> FYxxA A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FYxxA B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FYxxA 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FYxxA D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FYxxA 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 t="str">
            <v>FYxxA F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 t="str">
            <v>FYxxA G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 t="str">
            <v>FYxxA H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FYxxA 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 t="str">
            <v>FYxxA J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 t="str">
            <v>FYxxA K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 t="str">
            <v>FYxxA 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FYxxA M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 t="str">
            <v>FYxxA N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FYxxA O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FY[xx] EBITDA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FYxxA A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A25" t="str">
            <v>FYxxA B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FYxxA C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A27" t="str">
            <v>FYxxA D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A28" t="str">
            <v>FYxxA 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 t="str">
            <v>FYxxA F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 t="str">
            <v>FYxxA G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FYxxA H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A32" t="str">
            <v>FYxxA 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FYxxA J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 t="str">
            <v>FYxxA K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FYxxA L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FYxxA M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FYxxA 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FYxxA O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 t="str">
            <v>FY[xx] EBITDA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 t="str">
            <v xml:space="preserve">FYxxB A 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 t="str">
            <v>FYxxB B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>FYxxB C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 t="str">
            <v>FYxxB D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 t="str">
            <v>FYxxB 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A45" t="str">
            <v>FYxxB F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A46" t="str">
            <v>FYxxB G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FYxxB H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FYxxB 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FYxxB J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 t="str">
            <v>FYxxB 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 t="str">
            <v>FYxxB L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FYxxB M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FYxxB 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FYxxB 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FY[xx] EBITDA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 xml:space="preserve">FYxxB A 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FYxxB B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FYxxB 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FYxxB D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FYxxB E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FYxxB F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 t="str">
            <v>FYxxB 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 t="str">
            <v>FYxxB H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 t="str">
            <v>FYxxB I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FYxxB J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A66" t="str">
            <v>FYxxB K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>FYxxB L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>FYxxB M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>FYxxB N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FYxxB O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FY[xx] EBITDA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 xml:space="preserve">FYxxB A 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 t="str">
            <v>FYxxB B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FYxxB C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 t="str">
            <v>FYxxB D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FYxxB E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FYxxB F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 t="str">
            <v>FYxxB G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 t="str">
            <v>FYxxB H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 t="str">
            <v>FYxxB I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A81" t="str">
            <v>FYxxB J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FYxxB K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FYxxB L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FYxxB M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 t="str">
            <v>FYxxB N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FYxxB O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 t="str">
            <v>FY[xx] EBITDA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 xml:space="preserve">FYxxB A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 t="str">
            <v>FYxxB B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FYxxB C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 t="str">
            <v>FYxxB D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FYxxB E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A93" t="str">
            <v>FYxxB F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A94" t="str">
            <v>FYxxB G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A95" t="str">
            <v>FYxxB H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FYxxB I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 t="str">
            <v>FYxxB J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 t="str">
            <v>FYxxB K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 t="str">
            <v>FYxxB L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FYxxB M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FYxxB 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FYxxB O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 t="str">
            <v>FY[xx] EBITDA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- do not import"/>
      <sheetName val="Q of E cover - do not import"/>
      <sheetName val="Earnings summary"/>
      <sheetName val="KPIs"/>
      <sheetName val="Adjusted EBITDA"/>
      <sheetName val="EBITDA Bridge"/>
      <sheetName val="Pro forma EBITDA"/>
      <sheetName val="Quarterly P&amp;L"/>
      <sheetName val="Monthly P&amp;L - continuous"/>
      <sheetName val="Monthly P&amp;L - seasonality"/>
      <sheetName val="Revenue by product &amp; customer"/>
      <sheetName val="Annual growth by segment"/>
      <sheetName val="Growth drivers"/>
      <sheetName val="Gross to net sales"/>
      <sheetName val="Analysis of CoS"/>
      <sheetName val="Operating expenses"/>
      <sheetName val="Employee benefits"/>
      <sheetName val="EBITDA % improv. vs prior year "/>
      <sheetName val="Current trading"/>
      <sheetName val="LTM"/>
      <sheetName val="Full year outturn"/>
      <sheetName val="Standalone costs"/>
      <sheetName val="FX exposure"/>
      <sheetName val="Sensitivity analysis"/>
      <sheetName val="Key customers"/>
      <sheetName val="Key suppliers"/>
      <sheetName val="Booked and pipeline analysis"/>
      <sheetName val="Q of CF cover - do not import"/>
      <sheetName val="Lead cash flow"/>
      <sheetName val="EBITDA to CF conversion"/>
      <sheetName val="Capex breakdown"/>
      <sheetName val="Q of NA cover - do not import"/>
      <sheetName val="Lead BS - IAS"/>
      <sheetName val="Lead BS - NA"/>
      <sheetName val="Pro forma BS"/>
      <sheetName val="Inventory breakdown"/>
      <sheetName val="Inventory reserve"/>
      <sheetName val="Accounts receivable ageing"/>
      <sheetName val="Rollforward of AR"/>
      <sheetName val="Accounts payable"/>
      <sheetName val="Accounts payable ageing"/>
      <sheetName val="PPE"/>
      <sheetName val="Fixed assets"/>
      <sheetName val="Prepaid &amp; other current assets"/>
      <sheetName val="Intangible assets"/>
      <sheetName val="Other assets"/>
      <sheetName val="Accrued expenses"/>
      <sheetName val="Other current liabilities"/>
      <sheetName val="Debt"/>
      <sheetName val="Equity rollforward"/>
      <sheetName val="Unfunded obligations"/>
      <sheetName val="Cash waterfall analysis"/>
      <sheetName val="Adjustments to enterprise value"/>
      <sheetName val="WC cover - do not import"/>
      <sheetName val="WC - monthly - year on year"/>
      <sheetName val="WC - monthly -continuous"/>
      <sheetName val="Adjusted working capital"/>
      <sheetName val="Net WC (+ data pages)"/>
      <sheetName val="WC (high-low) (+data pages)"/>
      <sheetName val="WC analytics (+data pages)"/>
      <sheetName val="WC indicators (+data pages)"/>
      <sheetName val="WC sales seas.(+further pages)"/>
      <sheetName val="WC sales seas.2(+data pages)"/>
      <sheetName val="FY04 WC detail (data page)"/>
      <sheetName val="FY05 WC detail (data page)"/>
      <sheetName val="FY06 WC detail (data page)"/>
      <sheetName val="TF subsect cover-do not import"/>
      <sheetName val="Mngt to stat rec"/>
      <sheetName val="Hist accuracy of budget"/>
      <sheetName val="Price vol cover - do not import"/>
      <sheetName val="Price volume profit variance"/>
      <sheetName val="Price volume sales variance"/>
      <sheetName val="Price-vol summary (+data pages)"/>
      <sheetName val="Price-vol (data page 1)"/>
      <sheetName val="Price-vol (data page 2)"/>
      <sheetName val="Price-vol (data page 3)"/>
      <sheetName val="Price-vol (data page 4)"/>
      <sheetName val="Price-vol (data page 5)"/>
      <sheetName val="Chart pages cover-do not import"/>
      <sheetName val="Line chart"/>
      <sheetName val="Stacked column chart"/>
      <sheetName val="Bar chart"/>
      <sheetName val="Clustered column"/>
      <sheetName val="Column-line on 2 axis chart"/>
      <sheetName val="Bubble chart"/>
      <sheetName val="Blocked area chart"/>
      <sheetName val="Sheet8S"/>
      <sheetName val="Sheet4S"/>
      <sheetName val="Sheet01S"/>
      <sheetName val="Sheet12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7">
          <cell r="D7" t="str">
            <v>FY05A</v>
          </cell>
          <cell r="E7" t="str">
            <v>FY06A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Total"/>
      <sheetName val="Resumo Gafor.DM"/>
      <sheetName val="SR - CUSTO"/>
      <sheetName val="SR - ALOCAÇÃO"/>
      <sheetName val="R$.Km SR Gafor"/>
      <sheetName val="SR - DM Aquisições"/>
      <sheetName val="Lista de Preços - Parametros"/>
      <sheetName val="R$.Km SR DM"/>
      <sheetName val="CM - CUSTO"/>
      <sheetName val="DM"/>
      <sheetName val="Plan3"/>
      <sheetName val="GAFOR"/>
      <sheetName val="Venda Frota"/>
      <sheetName val="CM - ALOCAÇÃO"/>
      <sheetName val="R$.Km CM Gafor"/>
      <sheetName val="R$.Km SR (2)"/>
      <sheetName val="R$.Km CM DM"/>
      <sheetName val="Custo de Frota CM"/>
      <sheetName val="CUSTO FROTA"/>
      <sheetName val="Oper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"/>
      <sheetName val="Insumos"/>
      <sheetName val="Preços"/>
      <sheetName val="DIM MAO OBRA"/>
      <sheetName val="Pessoal Indireto"/>
    </sheetNames>
    <sheetDataSet>
      <sheetData sheetId="0"/>
      <sheetData sheetId="1">
        <row r="14">
          <cell r="B14">
            <v>850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_2"/>
      <sheetName val="MAD_2"/>
      <sheetName val="Ticket"/>
      <sheetName val="Veículos"/>
      <sheetName val="Origem_Faz_Tal"/>
      <sheetName val="Pesquisa"/>
    </sheetNames>
    <sheetDataSet>
      <sheetData sheetId="0"/>
      <sheetData sheetId="1"/>
      <sheetData sheetId="2"/>
      <sheetData sheetId="3" refreshError="1">
        <row r="1">
          <cell r="F1" t="str">
            <v>Nº FROTA CAVALO</v>
          </cell>
        </row>
        <row r="2">
          <cell r="F2">
            <v>9017</v>
          </cell>
        </row>
        <row r="3">
          <cell r="F3">
            <v>9018</v>
          </cell>
        </row>
        <row r="4">
          <cell r="F4">
            <v>9019</v>
          </cell>
        </row>
        <row r="5">
          <cell r="F5">
            <v>9020</v>
          </cell>
        </row>
        <row r="6">
          <cell r="F6">
            <v>9021</v>
          </cell>
        </row>
        <row r="7">
          <cell r="F7">
            <v>9022</v>
          </cell>
        </row>
        <row r="8">
          <cell r="F8">
            <v>9023</v>
          </cell>
        </row>
        <row r="9">
          <cell r="F9">
            <v>9024</v>
          </cell>
        </row>
        <row r="10">
          <cell r="F10">
            <v>9025</v>
          </cell>
        </row>
        <row r="11">
          <cell r="F11">
            <v>9026</v>
          </cell>
        </row>
        <row r="12">
          <cell r="F12">
            <v>9027</v>
          </cell>
        </row>
        <row r="13">
          <cell r="F13">
            <v>9028</v>
          </cell>
        </row>
        <row r="14">
          <cell r="F14">
            <v>9029</v>
          </cell>
        </row>
        <row r="15">
          <cell r="F15">
            <v>9030</v>
          </cell>
        </row>
        <row r="21">
          <cell r="F21" t="str">
            <v>M001</v>
          </cell>
        </row>
        <row r="22">
          <cell r="F22" t="str">
            <v>M002</v>
          </cell>
        </row>
        <row r="23">
          <cell r="F23" t="str">
            <v>M003</v>
          </cell>
        </row>
        <row r="24">
          <cell r="F24" t="str">
            <v>M004</v>
          </cell>
        </row>
        <row r="25">
          <cell r="F25" t="str">
            <v>M005</v>
          </cell>
        </row>
        <row r="26">
          <cell r="F26" t="str">
            <v>M006</v>
          </cell>
        </row>
        <row r="27">
          <cell r="F27" t="str">
            <v>M007</v>
          </cell>
        </row>
        <row r="28">
          <cell r="F28" t="str">
            <v>M008</v>
          </cell>
        </row>
        <row r="29">
          <cell r="F29" t="str">
            <v>M009</v>
          </cell>
        </row>
        <row r="30">
          <cell r="F30" t="str">
            <v>M010</v>
          </cell>
        </row>
        <row r="31">
          <cell r="F31" t="str">
            <v>M011</v>
          </cell>
        </row>
        <row r="32">
          <cell r="F32" t="str">
            <v>M012</v>
          </cell>
        </row>
        <row r="33">
          <cell r="F33" t="str">
            <v>M013</v>
          </cell>
        </row>
        <row r="34">
          <cell r="F34" t="str">
            <v>M014</v>
          </cell>
        </row>
        <row r="35">
          <cell r="F35" t="str">
            <v>M015</v>
          </cell>
        </row>
        <row r="36">
          <cell r="F36" t="str">
            <v>M016</v>
          </cell>
        </row>
        <row r="37">
          <cell r="F37" t="str">
            <v>M017</v>
          </cell>
        </row>
        <row r="38">
          <cell r="F38" t="str">
            <v>M018</v>
          </cell>
        </row>
        <row r="39">
          <cell r="F39" t="str">
            <v>M019</v>
          </cell>
        </row>
        <row r="40">
          <cell r="F40" t="str">
            <v>M020</v>
          </cell>
        </row>
        <row r="41">
          <cell r="F41" t="str">
            <v>M021</v>
          </cell>
        </row>
        <row r="42">
          <cell r="F42" t="str">
            <v>M022</v>
          </cell>
        </row>
        <row r="43">
          <cell r="F43" t="str">
            <v>M023</v>
          </cell>
        </row>
        <row r="44">
          <cell r="F44" t="str">
            <v>M024</v>
          </cell>
        </row>
        <row r="45">
          <cell r="F45" t="str">
            <v>M025</v>
          </cell>
        </row>
        <row r="46">
          <cell r="F46" t="str">
            <v>M026</v>
          </cell>
        </row>
        <row r="47">
          <cell r="F47" t="str">
            <v>M027</v>
          </cell>
        </row>
        <row r="48">
          <cell r="F48" t="str">
            <v>M028</v>
          </cell>
        </row>
        <row r="49">
          <cell r="F49" t="str">
            <v>M029</v>
          </cell>
        </row>
        <row r="50">
          <cell r="F50" t="str">
            <v>M030</v>
          </cell>
        </row>
        <row r="51">
          <cell r="F51" t="str">
            <v>M031</v>
          </cell>
        </row>
        <row r="52">
          <cell r="F52" t="str">
            <v>M032</v>
          </cell>
        </row>
        <row r="53">
          <cell r="F53" t="str">
            <v>M033</v>
          </cell>
        </row>
        <row r="54">
          <cell r="F54" t="str">
            <v>M034</v>
          </cell>
        </row>
        <row r="55">
          <cell r="F55" t="str">
            <v>M035</v>
          </cell>
        </row>
        <row r="56">
          <cell r="F56" t="str">
            <v>M036</v>
          </cell>
        </row>
        <row r="57">
          <cell r="F57" t="str">
            <v>M037</v>
          </cell>
        </row>
        <row r="58">
          <cell r="F58" t="str">
            <v>M038</v>
          </cell>
        </row>
        <row r="59">
          <cell r="F59" t="str">
            <v>M039</v>
          </cell>
        </row>
        <row r="60">
          <cell r="F60" t="str">
            <v>M040</v>
          </cell>
        </row>
        <row r="61">
          <cell r="F61" t="str">
            <v>M041</v>
          </cell>
        </row>
        <row r="62">
          <cell r="F62" t="str">
            <v>M042</v>
          </cell>
        </row>
        <row r="63">
          <cell r="F63" t="str">
            <v>M043</v>
          </cell>
        </row>
        <row r="64">
          <cell r="F64" t="str">
            <v>M044</v>
          </cell>
        </row>
        <row r="65">
          <cell r="F65" t="str">
            <v>M045</v>
          </cell>
        </row>
        <row r="66">
          <cell r="F66" t="str">
            <v>M046</v>
          </cell>
        </row>
        <row r="67">
          <cell r="F67" t="str">
            <v>M047</v>
          </cell>
        </row>
        <row r="68">
          <cell r="F68" t="str">
            <v>M048</v>
          </cell>
        </row>
      </sheetData>
      <sheetData sheetId="4" refreshError="1">
        <row r="1">
          <cell r="B1" t="str">
            <v>Código BLUE TEC</v>
          </cell>
        </row>
        <row r="2">
          <cell r="B2">
            <v>112001</v>
          </cell>
        </row>
        <row r="3">
          <cell r="B3">
            <v>112010</v>
          </cell>
        </row>
        <row r="4">
          <cell r="B4">
            <v>112011</v>
          </cell>
        </row>
        <row r="5">
          <cell r="B5">
            <v>112012</v>
          </cell>
        </row>
        <row r="6">
          <cell r="B6">
            <v>112013</v>
          </cell>
        </row>
        <row r="7">
          <cell r="B7">
            <v>112014</v>
          </cell>
        </row>
        <row r="8">
          <cell r="B8">
            <v>112015</v>
          </cell>
        </row>
        <row r="9">
          <cell r="B9">
            <v>112002</v>
          </cell>
        </row>
        <row r="10">
          <cell r="B10">
            <v>112003</v>
          </cell>
        </row>
        <row r="11">
          <cell r="B11">
            <v>112004</v>
          </cell>
        </row>
        <row r="12">
          <cell r="B12">
            <v>112005</v>
          </cell>
        </row>
        <row r="13">
          <cell r="B13">
            <v>112006</v>
          </cell>
        </row>
        <row r="14">
          <cell r="B14">
            <v>112007</v>
          </cell>
        </row>
        <row r="15">
          <cell r="B15">
            <v>112008</v>
          </cell>
        </row>
        <row r="16">
          <cell r="B16">
            <v>112009</v>
          </cell>
        </row>
        <row r="17">
          <cell r="B17">
            <v>105101</v>
          </cell>
        </row>
        <row r="18">
          <cell r="B18">
            <v>105041</v>
          </cell>
        </row>
        <row r="19">
          <cell r="B19">
            <v>105001</v>
          </cell>
        </row>
        <row r="20">
          <cell r="B20">
            <v>105010</v>
          </cell>
        </row>
        <row r="21">
          <cell r="B21">
            <v>105011</v>
          </cell>
        </row>
        <row r="22">
          <cell r="B22">
            <v>105012</v>
          </cell>
        </row>
        <row r="23">
          <cell r="B23">
            <v>105002</v>
          </cell>
        </row>
        <row r="24">
          <cell r="B24">
            <v>105003</v>
          </cell>
        </row>
        <row r="25">
          <cell r="B25">
            <v>105038</v>
          </cell>
        </row>
        <row r="26">
          <cell r="B26">
            <v>105039</v>
          </cell>
        </row>
        <row r="27">
          <cell r="B27">
            <v>105004</v>
          </cell>
        </row>
        <row r="28">
          <cell r="B28">
            <v>105040</v>
          </cell>
        </row>
        <row r="29">
          <cell r="B29">
            <v>105041</v>
          </cell>
        </row>
        <row r="30">
          <cell r="B30">
            <v>105042</v>
          </cell>
        </row>
        <row r="31">
          <cell r="B31">
            <v>105043</v>
          </cell>
        </row>
        <row r="32">
          <cell r="B32">
            <v>105044</v>
          </cell>
        </row>
        <row r="33">
          <cell r="B33">
            <v>105045</v>
          </cell>
        </row>
        <row r="34">
          <cell r="B34">
            <v>105451</v>
          </cell>
        </row>
        <row r="35">
          <cell r="B35">
            <v>105005</v>
          </cell>
        </row>
        <row r="36">
          <cell r="B36">
            <v>105006</v>
          </cell>
        </row>
        <row r="37">
          <cell r="B37">
            <v>105007</v>
          </cell>
        </row>
        <row r="38">
          <cell r="B38">
            <v>105008</v>
          </cell>
        </row>
        <row r="39">
          <cell r="B39">
            <v>105009</v>
          </cell>
        </row>
        <row r="40">
          <cell r="B40">
            <v>114048</v>
          </cell>
        </row>
        <row r="41">
          <cell r="B41">
            <v>114031</v>
          </cell>
        </row>
        <row r="42">
          <cell r="B42">
            <v>114001</v>
          </cell>
        </row>
        <row r="43">
          <cell r="B43">
            <v>114010</v>
          </cell>
        </row>
        <row r="44">
          <cell r="B44">
            <v>114011</v>
          </cell>
        </row>
        <row r="45">
          <cell r="B45">
            <v>114012</v>
          </cell>
        </row>
        <row r="46">
          <cell r="B46">
            <v>114013</v>
          </cell>
        </row>
        <row r="47">
          <cell r="B47">
            <v>114014</v>
          </cell>
        </row>
        <row r="48">
          <cell r="B48">
            <v>114015</v>
          </cell>
        </row>
        <row r="49">
          <cell r="B49">
            <v>114016</v>
          </cell>
        </row>
        <row r="50">
          <cell r="B50">
            <v>114017</v>
          </cell>
        </row>
        <row r="51">
          <cell r="B51">
            <v>114171</v>
          </cell>
        </row>
        <row r="52">
          <cell r="B52">
            <v>114018</v>
          </cell>
        </row>
        <row r="53">
          <cell r="B53">
            <v>114181</v>
          </cell>
        </row>
        <row r="54">
          <cell r="B54">
            <v>114019</v>
          </cell>
        </row>
        <row r="55">
          <cell r="B55">
            <v>114002</v>
          </cell>
        </row>
        <row r="56">
          <cell r="B56">
            <v>114020</v>
          </cell>
        </row>
        <row r="57">
          <cell r="B57">
            <v>114021</v>
          </cell>
        </row>
        <row r="58">
          <cell r="B58">
            <v>114022</v>
          </cell>
        </row>
        <row r="59">
          <cell r="B59">
            <v>114023</v>
          </cell>
        </row>
        <row r="60">
          <cell r="B60">
            <v>114024</v>
          </cell>
        </row>
        <row r="61">
          <cell r="B61">
            <v>114025</v>
          </cell>
        </row>
        <row r="62">
          <cell r="B62">
            <v>114026</v>
          </cell>
        </row>
        <row r="63">
          <cell r="B63">
            <v>114027</v>
          </cell>
        </row>
        <row r="64">
          <cell r="B64">
            <v>114028</v>
          </cell>
        </row>
        <row r="65">
          <cell r="B65">
            <v>114029</v>
          </cell>
        </row>
        <row r="66">
          <cell r="B66">
            <v>114003</v>
          </cell>
        </row>
        <row r="67">
          <cell r="B67">
            <v>114030</v>
          </cell>
        </row>
        <row r="68">
          <cell r="B68">
            <v>114031</v>
          </cell>
        </row>
        <row r="69">
          <cell r="B69">
            <v>114032</v>
          </cell>
        </row>
        <row r="70">
          <cell r="B70">
            <v>114033</v>
          </cell>
        </row>
        <row r="71">
          <cell r="B71">
            <v>114034</v>
          </cell>
        </row>
        <row r="72">
          <cell r="B72">
            <v>114035</v>
          </cell>
        </row>
        <row r="73">
          <cell r="B73">
            <v>114036</v>
          </cell>
        </row>
        <row r="74">
          <cell r="B74">
            <v>114037</v>
          </cell>
        </row>
        <row r="75">
          <cell r="B75">
            <v>114038</v>
          </cell>
        </row>
        <row r="76">
          <cell r="B76">
            <v>114039</v>
          </cell>
        </row>
        <row r="77">
          <cell r="B77">
            <v>114004</v>
          </cell>
        </row>
        <row r="78">
          <cell r="B78">
            <v>114040</v>
          </cell>
        </row>
        <row r="79">
          <cell r="B79">
            <v>114041</v>
          </cell>
        </row>
        <row r="80">
          <cell r="B80">
            <v>114042</v>
          </cell>
        </row>
        <row r="81">
          <cell r="B81">
            <v>114043</v>
          </cell>
        </row>
        <row r="82">
          <cell r="B82">
            <v>114044</v>
          </cell>
        </row>
        <row r="83">
          <cell r="B83">
            <v>114045</v>
          </cell>
        </row>
        <row r="84">
          <cell r="B84">
            <v>114046</v>
          </cell>
        </row>
        <row r="85">
          <cell r="B85">
            <v>114047</v>
          </cell>
        </row>
        <row r="86">
          <cell r="B86">
            <v>114005</v>
          </cell>
        </row>
        <row r="87">
          <cell r="B87">
            <v>114006</v>
          </cell>
        </row>
        <row r="88">
          <cell r="B88">
            <v>114007</v>
          </cell>
        </row>
        <row r="89">
          <cell r="B89">
            <v>114008</v>
          </cell>
        </row>
        <row r="90">
          <cell r="B90">
            <v>114009</v>
          </cell>
        </row>
        <row r="91">
          <cell r="B91">
            <v>103001</v>
          </cell>
        </row>
        <row r="92">
          <cell r="B92">
            <v>103010</v>
          </cell>
        </row>
        <row r="93">
          <cell r="B93">
            <v>103011</v>
          </cell>
        </row>
        <row r="94">
          <cell r="B94">
            <v>103012</v>
          </cell>
        </row>
        <row r="95">
          <cell r="B95">
            <v>103013</v>
          </cell>
        </row>
        <row r="96">
          <cell r="B96">
            <v>103014</v>
          </cell>
        </row>
        <row r="97">
          <cell r="B97">
            <v>103015</v>
          </cell>
        </row>
        <row r="98">
          <cell r="B98">
            <v>103016</v>
          </cell>
        </row>
        <row r="99">
          <cell r="B99">
            <v>103017</v>
          </cell>
        </row>
        <row r="100">
          <cell r="B100">
            <v>103018</v>
          </cell>
        </row>
        <row r="101">
          <cell r="B101">
            <v>103002</v>
          </cell>
        </row>
        <row r="102">
          <cell r="B102">
            <v>103003</v>
          </cell>
        </row>
        <row r="103">
          <cell r="B103">
            <v>103004</v>
          </cell>
        </row>
        <row r="104">
          <cell r="B104">
            <v>103005</v>
          </cell>
        </row>
        <row r="105">
          <cell r="B105">
            <v>103006</v>
          </cell>
        </row>
        <row r="106">
          <cell r="B106">
            <v>103007</v>
          </cell>
        </row>
        <row r="107">
          <cell r="B107">
            <v>103008</v>
          </cell>
        </row>
        <row r="108">
          <cell r="B108">
            <v>103009</v>
          </cell>
        </row>
        <row r="109">
          <cell r="B109">
            <v>122031</v>
          </cell>
        </row>
        <row r="110">
          <cell r="B110">
            <v>122051</v>
          </cell>
        </row>
        <row r="111">
          <cell r="B111">
            <v>122001</v>
          </cell>
        </row>
        <row r="112">
          <cell r="B112">
            <v>122002</v>
          </cell>
        </row>
        <row r="113">
          <cell r="B113">
            <v>122003</v>
          </cell>
        </row>
        <row r="114">
          <cell r="B114">
            <v>122004</v>
          </cell>
        </row>
        <row r="115">
          <cell r="B115">
            <v>122005</v>
          </cell>
        </row>
        <row r="116">
          <cell r="B116">
            <v>122006</v>
          </cell>
        </row>
        <row r="117">
          <cell r="B117">
            <v>122007</v>
          </cell>
        </row>
        <row r="118">
          <cell r="B118">
            <v>122008</v>
          </cell>
        </row>
        <row r="119">
          <cell r="B119">
            <v>101026</v>
          </cell>
        </row>
        <row r="120">
          <cell r="B120">
            <v>101027</v>
          </cell>
        </row>
        <row r="121">
          <cell r="B121">
            <v>101028</v>
          </cell>
        </row>
        <row r="122">
          <cell r="B122">
            <v>101029</v>
          </cell>
        </row>
        <row r="123">
          <cell r="B123">
            <v>101030</v>
          </cell>
        </row>
        <row r="124">
          <cell r="B124">
            <v>101031</v>
          </cell>
        </row>
        <row r="125">
          <cell r="B125">
            <v>101032</v>
          </cell>
        </row>
        <row r="126">
          <cell r="B126">
            <v>101033</v>
          </cell>
        </row>
        <row r="127">
          <cell r="B127">
            <v>101034</v>
          </cell>
        </row>
        <row r="128">
          <cell r="B128">
            <v>101035</v>
          </cell>
        </row>
        <row r="129">
          <cell r="B129">
            <v>101036</v>
          </cell>
        </row>
        <row r="130">
          <cell r="B130">
            <v>101361</v>
          </cell>
        </row>
        <row r="131">
          <cell r="B131">
            <v>101037</v>
          </cell>
        </row>
        <row r="132">
          <cell r="B132">
            <v>101371</v>
          </cell>
        </row>
        <row r="133">
          <cell r="B133">
            <v>113301</v>
          </cell>
        </row>
        <row r="134">
          <cell r="B134">
            <v>113310</v>
          </cell>
        </row>
        <row r="135">
          <cell r="B135">
            <v>113311</v>
          </cell>
        </row>
        <row r="136">
          <cell r="B136">
            <v>113312</v>
          </cell>
        </row>
        <row r="137">
          <cell r="B137">
            <v>113313</v>
          </cell>
        </row>
        <row r="138">
          <cell r="B138">
            <v>113314</v>
          </cell>
        </row>
        <row r="139">
          <cell r="B139">
            <v>113315</v>
          </cell>
        </row>
        <row r="140">
          <cell r="B140">
            <v>113316</v>
          </cell>
        </row>
        <row r="141">
          <cell r="B141">
            <v>113302</v>
          </cell>
        </row>
        <row r="142">
          <cell r="B142">
            <v>113303</v>
          </cell>
        </row>
        <row r="143">
          <cell r="B143">
            <v>113304</v>
          </cell>
        </row>
        <row r="144">
          <cell r="B144">
            <v>113305</v>
          </cell>
        </row>
        <row r="145">
          <cell r="B145">
            <v>113306</v>
          </cell>
        </row>
        <row r="146">
          <cell r="B146">
            <v>113307</v>
          </cell>
        </row>
        <row r="147">
          <cell r="B147">
            <v>113308</v>
          </cell>
        </row>
        <row r="148">
          <cell r="B148">
            <v>113309</v>
          </cell>
        </row>
        <row r="149">
          <cell r="B149">
            <v>128081</v>
          </cell>
        </row>
        <row r="150">
          <cell r="B150">
            <v>128082</v>
          </cell>
        </row>
        <row r="151">
          <cell r="B151">
            <v>128001</v>
          </cell>
        </row>
        <row r="152">
          <cell r="B152">
            <v>128010</v>
          </cell>
        </row>
        <row r="153">
          <cell r="B153">
            <v>128011</v>
          </cell>
        </row>
        <row r="154">
          <cell r="B154">
            <v>128012</v>
          </cell>
        </row>
        <row r="155">
          <cell r="B155">
            <v>128013</v>
          </cell>
        </row>
        <row r="156">
          <cell r="B156">
            <v>128014</v>
          </cell>
        </row>
        <row r="157">
          <cell r="B157">
            <v>128015</v>
          </cell>
        </row>
        <row r="158">
          <cell r="B158">
            <v>128016</v>
          </cell>
        </row>
        <row r="159">
          <cell r="B159">
            <v>128017</v>
          </cell>
        </row>
        <row r="160">
          <cell r="B160">
            <v>128018</v>
          </cell>
        </row>
        <row r="161">
          <cell r="B161">
            <v>128019</v>
          </cell>
        </row>
        <row r="162">
          <cell r="B162">
            <v>128002</v>
          </cell>
        </row>
        <row r="163">
          <cell r="B163">
            <v>128020</v>
          </cell>
        </row>
        <row r="164">
          <cell r="B164">
            <v>128021</v>
          </cell>
        </row>
        <row r="165">
          <cell r="B165">
            <v>128022</v>
          </cell>
        </row>
        <row r="166">
          <cell r="B166">
            <v>128023</v>
          </cell>
        </row>
        <row r="167">
          <cell r="B167">
            <v>128024</v>
          </cell>
        </row>
        <row r="168">
          <cell r="B168">
            <v>128003</v>
          </cell>
        </row>
        <row r="169">
          <cell r="B169">
            <v>128004</v>
          </cell>
        </row>
        <row r="170">
          <cell r="B170">
            <v>128005</v>
          </cell>
        </row>
        <row r="171">
          <cell r="B171">
            <v>128006</v>
          </cell>
        </row>
        <row r="172">
          <cell r="B172">
            <v>128007</v>
          </cell>
        </row>
        <row r="173">
          <cell r="B173">
            <v>128008</v>
          </cell>
        </row>
        <row r="174">
          <cell r="B174">
            <v>128009</v>
          </cell>
        </row>
        <row r="175">
          <cell r="B175">
            <v>151001</v>
          </cell>
        </row>
        <row r="176">
          <cell r="B176">
            <v>151010</v>
          </cell>
        </row>
        <row r="177">
          <cell r="B177">
            <v>151002</v>
          </cell>
        </row>
        <row r="178">
          <cell r="B178">
            <v>151003</v>
          </cell>
        </row>
        <row r="179">
          <cell r="B179">
            <v>151004</v>
          </cell>
        </row>
        <row r="180">
          <cell r="B180">
            <v>151005</v>
          </cell>
        </row>
        <row r="181">
          <cell r="B181">
            <v>151006</v>
          </cell>
        </row>
        <row r="182">
          <cell r="B182">
            <v>151007</v>
          </cell>
        </row>
        <row r="183">
          <cell r="B183">
            <v>151008</v>
          </cell>
        </row>
        <row r="184">
          <cell r="B184">
            <v>151009</v>
          </cell>
        </row>
        <row r="185">
          <cell r="B185">
            <v>153001</v>
          </cell>
        </row>
        <row r="186">
          <cell r="B186">
            <v>153010</v>
          </cell>
        </row>
        <row r="187">
          <cell r="B187">
            <v>153011</v>
          </cell>
        </row>
        <row r="188">
          <cell r="B188">
            <v>153012</v>
          </cell>
        </row>
        <row r="189">
          <cell r="B189">
            <v>153013</v>
          </cell>
        </row>
        <row r="190">
          <cell r="B190">
            <v>153014</v>
          </cell>
        </row>
        <row r="191">
          <cell r="B191">
            <v>153015</v>
          </cell>
        </row>
        <row r="192">
          <cell r="B192">
            <v>153016</v>
          </cell>
        </row>
        <row r="193">
          <cell r="B193">
            <v>153017</v>
          </cell>
        </row>
        <row r="194">
          <cell r="B194">
            <v>153018</v>
          </cell>
        </row>
        <row r="195">
          <cell r="B195">
            <v>153002</v>
          </cell>
        </row>
        <row r="196">
          <cell r="B196">
            <v>153003</v>
          </cell>
        </row>
        <row r="197">
          <cell r="B197">
            <v>153004</v>
          </cell>
        </row>
        <row r="198">
          <cell r="B198">
            <v>153005</v>
          </cell>
        </row>
        <row r="199">
          <cell r="B199">
            <v>153006</v>
          </cell>
        </row>
        <row r="200">
          <cell r="B200">
            <v>153007</v>
          </cell>
        </row>
        <row r="201">
          <cell r="B201">
            <v>153008</v>
          </cell>
        </row>
        <row r="202">
          <cell r="B202">
            <v>153009</v>
          </cell>
        </row>
        <row r="203">
          <cell r="B203">
            <v>113601</v>
          </cell>
        </row>
        <row r="204">
          <cell r="B204">
            <v>102001</v>
          </cell>
        </row>
        <row r="205">
          <cell r="B205">
            <v>102010</v>
          </cell>
        </row>
        <row r="206">
          <cell r="B206">
            <v>102011</v>
          </cell>
        </row>
        <row r="207">
          <cell r="B207">
            <v>102012</v>
          </cell>
        </row>
        <row r="208">
          <cell r="B208">
            <v>102013</v>
          </cell>
        </row>
        <row r="209">
          <cell r="B209">
            <v>102014</v>
          </cell>
        </row>
        <row r="210">
          <cell r="B210">
            <v>102015</v>
          </cell>
        </row>
        <row r="211">
          <cell r="B211">
            <v>102016</v>
          </cell>
        </row>
        <row r="212">
          <cell r="B212">
            <v>102017</v>
          </cell>
        </row>
        <row r="213">
          <cell r="B213">
            <v>102018</v>
          </cell>
        </row>
        <row r="214">
          <cell r="B214">
            <v>102019</v>
          </cell>
        </row>
        <row r="215">
          <cell r="B215">
            <v>102002</v>
          </cell>
        </row>
        <row r="216">
          <cell r="B216">
            <v>102020</v>
          </cell>
        </row>
        <row r="217">
          <cell r="B217">
            <v>102021</v>
          </cell>
        </row>
        <row r="218">
          <cell r="B218">
            <v>102022</v>
          </cell>
        </row>
        <row r="219">
          <cell r="B219">
            <v>102023</v>
          </cell>
        </row>
        <row r="220">
          <cell r="B220">
            <v>102024</v>
          </cell>
        </row>
        <row r="221">
          <cell r="B221">
            <v>102025</v>
          </cell>
        </row>
        <row r="222">
          <cell r="B222">
            <v>102003</v>
          </cell>
        </row>
        <row r="223">
          <cell r="B223">
            <v>102004</v>
          </cell>
        </row>
        <row r="224">
          <cell r="B224">
            <v>102005</v>
          </cell>
        </row>
        <row r="225">
          <cell r="B225">
            <v>102006</v>
          </cell>
        </row>
        <row r="226">
          <cell r="B226">
            <v>102007</v>
          </cell>
        </row>
        <row r="227">
          <cell r="B227">
            <v>102008</v>
          </cell>
        </row>
        <row r="228">
          <cell r="B228">
            <v>102009</v>
          </cell>
        </row>
        <row r="229">
          <cell r="B229">
            <v>113001</v>
          </cell>
        </row>
        <row r="230">
          <cell r="B230">
            <v>113010</v>
          </cell>
        </row>
        <row r="231">
          <cell r="B231">
            <v>113011</v>
          </cell>
        </row>
        <row r="232">
          <cell r="B232">
            <v>113012</v>
          </cell>
        </row>
        <row r="233">
          <cell r="B233">
            <v>113013</v>
          </cell>
        </row>
        <row r="234">
          <cell r="B234">
            <v>113014</v>
          </cell>
        </row>
        <row r="235">
          <cell r="B235">
            <v>113015</v>
          </cell>
        </row>
        <row r="236">
          <cell r="B236">
            <v>113016</v>
          </cell>
        </row>
        <row r="237">
          <cell r="B237">
            <v>113017</v>
          </cell>
        </row>
        <row r="238">
          <cell r="B238">
            <v>113018</v>
          </cell>
        </row>
        <row r="239">
          <cell r="B239">
            <v>113019</v>
          </cell>
        </row>
        <row r="240">
          <cell r="B240">
            <v>113002</v>
          </cell>
        </row>
        <row r="241">
          <cell r="B241">
            <v>113020</v>
          </cell>
        </row>
        <row r="242">
          <cell r="B242">
            <v>113021</v>
          </cell>
        </row>
        <row r="243">
          <cell r="B243">
            <v>113022</v>
          </cell>
        </row>
        <row r="244">
          <cell r="B244">
            <v>113023</v>
          </cell>
        </row>
        <row r="245">
          <cell r="B245">
            <v>113003</v>
          </cell>
        </row>
        <row r="246">
          <cell r="B246">
            <v>113004</v>
          </cell>
        </row>
        <row r="247">
          <cell r="B247">
            <v>113005</v>
          </cell>
        </row>
        <row r="248">
          <cell r="B248">
            <v>113006</v>
          </cell>
        </row>
        <row r="249">
          <cell r="B249">
            <v>113007</v>
          </cell>
        </row>
        <row r="250">
          <cell r="B250">
            <v>113008</v>
          </cell>
        </row>
        <row r="251">
          <cell r="B251">
            <v>113009</v>
          </cell>
        </row>
        <row r="252">
          <cell r="B252">
            <v>136001</v>
          </cell>
        </row>
        <row r="253">
          <cell r="B253">
            <v>136002</v>
          </cell>
        </row>
        <row r="254">
          <cell r="B254">
            <v>136003</v>
          </cell>
        </row>
        <row r="255">
          <cell r="B255">
            <v>136005</v>
          </cell>
        </row>
        <row r="256">
          <cell r="B256">
            <v>136010</v>
          </cell>
        </row>
        <row r="257">
          <cell r="B257">
            <v>136011</v>
          </cell>
        </row>
        <row r="258">
          <cell r="B258">
            <v>136012</v>
          </cell>
        </row>
        <row r="259">
          <cell r="B259">
            <v>136013</v>
          </cell>
        </row>
        <row r="260">
          <cell r="B260">
            <v>136014</v>
          </cell>
        </row>
        <row r="261">
          <cell r="B261">
            <v>136015</v>
          </cell>
        </row>
        <row r="262">
          <cell r="B262">
            <v>136016</v>
          </cell>
        </row>
        <row r="263">
          <cell r="B263">
            <v>136017</v>
          </cell>
        </row>
        <row r="264">
          <cell r="B264">
            <v>136018</v>
          </cell>
        </row>
        <row r="265">
          <cell r="B265">
            <v>136019</v>
          </cell>
        </row>
        <row r="266">
          <cell r="B266">
            <v>136020</v>
          </cell>
        </row>
        <row r="267">
          <cell r="B267">
            <v>136021</v>
          </cell>
        </row>
        <row r="268">
          <cell r="B268">
            <v>136022</v>
          </cell>
        </row>
        <row r="269">
          <cell r="B269">
            <v>136023</v>
          </cell>
        </row>
        <row r="270">
          <cell r="B270">
            <v>136024</v>
          </cell>
        </row>
        <row r="271">
          <cell r="B271">
            <v>136025</v>
          </cell>
        </row>
        <row r="272">
          <cell r="B272">
            <v>136026</v>
          </cell>
        </row>
        <row r="273">
          <cell r="B273">
            <v>136004</v>
          </cell>
        </row>
        <row r="274">
          <cell r="B274">
            <v>136006</v>
          </cell>
        </row>
        <row r="275">
          <cell r="B275">
            <v>136007</v>
          </cell>
        </row>
        <row r="276">
          <cell r="B276">
            <v>136008</v>
          </cell>
        </row>
        <row r="277">
          <cell r="B277">
            <v>136009</v>
          </cell>
        </row>
        <row r="278">
          <cell r="B278">
            <v>121001</v>
          </cell>
        </row>
        <row r="279">
          <cell r="B279">
            <v>121010</v>
          </cell>
        </row>
        <row r="280">
          <cell r="B280">
            <v>121100</v>
          </cell>
        </row>
        <row r="281">
          <cell r="B281">
            <v>121101</v>
          </cell>
        </row>
        <row r="282">
          <cell r="B282">
            <v>121102</v>
          </cell>
        </row>
        <row r="283">
          <cell r="B283">
            <v>121103</v>
          </cell>
        </row>
        <row r="284">
          <cell r="B284">
            <v>121104</v>
          </cell>
        </row>
        <row r="285">
          <cell r="B285">
            <v>121105</v>
          </cell>
        </row>
        <row r="286">
          <cell r="B286">
            <v>121106</v>
          </cell>
        </row>
        <row r="287">
          <cell r="B287">
            <v>121107</v>
          </cell>
        </row>
        <row r="288">
          <cell r="B288">
            <v>121108</v>
          </cell>
        </row>
        <row r="289">
          <cell r="B289">
            <v>121109</v>
          </cell>
        </row>
        <row r="290">
          <cell r="B290">
            <v>121011</v>
          </cell>
        </row>
        <row r="291">
          <cell r="B291">
            <v>121110</v>
          </cell>
        </row>
        <row r="292">
          <cell r="B292">
            <v>121111</v>
          </cell>
        </row>
        <row r="293">
          <cell r="B293">
            <v>121112</v>
          </cell>
        </row>
        <row r="294">
          <cell r="B294">
            <v>121113</v>
          </cell>
        </row>
        <row r="295">
          <cell r="B295">
            <v>121114</v>
          </cell>
        </row>
        <row r="296">
          <cell r="B296">
            <v>121115</v>
          </cell>
        </row>
        <row r="297">
          <cell r="B297">
            <v>121116</v>
          </cell>
        </row>
        <row r="298">
          <cell r="B298">
            <v>121117</v>
          </cell>
        </row>
        <row r="299">
          <cell r="B299">
            <v>121118</v>
          </cell>
        </row>
        <row r="300">
          <cell r="B300">
            <v>121119</v>
          </cell>
        </row>
        <row r="301">
          <cell r="B301">
            <v>121012</v>
          </cell>
        </row>
        <row r="302">
          <cell r="B302">
            <v>121120</v>
          </cell>
        </row>
        <row r="303">
          <cell r="B303">
            <v>121121</v>
          </cell>
        </row>
        <row r="304">
          <cell r="B304">
            <v>121122</v>
          </cell>
        </row>
        <row r="305">
          <cell r="B305">
            <v>121013</v>
          </cell>
        </row>
        <row r="306">
          <cell r="B306">
            <v>121014</v>
          </cell>
        </row>
        <row r="307">
          <cell r="B307">
            <v>121015</v>
          </cell>
        </row>
        <row r="308">
          <cell r="B308">
            <v>121016</v>
          </cell>
        </row>
        <row r="309">
          <cell r="B309">
            <v>121017</v>
          </cell>
        </row>
        <row r="310">
          <cell r="B310">
            <v>121018</v>
          </cell>
        </row>
        <row r="311">
          <cell r="B311">
            <v>121019</v>
          </cell>
        </row>
        <row r="312">
          <cell r="B312">
            <v>121002</v>
          </cell>
        </row>
        <row r="313">
          <cell r="B313">
            <v>121020</v>
          </cell>
        </row>
        <row r="314">
          <cell r="B314">
            <v>121021</v>
          </cell>
        </row>
        <row r="315">
          <cell r="B315">
            <v>121022</v>
          </cell>
        </row>
        <row r="316">
          <cell r="B316">
            <v>121003</v>
          </cell>
        </row>
        <row r="317">
          <cell r="B317">
            <v>121004</v>
          </cell>
        </row>
        <row r="318">
          <cell r="B318">
            <v>121005</v>
          </cell>
        </row>
        <row r="319">
          <cell r="B319">
            <v>121006</v>
          </cell>
        </row>
        <row r="320">
          <cell r="B320">
            <v>121007</v>
          </cell>
        </row>
        <row r="321">
          <cell r="B321">
            <v>121008</v>
          </cell>
        </row>
        <row r="322">
          <cell r="B322">
            <v>121009</v>
          </cell>
        </row>
        <row r="323">
          <cell r="B323">
            <v>130001</v>
          </cell>
        </row>
        <row r="324">
          <cell r="B324">
            <v>130010</v>
          </cell>
        </row>
        <row r="325">
          <cell r="B325">
            <v>130011</v>
          </cell>
        </row>
        <row r="326">
          <cell r="B326">
            <v>130012</v>
          </cell>
        </row>
        <row r="327">
          <cell r="B327">
            <v>130013</v>
          </cell>
        </row>
        <row r="328">
          <cell r="B328">
            <v>130014</v>
          </cell>
        </row>
        <row r="329">
          <cell r="B329">
            <v>130015</v>
          </cell>
        </row>
        <row r="330">
          <cell r="B330">
            <v>130016</v>
          </cell>
        </row>
        <row r="331">
          <cell r="B331">
            <v>130017</v>
          </cell>
        </row>
        <row r="332">
          <cell r="B332">
            <v>130002</v>
          </cell>
        </row>
        <row r="333">
          <cell r="B333">
            <v>130003</v>
          </cell>
        </row>
        <row r="334">
          <cell r="B334">
            <v>130004</v>
          </cell>
        </row>
        <row r="335">
          <cell r="B335">
            <v>130005</v>
          </cell>
        </row>
        <row r="336">
          <cell r="B336">
            <v>130006</v>
          </cell>
        </row>
        <row r="337">
          <cell r="B337">
            <v>130007</v>
          </cell>
        </row>
        <row r="338">
          <cell r="B338">
            <v>130008</v>
          </cell>
        </row>
        <row r="339">
          <cell r="B339">
            <v>130009</v>
          </cell>
        </row>
        <row r="340">
          <cell r="B340">
            <v>106011</v>
          </cell>
        </row>
        <row r="341">
          <cell r="B341">
            <v>106031</v>
          </cell>
        </row>
        <row r="342">
          <cell r="B342">
            <v>106032</v>
          </cell>
        </row>
        <row r="343">
          <cell r="B343">
            <v>106041</v>
          </cell>
        </row>
        <row r="344">
          <cell r="B344">
            <v>106051</v>
          </cell>
        </row>
        <row r="345">
          <cell r="B345">
            <v>106081</v>
          </cell>
        </row>
        <row r="346">
          <cell r="B346">
            <v>106001</v>
          </cell>
        </row>
        <row r="347">
          <cell r="B347">
            <v>106010</v>
          </cell>
        </row>
        <row r="348">
          <cell r="B348">
            <v>106101</v>
          </cell>
        </row>
        <row r="349">
          <cell r="B349">
            <v>106111</v>
          </cell>
        </row>
        <row r="350">
          <cell r="B350">
            <v>106012</v>
          </cell>
        </row>
        <row r="351">
          <cell r="B351">
            <v>106121</v>
          </cell>
        </row>
        <row r="352">
          <cell r="B352">
            <v>106013</v>
          </cell>
        </row>
        <row r="353">
          <cell r="B353">
            <v>106014</v>
          </cell>
        </row>
        <row r="354">
          <cell r="B354">
            <v>106141</v>
          </cell>
        </row>
        <row r="355">
          <cell r="B355">
            <v>106142</v>
          </cell>
        </row>
        <row r="356">
          <cell r="B356">
            <v>106143</v>
          </cell>
        </row>
        <row r="357">
          <cell r="B357">
            <v>106015</v>
          </cell>
        </row>
        <row r="358">
          <cell r="B358">
            <v>106151</v>
          </cell>
        </row>
        <row r="359">
          <cell r="B359">
            <v>106152</v>
          </cell>
        </row>
        <row r="360">
          <cell r="B360">
            <v>106016</v>
          </cell>
        </row>
        <row r="361">
          <cell r="B361">
            <v>106161</v>
          </cell>
        </row>
        <row r="362">
          <cell r="B362">
            <v>106017</v>
          </cell>
        </row>
        <row r="363">
          <cell r="B363">
            <v>106171</v>
          </cell>
        </row>
        <row r="364">
          <cell r="B364">
            <v>106018</v>
          </cell>
        </row>
        <row r="365">
          <cell r="B365">
            <v>106019</v>
          </cell>
        </row>
        <row r="366">
          <cell r="B366">
            <v>106002</v>
          </cell>
        </row>
        <row r="367">
          <cell r="B367">
            <v>106020</v>
          </cell>
        </row>
        <row r="368">
          <cell r="B368">
            <v>106211</v>
          </cell>
        </row>
        <row r="369">
          <cell r="B369">
            <v>106212</v>
          </cell>
        </row>
        <row r="370">
          <cell r="B370">
            <v>106022</v>
          </cell>
        </row>
        <row r="371">
          <cell r="B371">
            <v>106023</v>
          </cell>
        </row>
        <row r="372">
          <cell r="B372">
            <v>106231</v>
          </cell>
        </row>
        <row r="373">
          <cell r="B373">
            <v>106024</v>
          </cell>
        </row>
        <row r="374">
          <cell r="B374">
            <v>106241</v>
          </cell>
        </row>
        <row r="375">
          <cell r="B375">
            <v>106025</v>
          </cell>
        </row>
        <row r="376">
          <cell r="B376">
            <v>106251</v>
          </cell>
        </row>
        <row r="377">
          <cell r="B377">
            <v>106026</v>
          </cell>
        </row>
        <row r="378">
          <cell r="B378">
            <v>106027</v>
          </cell>
        </row>
        <row r="379">
          <cell r="B379">
            <v>106271</v>
          </cell>
        </row>
        <row r="380">
          <cell r="B380">
            <v>106028</v>
          </cell>
        </row>
        <row r="381">
          <cell r="B381">
            <v>106029</v>
          </cell>
        </row>
        <row r="382">
          <cell r="B382">
            <v>106030</v>
          </cell>
        </row>
        <row r="383">
          <cell r="B383">
            <v>106301</v>
          </cell>
        </row>
        <row r="384">
          <cell r="B384">
            <v>106031</v>
          </cell>
        </row>
        <row r="385">
          <cell r="B385">
            <v>106311</v>
          </cell>
        </row>
        <row r="386">
          <cell r="B386">
            <v>106032</v>
          </cell>
        </row>
        <row r="387">
          <cell r="B387">
            <v>106033</v>
          </cell>
        </row>
        <row r="388">
          <cell r="B388">
            <v>106034</v>
          </cell>
        </row>
        <row r="389">
          <cell r="B389">
            <v>106341</v>
          </cell>
        </row>
        <row r="390">
          <cell r="B390">
            <v>106035</v>
          </cell>
        </row>
        <row r="391">
          <cell r="B391">
            <v>106036</v>
          </cell>
        </row>
        <row r="392">
          <cell r="B392">
            <v>106361</v>
          </cell>
        </row>
        <row r="393">
          <cell r="B393">
            <v>106037</v>
          </cell>
        </row>
        <row r="394">
          <cell r="B394">
            <v>106038</v>
          </cell>
        </row>
        <row r="395">
          <cell r="B395">
            <v>106039</v>
          </cell>
        </row>
        <row r="396">
          <cell r="B396">
            <v>106391</v>
          </cell>
        </row>
        <row r="397">
          <cell r="B397">
            <v>106004</v>
          </cell>
        </row>
        <row r="398">
          <cell r="B398">
            <v>106040</v>
          </cell>
        </row>
        <row r="399">
          <cell r="B399">
            <v>106041</v>
          </cell>
        </row>
        <row r="400">
          <cell r="B400">
            <v>106421</v>
          </cell>
        </row>
        <row r="401">
          <cell r="B401">
            <v>106422</v>
          </cell>
        </row>
        <row r="402">
          <cell r="B402">
            <v>106423</v>
          </cell>
        </row>
        <row r="403">
          <cell r="B403">
            <v>106431</v>
          </cell>
        </row>
        <row r="404">
          <cell r="B404">
            <v>106432</v>
          </cell>
        </row>
        <row r="405">
          <cell r="B405">
            <v>106044</v>
          </cell>
        </row>
        <row r="406">
          <cell r="B406">
            <v>106441</v>
          </cell>
        </row>
        <row r="407">
          <cell r="B407">
            <v>106045</v>
          </cell>
        </row>
        <row r="408">
          <cell r="B408">
            <v>106046</v>
          </cell>
        </row>
        <row r="409">
          <cell r="B409">
            <v>106005</v>
          </cell>
        </row>
        <row r="410">
          <cell r="B410">
            <v>106006</v>
          </cell>
        </row>
        <row r="411">
          <cell r="B411">
            <v>106007</v>
          </cell>
        </row>
        <row r="412">
          <cell r="B412">
            <v>106008</v>
          </cell>
        </row>
        <row r="413">
          <cell r="B413">
            <v>106009</v>
          </cell>
        </row>
        <row r="414">
          <cell r="B414">
            <v>113201</v>
          </cell>
        </row>
        <row r="415">
          <cell r="B415">
            <v>113210</v>
          </cell>
        </row>
        <row r="416">
          <cell r="B416">
            <v>113211</v>
          </cell>
        </row>
        <row r="417">
          <cell r="B417">
            <v>113212</v>
          </cell>
        </row>
        <row r="418">
          <cell r="B418">
            <v>113213</v>
          </cell>
        </row>
        <row r="419">
          <cell r="B419">
            <v>113214</v>
          </cell>
        </row>
        <row r="420">
          <cell r="B420">
            <v>113215</v>
          </cell>
        </row>
        <row r="421">
          <cell r="B421">
            <v>113216</v>
          </cell>
        </row>
        <row r="422">
          <cell r="B422">
            <v>113217</v>
          </cell>
        </row>
        <row r="423">
          <cell r="B423">
            <v>113218</v>
          </cell>
        </row>
        <row r="424">
          <cell r="B424">
            <v>113219</v>
          </cell>
        </row>
        <row r="425">
          <cell r="B425">
            <v>113202</v>
          </cell>
        </row>
        <row r="426">
          <cell r="B426">
            <v>113220</v>
          </cell>
        </row>
        <row r="427">
          <cell r="B427">
            <v>113221</v>
          </cell>
        </row>
        <row r="428">
          <cell r="B428">
            <v>113222</v>
          </cell>
        </row>
        <row r="429">
          <cell r="B429">
            <v>113223</v>
          </cell>
        </row>
        <row r="430">
          <cell r="B430">
            <v>113224</v>
          </cell>
        </row>
        <row r="431">
          <cell r="B431">
            <v>113225</v>
          </cell>
        </row>
        <row r="432">
          <cell r="B432">
            <v>113226</v>
          </cell>
        </row>
        <row r="433">
          <cell r="B433">
            <v>113227</v>
          </cell>
        </row>
        <row r="434">
          <cell r="B434">
            <v>113228</v>
          </cell>
        </row>
        <row r="435">
          <cell r="B435">
            <v>113229</v>
          </cell>
        </row>
        <row r="436">
          <cell r="B436">
            <v>113203</v>
          </cell>
        </row>
        <row r="437">
          <cell r="B437">
            <v>113230</v>
          </cell>
        </row>
        <row r="438">
          <cell r="B438">
            <v>113231</v>
          </cell>
        </row>
        <row r="439">
          <cell r="B439">
            <v>113232</v>
          </cell>
        </row>
        <row r="440">
          <cell r="B440">
            <v>113204</v>
          </cell>
        </row>
        <row r="441">
          <cell r="B441">
            <v>113205</v>
          </cell>
        </row>
        <row r="442">
          <cell r="B442">
            <v>113206</v>
          </cell>
        </row>
        <row r="443">
          <cell r="B443">
            <v>113207</v>
          </cell>
        </row>
        <row r="444">
          <cell r="B444">
            <v>113208</v>
          </cell>
        </row>
        <row r="445">
          <cell r="B445">
            <v>113209</v>
          </cell>
        </row>
        <row r="446">
          <cell r="B446">
            <v>138001</v>
          </cell>
        </row>
        <row r="447">
          <cell r="B447">
            <v>138010</v>
          </cell>
        </row>
        <row r="448">
          <cell r="B448">
            <v>138011</v>
          </cell>
        </row>
        <row r="449">
          <cell r="B449">
            <v>138012</v>
          </cell>
        </row>
        <row r="450">
          <cell r="B450">
            <v>138013</v>
          </cell>
        </row>
        <row r="451">
          <cell r="B451">
            <v>138014</v>
          </cell>
        </row>
        <row r="452">
          <cell r="B452">
            <v>138015</v>
          </cell>
        </row>
        <row r="453">
          <cell r="B453">
            <v>138016</v>
          </cell>
        </row>
        <row r="454">
          <cell r="B454">
            <v>138017</v>
          </cell>
        </row>
        <row r="455">
          <cell r="B455">
            <v>138018</v>
          </cell>
        </row>
        <row r="456">
          <cell r="B456">
            <v>138019</v>
          </cell>
        </row>
        <row r="457">
          <cell r="B457">
            <v>138002</v>
          </cell>
        </row>
        <row r="458">
          <cell r="B458">
            <v>138020</v>
          </cell>
        </row>
        <row r="459">
          <cell r="B459">
            <v>138021</v>
          </cell>
        </row>
        <row r="460">
          <cell r="B460">
            <v>138211</v>
          </cell>
        </row>
        <row r="461">
          <cell r="B461">
            <v>138022</v>
          </cell>
        </row>
        <row r="462">
          <cell r="B462">
            <v>138023</v>
          </cell>
        </row>
        <row r="463">
          <cell r="B463">
            <v>138024</v>
          </cell>
        </row>
        <row r="464">
          <cell r="B464">
            <v>138025</v>
          </cell>
        </row>
        <row r="465">
          <cell r="B465">
            <v>138026</v>
          </cell>
        </row>
        <row r="466">
          <cell r="B466">
            <v>138027</v>
          </cell>
        </row>
        <row r="467">
          <cell r="B467">
            <v>138003</v>
          </cell>
        </row>
        <row r="468">
          <cell r="B468">
            <v>138004</v>
          </cell>
        </row>
        <row r="469">
          <cell r="B469">
            <v>138005</v>
          </cell>
        </row>
        <row r="470">
          <cell r="B470">
            <v>138006</v>
          </cell>
        </row>
        <row r="471">
          <cell r="B471">
            <v>138007</v>
          </cell>
        </row>
        <row r="472">
          <cell r="B472">
            <v>138008</v>
          </cell>
        </row>
        <row r="473">
          <cell r="B473">
            <v>138009</v>
          </cell>
        </row>
        <row r="474">
          <cell r="B474">
            <v>200001</v>
          </cell>
        </row>
        <row r="475">
          <cell r="B475">
            <v>200002</v>
          </cell>
        </row>
        <row r="476">
          <cell r="B476">
            <v>200003</v>
          </cell>
        </row>
        <row r="477">
          <cell r="B477">
            <v>200004</v>
          </cell>
        </row>
        <row r="478">
          <cell r="B478">
            <v>200005</v>
          </cell>
        </row>
        <row r="479">
          <cell r="B479">
            <v>213101</v>
          </cell>
        </row>
        <row r="480">
          <cell r="B480">
            <v>213110</v>
          </cell>
        </row>
        <row r="481">
          <cell r="B481">
            <v>213111</v>
          </cell>
        </row>
        <row r="482">
          <cell r="B482">
            <v>213112</v>
          </cell>
        </row>
        <row r="483">
          <cell r="B483">
            <v>213113</v>
          </cell>
        </row>
        <row r="484">
          <cell r="B484">
            <v>213114</v>
          </cell>
        </row>
        <row r="485">
          <cell r="B485">
            <v>213115</v>
          </cell>
        </row>
        <row r="486">
          <cell r="B486">
            <v>213116</v>
          </cell>
        </row>
        <row r="487">
          <cell r="B487">
            <v>213117</v>
          </cell>
        </row>
        <row r="488">
          <cell r="B488">
            <v>213118</v>
          </cell>
        </row>
        <row r="489">
          <cell r="B489">
            <v>213119</v>
          </cell>
        </row>
        <row r="490">
          <cell r="B490">
            <v>213102</v>
          </cell>
        </row>
        <row r="491">
          <cell r="B491">
            <v>213120</v>
          </cell>
        </row>
        <row r="492">
          <cell r="B492">
            <v>213121</v>
          </cell>
        </row>
        <row r="493">
          <cell r="B493">
            <v>213103</v>
          </cell>
        </row>
        <row r="494">
          <cell r="B494">
            <v>213104</v>
          </cell>
        </row>
        <row r="495">
          <cell r="B495">
            <v>213105</v>
          </cell>
        </row>
        <row r="496">
          <cell r="B496">
            <v>213106</v>
          </cell>
        </row>
        <row r="497">
          <cell r="B497">
            <v>213107</v>
          </cell>
        </row>
        <row r="498">
          <cell r="B498">
            <v>213108</v>
          </cell>
        </row>
        <row r="499">
          <cell r="B499">
            <v>213109</v>
          </cell>
        </row>
        <row r="500">
          <cell r="B500">
            <v>208061</v>
          </cell>
        </row>
        <row r="501">
          <cell r="B501">
            <v>208001</v>
          </cell>
        </row>
        <row r="502">
          <cell r="B502">
            <v>208010</v>
          </cell>
        </row>
        <row r="503">
          <cell r="B503">
            <v>208011</v>
          </cell>
        </row>
        <row r="504">
          <cell r="B504">
            <v>208012</v>
          </cell>
        </row>
        <row r="505">
          <cell r="B505">
            <v>208013</v>
          </cell>
        </row>
        <row r="506">
          <cell r="B506">
            <v>208014</v>
          </cell>
        </row>
        <row r="507">
          <cell r="B507">
            <v>208015</v>
          </cell>
        </row>
        <row r="508">
          <cell r="B508">
            <v>208016</v>
          </cell>
        </row>
        <row r="509">
          <cell r="B509">
            <v>208017</v>
          </cell>
        </row>
        <row r="510">
          <cell r="B510">
            <v>208018</v>
          </cell>
        </row>
        <row r="511">
          <cell r="B511">
            <v>208019</v>
          </cell>
        </row>
        <row r="512">
          <cell r="B512">
            <v>208002</v>
          </cell>
        </row>
        <row r="513">
          <cell r="B513">
            <v>208020</v>
          </cell>
        </row>
        <row r="514">
          <cell r="B514">
            <v>208021</v>
          </cell>
        </row>
        <row r="515">
          <cell r="B515">
            <v>208022</v>
          </cell>
        </row>
        <row r="516">
          <cell r="B516">
            <v>208023</v>
          </cell>
        </row>
        <row r="517">
          <cell r="B517">
            <v>208024</v>
          </cell>
        </row>
        <row r="518">
          <cell r="B518">
            <v>208025</v>
          </cell>
        </row>
        <row r="519">
          <cell r="B519">
            <v>208026</v>
          </cell>
        </row>
        <row r="520">
          <cell r="B520">
            <v>208027</v>
          </cell>
        </row>
        <row r="521">
          <cell r="B521">
            <v>208028</v>
          </cell>
        </row>
        <row r="522">
          <cell r="B522">
            <v>208029</v>
          </cell>
        </row>
        <row r="523">
          <cell r="B523">
            <v>208003</v>
          </cell>
        </row>
        <row r="524">
          <cell r="B524">
            <v>208030</v>
          </cell>
        </row>
        <row r="525">
          <cell r="B525">
            <v>208031</v>
          </cell>
        </row>
        <row r="526">
          <cell r="B526">
            <v>208032</v>
          </cell>
        </row>
        <row r="527">
          <cell r="B527">
            <v>208033</v>
          </cell>
        </row>
        <row r="528">
          <cell r="B528">
            <v>208034</v>
          </cell>
        </row>
        <row r="529">
          <cell r="B529">
            <v>208035</v>
          </cell>
        </row>
        <row r="530">
          <cell r="B530">
            <v>208036</v>
          </cell>
        </row>
        <row r="531">
          <cell r="B531">
            <v>208037</v>
          </cell>
        </row>
        <row r="532">
          <cell r="B532">
            <v>208038</v>
          </cell>
        </row>
        <row r="533">
          <cell r="B533">
            <v>208039</v>
          </cell>
        </row>
        <row r="534">
          <cell r="B534">
            <v>208004</v>
          </cell>
        </row>
        <row r="535">
          <cell r="B535">
            <v>208040</v>
          </cell>
        </row>
        <row r="536">
          <cell r="B536">
            <v>208041</v>
          </cell>
        </row>
        <row r="537">
          <cell r="B537">
            <v>208042</v>
          </cell>
        </row>
        <row r="538">
          <cell r="B538">
            <v>208043</v>
          </cell>
        </row>
        <row r="539">
          <cell r="B539">
            <v>208044</v>
          </cell>
        </row>
        <row r="540">
          <cell r="B540">
            <v>208045</v>
          </cell>
        </row>
        <row r="541">
          <cell r="B541">
            <v>208046</v>
          </cell>
        </row>
        <row r="542">
          <cell r="B542">
            <v>208047</v>
          </cell>
        </row>
        <row r="543">
          <cell r="B543">
            <v>208048</v>
          </cell>
        </row>
        <row r="544">
          <cell r="B544">
            <v>208049</v>
          </cell>
        </row>
        <row r="545">
          <cell r="B545">
            <v>208005</v>
          </cell>
        </row>
        <row r="546">
          <cell r="B546">
            <v>208050</v>
          </cell>
        </row>
        <row r="547">
          <cell r="B547">
            <v>208051</v>
          </cell>
        </row>
        <row r="548">
          <cell r="B548">
            <v>208052</v>
          </cell>
        </row>
        <row r="549">
          <cell r="B549">
            <v>208053</v>
          </cell>
        </row>
        <row r="550">
          <cell r="B550">
            <v>208054</v>
          </cell>
        </row>
        <row r="551">
          <cell r="B551">
            <v>208055</v>
          </cell>
        </row>
        <row r="552">
          <cell r="B552">
            <v>208056</v>
          </cell>
        </row>
        <row r="553">
          <cell r="B553">
            <v>208057</v>
          </cell>
        </row>
        <row r="554">
          <cell r="B554">
            <v>208058</v>
          </cell>
        </row>
        <row r="555">
          <cell r="B555">
            <v>208581</v>
          </cell>
        </row>
        <row r="556">
          <cell r="B556">
            <v>208059</v>
          </cell>
        </row>
        <row r="557">
          <cell r="B557">
            <v>208006</v>
          </cell>
        </row>
        <row r="558">
          <cell r="B558">
            <v>208060</v>
          </cell>
        </row>
        <row r="559">
          <cell r="B559">
            <v>208061</v>
          </cell>
        </row>
        <row r="560">
          <cell r="B560">
            <v>208062</v>
          </cell>
        </row>
        <row r="561">
          <cell r="B561">
            <v>208063</v>
          </cell>
        </row>
        <row r="562">
          <cell r="B562">
            <v>208064</v>
          </cell>
        </row>
        <row r="563">
          <cell r="B563">
            <v>208065</v>
          </cell>
        </row>
        <row r="564">
          <cell r="B564">
            <v>208066</v>
          </cell>
        </row>
        <row r="565">
          <cell r="B565">
            <v>208067</v>
          </cell>
        </row>
        <row r="566">
          <cell r="B566">
            <v>208068</v>
          </cell>
        </row>
        <row r="567">
          <cell r="B567">
            <v>208007</v>
          </cell>
        </row>
        <row r="568">
          <cell r="B568">
            <v>208008</v>
          </cell>
        </row>
        <row r="569">
          <cell r="B569">
            <v>208009</v>
          </cell>
        </row>
        <row r="570">
          <cell r="B570">
            <v>215501</v>
          </cell>
        </row>
        <row r="571">
          <cell r="B571">
            <v>215510</v>
          </cell>
        </row>
        <row r="572">
          <cell r="B572">
            <v>215511</v>
          </cell>
        </row>
        <row r="573">
          <cell r="B573">
            <v>215512</v>
          </cell>
        </row>
        <row r="574">
          <cell r="B574">
            <v>215513</v>
          </cell>
        </row>
        <row r="575">
          <cell r="B575">
            <v>215514</v>
          </cell>
        </row>
        <row r="576">
          <cell r="B576">
            <v>215515</v>
          </cell>
        </row>
        <row r="577">
          <cell r="B577">
            <v>215516</v>
          </cell>
        </row>
        <row r="578">
          <cell r="B578">
            <v>215517</v>
          </cell>
        </row>
        <row r="579">
          <cell r="B579">
            <v>215518</v>
          </cell>
        </row>
        <row r="580">
          <cell r="B580">
            <v>215519</v>
          </cell>
        </row>
        <row r="581">
          <cell r="B581">
            <v>215502</v>
          </cell>
        </row>
        <row r="582">
          <cell r="B582">
            <v>215520</v>
          </cell>
        </row>
        <row r="583">
          <cell r="B583">
            <v>215521</v>
          </cell>
        </row>
        <row r="584">
          <cell r="B584">
            <v>215522</v>
          </cell>
        </row>
        <row r="585">
          <cell r="B585">
            <v>215523</v>
          </cell>
        </row>
        <row r="586">
          <cell r="B586">
            <v>215524</v>
          </cell>
        </row>
        <row r="587">
          <cell r="B587">
            <v>215525</v>
          </cell>
        </row>
        <row r="588">
          <cell r="B588">
            <v>215526</v>
          </cell>
        </row>
        <row r="589">
          <cell r="B589">
            <v>215503</v>
          </cell>
        </row>
        <row r="590">
          <cell r="B590">
            <v>215504</v>
          </cell>
        </row>
        <row r="591">
          <cell r="B591">
            <v>215505</v>
          </cell>
        </row>
        <row r="592">
          <cell r="B592">
            <v>215506</v>
          </cell>
        </row>
        <row r="593">
          <cell r="B593">
            <v>215507</v>
          </cell>
        </row>
        <row r="594">
          <cell r="B594">
            <v>215508</v>
          </cell>
        </row>
        <row r="595">
          <cell r="B595">
            <v>215509</v>
          </cell>
        </row>
        <row r="596">
          <cell r="B596">
            <v>247001</v>
          </cell>
        </row>
        <row r="597">
          <cell r="B597">
            <v>247010</v>
          </cell>
        </row>
        <row r="598">
          <cell r="B598">
            <v>247011</v>
          </cell>
        </row>
        <row r="599">
          <cell r="B599">
            <v>247012</v>
          </cell>
        </row>
        <row r="600">
          <cell r="B600">
            <v>247013</v>
          </cell>
        </row>
        <row r="601">
          <cell r="B601">
            <v>247014</v>
          </cell>
        </row>
        <row r="602">
          <cell r="B602">
            <v>247015</v>
          </cell>
        </row>
        <row r="603">
          <cell r="B603">
            <v>247016</v>
          </cell>
        </row>
        <row r="604">
          <cell r="B604">
            <v>247017</v>
          </cell>
        </row>
        <row r="605">
          <cell r="B605">
            <v>247018</v>
          </cell>
        </row>
        <row r="606">
          <cell r="B606">
            <v>247019</v>
          </cell>
        </row>
        <row r="607">
          <cell r="B607">
            <v>247002</v>
          </cell>
        </row>
        <row r="608">
          <cell r="B608">
            <v>247020</v>
          </cell>
        </row>
        <row r="609">
          <cell r="B609">
            <v>247021</v>
          </cell>
        </row>
        <row r="610">
          <cell r="B610">
            <v>247022</v>
          </cell>
        </row>
        <row r="611">
          <cell r="B611">
            <v>247023</v>
          </cell>
        </row>
        <row r="612">
          <cell r="B612">
            <v>247024</v>
          </cell>
        </row>
        <row r="613">
          <cell r="B613">
            <v>247025</v>
          </cell>
        </row>
        <row r="614">
          <cell r="B614">
            <v>247026</v>
          </cell>
        </row>
        <row r="615">
          <cell r="B615">
            <v>247027</v>
          </cell>
        </row>
        <row r="616">
          <cell r="B616">
            <v>247028</v>
          </cell>
        </row>
        <row r="617">
          <cell r="B617">
            <v>247029</v>
          </cell>
        </row>
        <row r="618">
          <cell r="B618">
            <v>247003</v>
          </cell>
        </row>
        <row r="619">
          <cell r="B619">
            <v>247030</v>
          </cell>
        </row>
        <row r="620">
          <cell r="B620">
            <v>247031</v>
          </cell>
        </row>
        <row r="621">
          <cell r="B621">
            <v>247032</v>
          </cell>
        </row>
        <row r="622">
          <cell r="B622">
            <v>247033</v>
          </cell>
        </row>
        <row r="623">
          <cell r="B623">
            <v>247034</v>
          </cell>
        </row>
        <row r="624">
          <cell r="B624">
            <v>247035</v>
          </cell>
        </row>
        <row r="625">
          <cell r="B625">
            <v>247036</v>
          </cell>
        </row>
        <row r="626">
          <cell r="B626">
            <v>247037</v>
          </cell>
        </row>
        <row r="627">
          <cell r="B627">
            <v>247038</v>
          </cell>
        </row>
        <row r="628">
          <cell r="B628">
            <v>247039</v>
          </cell>
        </row>
        <row r="629">
          <cell r="B629">
            <v>247004</v>
          </cell>
        </row>
        <row r="630">
          <cell r="B630">
            <v>247040</v>
          </cell>
        </row>
        <row r="631">
          <cell r="B631">
            <v>247041</v>
          </cell>
        </row>
        <row r="632">
          <cell r="B632">
            <v>247042</v>
          </cell>
        </row>
        <row r="633">
          <cell r="B633">
            <v>247043</v>
          </cell>
        </row>
        <row r="634">
          <cell r="B634">
            <v>247044</v>
          </cell>
        </row>
        <row r="635">
          <cell r="B635">
            <v>247045</v>
          </cell>
        </row>
        <row r="636">
          <cell r="B636">
            <v>247046</v>
          </cell>
        </row>
        <row r="637">
          <cell r="B637">
            <v>247047</v>
          </cell>
        </row>
        <row r="638">
          <cell r="B638">
            <v>247048</v>
          </cell>
        </row>
        <row r="639">
          <cell r="B639">
            <v>247049</v>
          </cell>
        </row>
        <row r="640">
          <cell r="B640">
            <v>247005</v>
          </cell>
        </row>
        <row r="641">
          <cell r="B641">
            <v>247050</v>
          </cell>
        </row>
        <row r="642">
          <cell r="B642">
            <v>247051</v>
          </cell>
        </row>
        <row r="643">
          <cell r="B643">
            <v>247052</v>
          </cell>
        </row>
        <row r="644">
          <cell r="B644">
            <v>247053</v>
          </cell>
        </row>
        <row r="645">
          <cell r="B645">
            <v>247054</v>
          </cell>
        </row>
        <row r="646">
          <cell r="B646">
            <v>247055</v>
          </cell>
        </row>
        <row r="647">
          <cell r="B647">
            <v>247056</v>
          </cell>
        </row>
        <row r="648">
          <cell r="B648">
            <v>247057</v>
          </cell>
        </row>
        <row r="649">
          <cell r="B649">
            <v>247058</v>
          </cell>
        </row>
        <row r="650">
          <cell r="B650">
            <v>247059</v>
          </cell>
        </row>
        <row r="651">
          <cell r="B651">
            <v>247006</v>
          </cell>
        </row>
        <row r="652">
          <cell r="B652">
            <v>247060</v>
          </cell>
        </row>
        <row r="653">
          <cell r="B653">
            <v>247061</v>
          </cell>
        </row>
        <row r="654">
          <cell r="B654">
            <v>247062</v>
          </cell>
        </row>
        <row r="655">
          <cell r="B655">
            <v>247063</v>
          </cell>
        </row>
        <row r="656">
          <cell r="B656">
            <v>247064</v>
          </cell>
        </row>
        <row r="657">
          <cell r="B657">
            <v>247065</v>
          </cell>
        </row>
        <row r="658">
          <cell r="B658">
            <v>247066</v>
          </cell>
        </row>
        <row r="659">
          <cell r="B659">
            <v>247067</v>
          </cell>
        </row>
        <row r="660">
          <cell r="B660">
            <v>247068</v>
          </cell>
        </row>
        <row r="661">
          <cell r="B661">
            <v>247069</v>
          </cell>
        </row>
        <row r="662">
          <cell r="B662">
            <v>247007</v>
          </cell>
        </row>
        <row r="663">
          <cell r="B663">
            <v>247070</v>
          </cell>
        </row>
        <row r="664">
          <cell r="B664">
            <v>247071</v>
          </cell>
        </row>
        <row r="665">
          <cell r="B665">
            <v>247072</v>
          </cell>
        </row>
        <row r="666">
          <cell r="B666">
            <v>247073</v>
          </cell>
        </row>
        <row r="667">
          <cell r="B667">
            <v>247074</v>
          </cell>
        </row>
        <row r="668">
          <cell r="B668">
            <v>247075</v>
          </cell>
        </row>
        <row r="669">
          <cell r="B669">
            <v>247076</v>
          </cell>
        </row>
        <row r="670">
          <cell r="B670">
            <v>247077</v>
          </cell>
        </row>
        <row r="671">
          <cell r="B671">
            <v>247078</v>
          </cell>
        </row>
        <row r="672">
          <cell r="B672">
            <v>247079</v>
          </cell>
        </row>
        <row r="673">
          <cell r="B673">
            <v>247008</v>
          </cell>
        </row>
        <row r="674">
          <cell r="B674">
            <v>247080</v>
          </cell>
        </row>
        <row r="675">
          <cell r="B675">
            <v>247081</v>
          </cell>
        </row>
        <row r="676">
          <cell r="B676">
            <v>247082</v>
          </cell>
        </row>
        <row r="677">
          <cell r="B677">
            <v>247083</v>
          </cell>
        </row>
        <row r="678">
          <cell r="B678">
            <v>247084</v>
          </cell>
        </row>
        <row r="679">
          <cell r="B679">
            <v>247085</v>
          </cell>
        </row>
        <row r="680">
          <cell r="B680">
            <v>247086</v>
          </cell>
        </row>
        <row r="681">
          <cell r="B681">
            <v>247009</v>
          </cell>
        </row>
        <row r="682">
          <cell r="B682">
            <v>302025</v>
          </cell>
        </row>
        <row r="683">
          <cell r="B683">
            <v>302026</v>
          </cell>
        </row>
        <row r="684">
          <cell r="B684">
            <v>302027</v>
          </cell>
        </row>
        <row r="685">
          <cell r="B685">
            <v>302028</v>
          </cell>
        </row>
        <row r="686">
          <cell r="B686">
            <v>302029</v>
          </cell>
        </row>
        <row r="687">
          <cell r="B687">
            <v>302003</v>
          </cell>
        </row>
        <row r="688">
          <cell r="B688">
            <v>302030</v>
          </cell>
        </row>
        <row r="689">
          <cell r="B689">
            <v>302031</v>
          </cell>
        </row>
        <row r="690">
          <cell r="B690">
            <v>302032</v>
          </cell>
        </row>
        <row r="691">
          <cell r="B691">
            <v>302033</v>
          </cell>
        </row>
        <row r="692">
          <cell r="B692">
            <v>302034</v>
          </cell>
        </row>
        <row r="693">
          <cell r="B693">
            <v>302341</v>
          </cell>
        </row>
        <row r="694">
          <cell r="B694">
            <v>302045</v>
          </cell>
        </row>
        <row r="695">
          <cell r="B695">
            <v>302046</v>
          </cell>
        </row>
        <row r="696">
          <cell r="B696">
            <v>302047</v>
          </cell>
        </row>
        <row r="697">
          <cell r="B697">
            <v>302048</v>
          </cell>
        </row>
        <row r="698">
          <cell r="B698">
            <v>302049</v>
          </cell>
        </row>
        <row r="699">
          <cell r="B699">
            <v>302050</v>
          </cell>
        </row>
        <row r="700">
          <cell r="B700">
            <v>302051</v>
          </cell>
        </row>
        <row r="701">
          <cell r="B701">
            <v>302052</v>
          </cell>
        </row>
        <row r="702">
          <cell r="B702">
            <v>302053</v>
          </cell>
        </row>
        <row r="703">
          <cell r="B703">
            <v>302055</v>
          </cell>
        </row>
        <row r="704">
          <cell r="B704">
            <v>302056</v>
          </cell>
        </row>
        <row r="705">
          <cell r="B705">
            <v>302057</v>
          </cell>
        </row>
        <row r="706">
          <cell r="B706">
            <v>302058</v>
          </cell>
        </row>
        <row r="707">
          <cell r="B707">
            <v>306001</v>
          </cell>
        </row>
        <row r="708">
          <cell r="B708">
            <v>306002</v>
          </cell>
        </row>
        <row r="709">
          <cell r="B709">
            <v>306003</v>
          </cell>
        </row>
        <row r="710">
          <cell r="B710">
            <v>306004</v>
          </cell>
        </row>
        <row r="711">
          <cell r="B711">
            <v>320001</v>
          </cell>
        </row>
        <row r="712">
          <cell r="B712">
            <v>320010</v>
          </cell>
        </row>
        <row r="713">
          <cell r="B713">
            <v>320011</v>
          </cell>
        </row>
        <row r="714">
          <cell r="B714">
            <v>320012</v>
          </cell>
        </row>
        <row r="715">
          <cell r="B715">
            <v>320013</v>
          </cell>
        </row>
        <row r="716">
          <cell r="B716">
            <v>320014</v>
          </cell>
        </row>
        <row r="717">
          <cell r="B717">
            <v>320015</v>
          </cell>
        </row>
        <row r="718">
          <cell r="B718">
            <v>320016</v>
          </cell>
        </row>
        <row r="719">
          <cell r="B719">
            <v>320017</v>
          </cell>
        </row>
        <row r="720">
          <cell r="B720">
            <v>320171</v>
          </cell>
        </row>
        <row r="721">
          <cell r="B721">
            <v>320018</v>
          </cell>
        </row>
        <row r="722">
          <cell r="B722">
            <v>320019</v>
          </cell>
        </row>
        <row r="723">
          <cell r="B723">
            <v>320002</v>
          </cell>
        </row>
        <row r="724">
          <cell r="B724">
            <v>320020</v>
          </cell>
        </row>
        <row r="725">
          <cell r="B725">
            <v>320021</v>
          </cell>
        </row>
        <row r="726">
          <cell r="B726">
            <v>320022</v>
          </cell>
        </row>
        <row r="727">
          <cell r="B727">
            <v>320023</v>
          </cell>
        </row>
        <row r="728">
          <cell r="B728">
            <v>320024</v>
          </cell>
        </row>
        <row r="729">
          <cell r="B729">
            <v>320003</v>
          </cell>
        </row>
        <row r="730">
          <cell r="B730">
            <v>320004</v>
          </cell>
        </row>
        <row r="731">
          <cell r="B731">
            <v>320005</v>
          </cell>
        </row>
        <row r="732">
          <cell r="B732">
            <v>320006</v>
          </cell>
        </row>
        <row r="733">
          <cell r="B733">
            <v>320007</v>
          </cell>
        </row>
        <row r="734">
          <cell r="B734">
            <v>320008</v>
          </cell>
        </row>
        <row r="735">
          <cell r="B735">
            <v>320009</v>
          </cell>
        </row>
        <row r="736">
          <cell r="B736">
            <v>349001</v>
          </cell>
        </row>
        <row r="737">
          <cell r="B737">
            <v>349002</v>
          </cell>
        </row>
        <row r="738">
          <cell r="B738">
            <v>315004</v>
          </cell>
        </row>
        <row r="739">
          <cell r="B739">
            <v>315005</v>
          </cell>
        </row>
        <row r="740">
          <cell r="B740">
            <v>315006</v>
          </cell>
        </row>
        <row r="741">
          <cell r="B741">
            <v>315007</v>
          </cell>
        </row>
        <row r="742">
          <cell r="B742">
            <v>315001</v>
          </cell>
        </row>
        <row r="743">
          <cell r="B743">
            <v>315002</v>
          </cell>
        </row>
        <row r="744">
          <cell r="B744">
            <v>315003</v>
          </cell>
        </row>
        <row r="745">
          <cell r="B745">
            <v>330081</v>
          </cell>
        </row>
        <row r="746">
          <cell r="B746">
            <v>330091</v>
          </cell>
        </row>
        <row r="747">
          <cell r="B747">
            <v>330092</v>
          </cell>
        </row>
        <row r="748">
          <cell r="B748">
            <v>330093</v>
          </cell>
        </row>
        <row r="749">
          <cell r="B749">
            <v>330001</v>
          </cell>
        </row>
        <row r="750">
          <cell r="B750">
            <v>330010</v>
          </cell>
        </row>
        <row r="751">
          <cell r="B751">
            <v>330101</v>
          </cell>
        </row>
        <row r="752">
          <cell r="B752">
            <v>330011</v>
          </cell>
        </row>
        <row r="753">
          <cell r="B753">
            <v>330012</v>
          </cell>
        </row>
        <row r="754">
          <cell r="B754">
            <v>330121</v>
          </cell>
        </row>
        <row r="755">
          <cell r="B755">
            <v>330122</v>
          </cell>
        </row>
        <row r="756">
          <cell r="B756">
            <v>330013</v>
          </cell>
        </row>
        <row r="757">
          <cell r="B757">
            <v>330014</v>
          </cell>
        </row>
        <row r="758">
          <cell r="B758">
            <v>330015</v>
          </cell>
        </row>
        <row r="759">
          <cell r="B759">
            <v>330016</v>
          </cell>
        </row>
        <row r="760">
          <cell r="B760">
            <v>330002</v>
          </cell>
        </row>
        <row r="761">
          <cell r="B761">
            <v>330003</v>
          </cell>
        </row>
        <row r="762">
          <cell r="B762">
            <v>330004</v>
          </cell>
        </row>
        <row r="763">
          <cell r="B763">
            <v>330005</v>
          </cell>
        </row>
        <row r="764">
          <cell r="B764">
            <v>330006</v>
          </cell>
        </row>
        <row r="765">
          <cell r="B765">
            <v>330007</v>
          </cell>
        </row>
        <row r="766">
          <cell r="B766">
            <v>330008</v>
          </cell>
        </row>
        <row r="767">
          <cell r="B767">
            <v>330009</v>
          </cell>
        </row>
        <row r="768">
          <cell r="B768">
            <v>300059</v>
          </cell>
        </row>
        <row r="769">
          <cell r="B769">
            <v>300060</v>
          </cell>
        </row>
        <row r="770">
          <cell r="B770">
            <v>300061</v>
          </cell>
        </row>
        <row r="771">
          <cell r="B771">
            <v>300062</v>
          </cell>
        </row>
        <row r="772">
          <cell r="B772">
            <v>300063</v>
          </cell>
        </row>
        <row r="773">
          <cell r="B773">
            <v>300064</v>
          </cell>
        </row>
        <row r="774">
          <cell r="B774">
            <v>300065</v>
          </cell>
        </row>
        <row r="775">
          <cell r="B775">
            <v>300066</v>
          </cell>
        </row>
        <row r="776">
          <cell r="B776">
            <v>300067</v>
          </cell>
        </row>
        <row r="777">
          <cell r="B777">
            <v>313501</v>
          </cell>
        </row>
        <row r="778">
          <cell r="B778">
            <v>313502</v>
          </cell>
        </row>
        <row r="779">
          <cell r="B779">
            <v>313503</v>
          </cell>
        </row>
        <row r="780">
          <cell r="B780">
            <v>313504</v>
          </cell>
        </row>
        <row r="781">
          <cell r="B781">
            <v>313505</v>
          </cell>
        </row>
        <row r="782">
          <cell r="B782">
            <v>313506</v>
          </cell>
        </row>
        <row r="783">
          <cell r="B783">
            <v>313507</v>
          </cell>
        </row>
        <row r="784">
          <cell r="B784">
            <v>304001</v>
          </cell>
        </row>
        <row r="785">
          <cell r="B785">
            <v>304002</v>
          </cell>
        </row>
        <row r="786">
          <cell r="B786">
            <v>304003</v>
          </cell>
        </row>
        <row r="787">
          <cell r="B787">
            <v>304004</v>
          </cell>
        </row>
        <row r="788">
          <cell r="B788">
            <v>313701</v>
          </cell>
        </row>
        <row r="789">
          <cell r="B789">
            <v>313702</v>
          </cell>
        </row>
        <row r="790">
          <cell r="B790">
            <v>313703</v>
          </cell>
        </row>
        <row r="791">
          <cell r="B791">
            <v>313704</v>
          </cell>
        </row>
        <row r="792">
          <cell r="B792">
            <v>313705</v>
          </cell>
        </row>
        <row r="793">
          <cell r="B793">
            <v>313706</v>
          </cell>
        </row>
        <row r="794">
          <cell r="B794">
            <v>313707</v>
          </cell>
        </row>
        <row r="795">
          <cell r="B795">
            <v>313401</v>
          </cell>
        </row>
        <row r="796">
          <cell r="B796">
            <v>313402</v>
          </cell>
        </row>
        <row r="797">
          <cell r="B797">
            <v>313403</v>
          </cell>
        </row>
        <row r="798">
          <cell r="B798">
            <v>301341</v>
          </cell>
        </row>
        <row r="799">
          <cell r="B799">
            <v>331001</v>
          </cell>
        </row>
        <row r="800">
          <cell r="B800">
            <v>331002</v>
          </cell>
        </row>
        <row r="801">
          <cell r="B801">
            <v>331003</v>
          </cell>
        </row>
        <row r="802">
          <cell r="B802">
            <v>331004</v>
          </cell>
        </row>
        <row r="803">
          <cell r="B803">
            <v>331005</v>
          </cell>
        </row>
        <row r="804">
          <cell r="B804">
            <v>331006</v>
          </cell>
        </row>
        <row r="805">
          <cell r="B805">
            <v>300235</v>
          </cell>
        </row>
        <row r="806">
          <cell r="B806">
            <v>300236</v>
          </cell>
        </row>
        <row r="807">
          <cell r="B807">
            <v>300237</v>
          </cell>
        </row>
        <row r="808">
          <cell r="B808">
            <v>300238</v>
          </cell>
        </row>
        <row r="809">
          <cell r="B809">
            <v>300239</v>
          </cell>
        </row>
        <row r="810">
          <cell r="B810">
            <v>300240</v>
          </cell>
        </row>
        <row r="811">
          <cell r="B811">
            <v>300241</v>
          </cell>
        </row>
        <row r="812">
          <cell r="B812">
            <v>300242</v>
          </cell>
        </row>
        <row r="813">
          <cell r="B813">
            <v>300243</v>
          </cell>
        </row>
        <row r="814">
          <cell r="B814">
            <v>300244</v>
          </cell>
        </row>
        <row r="815">
          <cell r="B815">
            <v>303828</v>
          </cell>
        </row>
        <row r="816">
          <cell r="B816">
            <v>303829</v>
          </cell>
        </row>
        <row r="817">
          <cell r="B817">
            <v>303830</v>
          </cell>
        </row>
        <row r="818">
          <cell r="B818">
            <v>303831</v>
          </cell>
        </row>
        <row r="819">
          <cell r="B819">
            <v>303832</v>
          </cell>
        </row>
        <row r="820">
          <cell r="B820">
            <v>303833</v>
          </cell>
        </row>
        <row r="821">
          <cell r="B821">
            <v>416001</v>
          </cell>
        </row>
        <row r="822">
          <cell r="B822">
            <v>416010</v>
          </cell>
        </row>
        <row r="823">
          <cell r="B823">
            <v>416011</v>
          </cell>
        </row>
        <row r="824">
          <cell r="B824">
            <v>416012</v>
          </cell>
        </row>
        <row r="825">
          <cell r="B825">
            <v>416013</v>
          </cell>
        </row>
        <row r="826">
          <cell r="B826">
            <v>416014</v>
          </cell>
        </row>
        <row r="827">
          <cell r="B827">
            <v>416015</v>
          </cell>
        </row>
        <row r="828">
          <cell r="B828">
            <v>416016</v>
          </cell>
        </row>
        <row r="829">
          <cell r="B829">
            <v>416017</v>
          </cell>
        </row>
        <row r="830">
          <cell r="B830">
            <v>416018</v>
          </cell>
        </row>
        <row r="831">
          <cell r="B831">
            <v>416019</v>
          </cell>
        </row>
        <row r="832">
          <cell r="B832">
            <v>416002</v>
          </cell>
        </row>
        <row r="833">
          <cell r="B833">
            <v>416020</v>
          </cell>
        </row>
        <row r="834">
          <cell r="B834">
            <v>416201</v>
          </cell>
        </row>
        <row r="835">
          <cell r="B835">
            <v>416021</v>
          </cell>
        </row>
        <row r="836">
          <cell r="B836">
            <v>416211</v>
          </cell>
        </row>
        <row r="837">
          <cell r="B837">
            <v>416022</v>
          </cell>
        </row>
        <row r="838">
          <cell r="B838">
            <v>416023</v>
          </cell>
        </row>
        <row r="839">
          <cell r="B839">
            <v>416024</v>
          </cell>
        </row>
        <row r="840">
          <cell r="B840">
            <v>416025</v>
          </cell>
        </row>
        <row r="841">
          <cell r="B841">
            <v>416026</v>
          </cell>
        </row>
        <row r="842">
          <cell r="B842">
            <v>416027</v>
          </cell>
        </row>
        <row r="843">
          <cell r="B843">
            <v>416028</v>
          </cell>
        </row>
        <row r="844">
          <cell r="B844">
            <v>416029</v>
          </cell>
        </row>
        <row r="845">
          <cell r="B845">
            <v>416003</v>
          </cell>
        </row>
        <row r="846">
          <cell r="B846">
            <v>416030</v>
          </cell>
        </row>
        <row r="847">
          <cell r="B847">
            <v>416031</v>
          </cell>
        </row>
        <row r="848">
          <cell r="B848">
            <v>416032</v>
          </cell>
        </row>
        <row r="849">
          <cell r="B849">
            <v>416033</v>
          </cell>
        </row>
        <row r="850">
          <cell r="B850">
            <v>416034</v>
          </cell>
        </row>
        <row r="851">
          <cell r="B851">
            <v>416035</v>
          </cell>
        </row>
        <row r="852">
          <cell r="B852">
            <v>416036</v>
          </cell>
        </row>
        <row r="853">
          <cell r="B853">
            <v>416037</v>
          </cell>
        </row>
        <row r="854">
          <cell r="B854">
            <v>416038</v>
          </cell>
        </row>
        <row r="855">
          <cell r="B855">
            <v>416039</v>
          </cell>
        </row>
        <row r="856">
          <cell r="B856">
            <v>416004</v>
          </cell>
        </row>
        <row r="857">
          <cell r="B857">
            <v>416040</v>
          </cell>
        </row>
        <row r="858">
          <cell r="B858">
            <v>416041</v>
          </cell>
        </row>
        <row r="859">
          <cell r="B859">
            <v>416042</v>
          </cell>
        </row>
        <row r="860">
          <cell r="B860">
            <v>416043</v>
          </cell>
        </row>
        <row r="861">
          <cell r="B861">
            <v>416044</v>
          </cell>
        </row>
        <row r="862">
          <cell r="B862">
            <v>416045</v>
          </cell>
        </row>
        <row r="863">
          <cell r="B863">
            <v>416046</v>
          </cell>
        </row>
        <row r="864">
          <cell r="B864">
            <v>416047</v>
          </cell>
        </row>
        <row r="865">
          <cell r="B865">
            <v>416048</v>
          </cell>
        </row>
        <row r="866">
          <cell r="B866">
            <v>416049</v>
          </cell>
        </row>
        <row r="867">
          <cell r="B867">
            <v>416005</v>
          </cell>
        </row>
        <row r="868">
          <cell r="B868">
            <v>416050</v>
          </cell>
        </row>
        <row r="869">
          <cell r="B869">
            <v>416051</v>
          </cell>
        </row>
        <row r="870">
          <cell r="B870">
            <v>416052</v>
          </cell>
        </row>
        <row r="871">
          <cell r="B871">
            <v>416053</v>
          </cell>
        </row>
        <row r="872">
          <cell r="B872">
            <v>416054</v>
          </cell>
        </row>
        <row r="873">
          <cell r="B873">
            <v>416055</v>
          </cell>
        </row>
        <row r="874">
          <cell r="B874">
            <v>416056</v>
          </cell>
        </row>
        <row r="875">
          <cell r="B875">
            <v>416057</v>
          </cell>
        </row>
        <row r="876">
          <cell r="B876">
            <v>416058</v>
          </cell>
        </row>
        <row r="877">
          <cell r="B877">
            <v>416059</v>
          </cell>
        </row>
        <row r="878">
          <cell r="B878">
            <v>416006</v>
          </cell>
        </row>
        <row r="879">
          <cell r="B879">
            <v>416060</v>
          </cell>
        </row>
        <row r="880">
          <cell r="B880">
            <v>416061</v>
          </cell>
        </row>
        <row r="881">
          <cell r="B881">
            <v>416062</v>
          </cell>
        </row>
        <row r="882">
          <cell r="B882">
            <v>416063</v>
          </cell>
        </row>
        <row r="883">
          <cell r="B883">
            <v>416064</v>
          </cell>
        </row>
        <row r="884">
          <cell r="B884">
            <v>416065</v>
          </cell>
        </row>
        <row r="885">
          <cell r="B885">
            <v>416066</v>
          </cell>
        </row>
        <row r="886">
          <cell r="B886">
            <v>416067</v>
          </cell>
        </row>
        <row r="887">
          <cell r="B887">
            <v>416068</v>
          </cell>
        </row>
        <row r="888">
          <cell r="B888">
            <v>416069</v>
          </cell>
        </row>
        <row r="889">
          <cell r="B889">
            <v>416691</v>
          </cell>
        </row>
        <row r="890">
          <cell r="B890">
            <v>416007</v>
          </cell>
        </row>
        <row r="891">
          <cell r="B891">
            <v>416070</v>
          </cell>
        </row>
        <row r="892">
          <cell r="B892">
            <v>416701</v>
          </cell>
        </row>
        <row r="893">
          <cell r="B893">
            <v>416071</v>
          </cell>
        </row>
        <row r="894">
          <cell r="B894">
            <v>416072</v>
          </cell>
        </row>
        <row r="895">
          <cell r="B895">
            <v>416073</v>
          </cell>
        </row>
        <row r="896">
          <cell r="B896">
            <v>416074</v>
          </cell>
        </row>
        <row r="897">
          <cell r="B897">
            <v>416075</v>
          </cell>
        </row>
        <row r="898">
          <cell r="B898">
            <v>416076</v>
          </cell>
        </row>
        <row r="899">
          <cell r="B899">
            <v>416077</v>
          </cell>
        </row>
        <row r="900">
          <cell r="B900">
            <v>416078</v>
          </cell>
        </row>
        <row r="901">
          <cell r="B901">
            <v>416079</v>
          </cell>
        </row>
        <row r="902">
          <cell r="B902">
            <v>416008</v>
          </cell>
        </row>
        <row r="903">
          <cell r="B903">
            <v>416080</v>
          </cell>
        </row>
        <row r="904">
          <cell r="B904">
            <v>416081</v>
          </cell>
        </row>
        <row r="905">
          <cell r="B905">
            <v>416082</v>
          </cell>
        </row>
        <row r="906">
          <cell r="B906">
            <v>416083</v>
          </cell>
        </row>
        <row r="907">
          <cell r="B907">
            <v>416831</v>
          </cell>
        </row>
        <row r="908">
          <cell r="B908">
            <v>416084</v>
          </cell>
        </row>
        <row r="909">
          <cell r="B909">
            <v>416085</v>
          </cell>
        </row>
        <row r="910">
          <cell r="B910">
            <v>416086</v>
          </cell>
        </row>
        <row r="911">
          <cell r="B911">
            <v>416087</v>
          </cell>
        </row>
        <row r="912">
          <cell r="B912">
            <v>416088</v>
          </cell>
        </row>
        <row r="913">
          <cell r="B913">
            <v>416089</v>
          </cell>
        </row>
        <row r="914">
          <cell r="B914">
            <v>416009</v>
          </cell>
        </row>
        <row r="915">
          <cell r="B915">
            <v>416090</v>
          </cell>
        </row>
        <row r="916">
          <cell r="B916">
            <v>416091</v>
          </cell>
        </row>
        <row r="917">
          <cell r="B917">
            <v>416092</v>
          </cell>
        </row>
        <row r="918">
          <cell r="B918">
            <v>416093</v>
          </cell>
        </row>
        <row r="919">
          <cell r="B919">
            <v>416094</v>
          </cell>
        </row>
        <row r="920">
          <cell r="B920">
            <v>416095</v>
          </cell>
        </row>
        <row r="921">
          <cell r="B921">
            <v>416096</v>
          </cell>
        </row>
        <row r="922">
          <cell r="B922">
            <v>416097</v>
          </cell>
        </row>
        <row r="923">
          <cell r="B923">
            <v>416098</v>
          </cell>
        </row>
        <row r="924">
          <cell r="B924">
            <v>568001</v>
          </cell>
        </row>
        <row r="925">
          <cell r="B925">
            <v>568010</v>
          </cell>
        </row>
        <row r="926">
          <cell r="B926">
            <v>568011</v>
          </cell>
        </row>
        <row r="927">
          <cell r="B927">
            <v>568012</v>
          </cell>
        </row>
        <row r="928">
          <cell r="B928">
            <v>568013</v>
          </cell>
        </row>
        <row r="929">
          <cell r="B929">
            <v>568014</v>
          </cell>
        </row>
        <row r="930">
          <cell r="B930">
            <v>568015</v>
          </cell>
        </row>
        <row r="931">
          <cell r="B931">
            <v>568016</v>
          </cell>
        </row>
        <row r="932">
          <cell r="B932">
            <v>568017</v>
          </cell>
        </row>
        <row r="933">
          <cell r="B933">
            <v>568018</v>
          </cell>
        </row>
        <row r="934">
          <cell r="B934">
            <v>568019</v>
          </cell>
        </row>
        <row r="935">
          <cell r="B935">
            <v>568002</v>
          </cell>
        </row>
        <row r="936">
          <cell r="B936">
            <v>568020</v>
          </cell>
        </row>
        <row r="937">
          <cell r="B937">
            <v>568021</v>
          </cell>
        </row>
        <row r="938">
          <cell r="B938">
            <v>568022</v>
          </cell>
        </row>
        <row r="939">
          <cell r="B939">
            <v>568221</v>
          </cell>
        </row>
        <row r="940">
          <cell r="B940">
            <v>568023</v>
          </cell>
        </row>
        <row r="941">
          <cell r="B941">
            <v>568024</v>
          </cell>
        </row>
        <row r="942">
          <cell r="B942">
            <v>568025</v>
          </cell>
        </row>
        <row r="943">
          <cell r="B943">
            <v>568026</v>
          </cell>
        </row>
        <row r="944">
          <cell r="B944">
            <v>568027</v>
          </cell>
        </row>
        <row r="945">
          <cell r="B945">
            <v>568028</v>
          </cell>
        </row>
        <row r="946">
          <cell r="B946">
            <v>568029</v>
          </cell>
        </row>
        <row r="947">
          <cell r="B947">
            <v>568003</v>
          </cell>
        </row>
        <row r="948">
          <cell r="B948">
            <v>568030</v>
          </cell>
        </row>
        <row r="949">
          <cell r="B949">
            <v>568031</v>
          </cell>
        </row>
        <row r="950">
          <cell r="B950">
            <v>568032</v>
          </cell>
        </row>
        <row r="951">
          <cell r="B951">
            <v>568033</v>
          </cell>
        </row>
        <row r="952">
          <cell r="B952">
            <v>568034</v>
          </cell>
        </row>
        <row r="953">
          <cell r="B953">
            <v>568035</v>
          </cell>
        </row>
        <row r="954">
          <cell r="B954">
            <v>568036</v>
          </cell>
        </row>
        <row r="955">
          <cell r="B955">
            <v>568037</v>
          </cell>
        </row>
        <row r="956">
          <cell r="B956">
            <v>568038</v>
          </cell>
        </row>
        <row r="957">
          <cell r="B957">
            <v>568039</v>
          </cell>
        </row>
        <row r="958">
          <cell r="B958">
            <v>568004</v>
          </cell>
        </row>
        <row r="959">
          <cell r="B959">
            <v>568040</v>
          </cell>
        </row>
        <row r="960">
          <cell r="B960">
            <v>568041</v>
          </cell>
        </row>
        <row r="961">
          <cell r="B961">
            <v>568411</v>
          </cell>
        </row>
        <row r="962">
          <cell r="B962">
            <v>568042</v>
          </cell>
        </row>
        <row r="963">
          <cell r="B963">
            <v>568043</v>
          </cell>
        </row>
        <row r="964">
          <cell r="B964">
            <v>568044</v>
          </cell>
        </row>
        <row r="965">
          <cell r="B965">
            <v>568045</v>
          </cell>
        </row>
        <row r="966">
          <cell r="B966">
            <v>568046</v>
          </cell>
        </row>
        <row r="967">
          <cell r="B967">
            <v>568047</v>
          </cell>
        </row>
        <row r="968">
          <cell r="B968">
            <v>568048</v>
          </cell>
        </row>
        <row r="969">
          <cell r="B969">
            <v>568049</v>
          </cell>
        </row>
        <row r="970">
          <cell r="B970">
            <v>568005</v>
          </cell>
        </row>
        <row r="971">
          <cell r="B971">
            <v>568050</v>
          </cell>
        </row>
        <row r="972">
          <cell r="B972">
            <v>568051</v>
          </cell>
        </row>
        <row r="973">
          <cell r="B973">
            <v>568511</v>
          </cell>
        </row>
        <row r="974">
          <cell r="B974">
            <v>568052</v>
          </cell>
        </row>
        <row r="975">
          <cell r="B975">
            <v>568053</v>
          </cell>
        </row>
        <row r="976">
          <cell r="B976">
            <v>568054</v>
          </cell>
        </row>
        <row r="977">
          <cell r="B977">
            <v>568541</v>
          </cell>
        </row>
        <row r="978">
          <cell r="B978">
            <v>568055</v>
          </cell>
        </row>
        <row r="979">
          <cell r="B979">
            <v>568056</v>
          </cell>
        </row>
        <row r="980">
          <cell r="B980">
            <v>568057</v>
          </cell>
        </row>
        <row r="981">
          <cell r="B981">
            <v>568058</v>
          </cell>
        </row>
        <row r="982">
          <cell r="B982">
            <v>568059</v>
          </cell>
        </row>
        <row r="983">
          <cell r="B983">
            <v>568006</v>
          </cell>
        </row>
        <row r="984">
          <cell r="B984">
            <v>568060</v>
          </cell>
        </row>
        <row r="985">
          <cell r="B985">
            <v>568601</v>
          </cell>
        </row>
        <row r="986">
          <cell r="B986">
            <v>568061</v>
          </cell>
        </row>
        <row r="987">
          <cell r="B987">
            <v>568062</v>
          </cell>
        </row>
        <row r="988">
          <cell r="B988">
            <v>568063</v>
          </cell>
        </row>
        <row r="989">
          <cell r="B989">
            <v>568064</v>
          </cell>
        </row>
        <row r="990">
          <cell r="B990">
            <v>568065</v>
          </cell>
        </row>
        <row r="991">
          <cell r="B991">
            <v>568066</v>
          </cell>
        </row>
        <row r="992">
          <cell r="B992">
            <v>568067</v>
          </cell>
        </row>
        <row r="993">
          <cell r="B993">
            <v>568068</v>
          </cell>
        </row>
        <row r="994">
          <cell r="B994">
            <v>568069</v>
          </cell>
        </row>
        <row r="995">
          <cell r="B995">
            <v>568007</v>
          </cell>
        </row>
        <row r="996">
          <cell r="B996">
            <v>568070</v>
          </cell>
        </row>
        <row r="997">
          <cell r="B997">
            <v>568071</v>
          </cell>
        </row>
        <row r="998">
          <cell r="B998">
            <v>568072</v>
          </cell>
        </row>
        <row r="999">
          <cell r="B999">
            <v>568073</v>
          </cell>
        </row>
        <row r="1000">
          <cell r="B1000">
            <v>568074</v>
          </cell>
        </row>
        <row r="1001">
          <cell r="B1001">
            <v>568075</v>
          </cell>
        </row>
        <row r="1002">
          <cell r="B1002">
            <v>568076</v>
          </cell>
        </row>
        <row r="1003">
          <cell r="B1003">
            <v>568077</v>
          </cell>
        </row>
        <row r="1004">
          <cell r="B1004">
            <v>568078</v>
          </cell>
        </row>
        <row r="1005">
          <cell r="B1005">
            <v>568079</v>
          </cell>
        </row>
        <row r="1006">
          <cell r="B1006">
            <v>568008</v>
          </cell>
        </row>
        <row r="1007">
          <cell r="B1007">
            <v>568080</v>
          </cell>
        </row>
        <row r="1008">
          <cell r="B1008">
            <v>568081</v>
          </cell>
        </row>
        <row r="1009">
          <cell r="B1009">
            <v>568082</v>
          </cell>
        </row>
        <row r="1010">
          <cell r="B1010">
            <v>568083</v>
          </cell>
        </row>
        <row r="1011">
          <cell r="B1011">
            <v>568084</v>
          </cell>
        </row>
        <row r="1012">
          <cell r="B1012">
            <v>568085</v>
          </cell>
        </row>
        <row r="1013">
          <cell r="B1013">
            <v>568086</v>
          </cell>
        </row>
        <row r="1014">
          <cell r="B1014">
            <v>568087</v>
          </cell>
        </row>
        <row r="1015">
          <cell r="B1015">
            <v>568088</v>
          </cell>
        </row>
        <row r="1016">
          <cell r="B1016">
            <v>568089</v>
          </cell>
        </row>
        <row r="1017">
          <cell r="B1017">
            <v>568009</v>
          </cell>
        </row>
        <row r="1018">
          <cell r="B1018">
            <v>568090</v>
          </cell>
        </row>
        <row r="1019">
          <cell r="B1019">
            <v>568091</v>
          </cell>
        </row>
        <row r="1020">
          <cell r="B1020">
            <v>568092</v>
          </cell>
        </row>
        <row r="1021">
          <cell r="B1021">
            <v>568093</v>
          </cell>
        </row>
        <row r="1022">
          <cell r="B1022">
            <v>568094</v>
          </cell>
        </row>
        <row r="1023">
          <cell r="B1023">
            <v>568095</v>
          </cell>
        </row>
        <row r="1024">
          <cell r="B1024">
            <v>568096</v>
          </cell>
        </row>
        <row r="1025">
          <cell r="B1025">
            <v>568097</v>
          </cell>
        </row>
        <row r="1026">
          <cell r="B1026">
            <v>568098</v>
          </cell>
        </row>
        <row r="1027">
          <cell r="B1027">
            <v>594001</v>
          </cell>
        </row>
        <row r="1028">
          <cell r="B1028">
            <v>594010</v>
          </cell>
        </row>
        <row r="1029">
          <cell r="B1029">
            <v>594011</v>
          </cell>
        </row>
        <row r="1030">
          <cell r="B1030">
            <v>594012</v>
          </cell>
        </row>
        <row r="1031">
          <cell r="B1031">
            <v>594013</v>
          </cell>
        </row>
        <row r="1032">
          <cell r="B1032">
            <v>594014</v>
          </cell>
        </row>
        <row r="1033">
          <cell r="B1033">
            <v>594015</v>
          </cell>
        </row>
        <row r="1034">
          <cell r="B1034">
            <v>594016</v>
          </cell>
        </row>
        <row r="1035">
          <cell r="B1035">
            <v>594017</v>
          </cell>
        </row>
        <row r="1036">
          <cell r="B1036">
            <v>594018</v>
          </cell>
        </row>
        <row r="1037">
          <cell r="B1037">
            <v>594019</v>
          </cell>
        </row>
        <row r="1038">
          <cell r="B1038">
            <v>594002</v>
          </cell>
        </row>
        <row r="1039">
          <cell r="B1039">
            <v>594020</v>
          </cell>
        </row>
        <row r="1040">
          <cell r="B1040">
            <v>594021</v>
          </cell>
        </row>
        <row r="1041">
          <cell r="B1041">
            <v>594022</v>
          </cell>
        </row>
        <row r="1042">
          <cell r="B1042">
            <v>594023</v>
          </cell>
        </row>
        <row r="1043">
          <cell r="B1043">
            <v>594024</v>
          </cell>
        </row>
        <row r="1044">
          <cell r="B1044">
            <v>594025</v>
          </cell>
        </row>
        <row r="1045">
          <cell r="B1045">
            <v>594026</v>
          </cell>
        </row>
        <row r="1046">
          <cell r="B1046">
            <v>594027</v>
          </cell>
        </row>
        <row r="1047">
          <cell r="B1047">
            <v>594028</v>
          </cell>
        </row>
        <row r="1048">
          <cell r="B1048">
            <v>594029</v>
          </cell>
        </row>
        <row r="1049">
          <cell r="B1049">
            <v>594003</v>
          </cell>
        </row>
        <row r="1050">
          <cell r="B1050">
            <v>594030</v>
          </cell>
        </row>
        <row r="1051">
          <cell r="B1051">
            <v>594031</v>
          </cell>
        </row>
        <row r="1052">
          <cell r="B1052">
            <v>594032</v>
          </cell>
        </row>
        <row r="1053">
          <cell r="B1053">
            <v>594033</v>
          </cell>
        </row>
        <row r="1054">
          <cell r="B1054">
            <v>594034</v>
          </cell>
        </row>
        <row r="1055">
          <cell r="B1055">
            <v>594035</v>
          </cell>
        </row>
        <row r="1056">
          <cell r="B1056">
            <v>594036</v>
          </cell>
        </row>
        <row r="1057">
          <cell r="B1057">
            <v>594004</v>
          </cell>
        </row>
        <row r="1058">
          <cell r="B1058">
            <v>594005</v>
          </cell>
        </row>
        <row r="1059">
          <cell r="B1059">
            <v>594006</v>
          </cell>
        </row>
        <row r="1060">
          <cell r="B1060">
            <v>594007</v>
          </cell>
        </row>
        <row r="1061">
          <cell r="B1061">
            <v>594008</v>
          </cell>
        </row>
        <row r="1062">
          <cell r="B1062">
            <v>594009</v>
          </cell>
        </row>
        <row r="1063">
          <cell r="B1063">
            <v>562001</v>
          </cell>
        </row>
        <row r="1064">
          <cell r="B1064">
            <v>562002</v>
          </cell>
        </row>
        <row r="1065">
          <cell r="B1065">
            <v>562003</v>
          </cell>
        </row>
        <row r="1066">
          <cell r="B1066">
            <v>562004</v>
          </cell>
        </row>
        <row r="1067">
          <cell r="B1067">
            <v>562005</v>
          </cell>
        </row>
        <row r="1068">
          <cell r="B1068">
            <v>562006</v>
          </cell>
        </row>
        <row r="1069">
          <cell r="B1069">
            <v>562007</v>
          </cell>
        </row>
        <row r="1070">
          <cell r="B1070">
            <v>562008</v>
          </cell>
        </row>
        <row r="1071">
          <cell r="B1071">
            <v>562009</v>
          </cell>
        </row>
        <row r="1072">
          <cell r="B1072">
            <v>577001</v>
          </cell>
        </row>
        <row r="1073">
          <cell r="B1073">
            <v>577002</v>
          </cell>
        </row>
        <row r="1074">
          <cell r="B1074">
            <v>577003</v>
          </cell>
        </row>
        <row r="1075">
          <cell r="B1075">
            <v>577004</v>
          </cell>
        </row>
        <row r="1076">
          <cell r="B1076">
            <v>577005</v>
          </cell>
        </row>
        <row r="1077">
          <cell r="B1077">
            <v>577006</v>
          </cell>
        </row>
        <row r="1078">
          <cell r="B1078">
            <v>577007</v>
          </cell>
        </row>
        <row r="1079">
          <cell r="B1079">
            <v>577008</v>
          </cell>
        </row>
        <row r="1080">
          <cell r="B1080">
            <v>577009</v>
          </cell>
        </row>
        <row r="1081">
          <cell r="B1081">
            <v>561001</v>
          </cell>
        </row>
        <row r="1082">
          <cell r="B1082">
            <v>561002</v>
          </cell>
        </row>
        <row r="1083">
          <cell r="B1083">
            <v>561003</v>
          </cell>
        </row>
        <row r="1084">
          <cell r="B1084">
            <v>561004</v>
          </cell>
        </row>
        <row r="1085">
          <cell r="B1085">
            <v>561005</v>
          </cell>
        </row>
        <row r="1086">
          <cell r="B1086">
            <v>561006</v>
          </cell>
        </row>
        <row r="1087">
          <cell r="B1087">
            <v>561007</v>
          </cell>
        </row>
        <row r="1088">
          <cell r="B1088">
            <v>563001</v>
          </cell>
        </row>
        <row r="1089">
          <cell r="B1089">
            <v>563002</v>
          </cell>
        </row>
        <row r="1090">
          <cell r="B1090">
            <v>563003</v>
          </cell>
        </row>
        <row r="1091">
          <cell r="B1091">
            <v>563004</v>
          </cell>
        </row>
        <row r="1092">
          <cell r="B1092">
            <v>563005</v>
          </cell>
        </row>
        <row r="1093">
          <cell r="B1093">
            <v>595001</v>
          </cell>
        </row>
        <row r="1094">
          <cell r="B1094">
            <v>595002</v>
          </cell>
        </row>
        <row r="1095">
          <cell r="B1095">
            <v>595003</v>
          </cell>
        </row>
        <row r="1096">
          <cell r="B1096">
            <v>595004</v>
          </cell>
        </row>
        <row r="1097">
          <cell r="B1097">
            <v>595005</v>
          </cell>
        </row>
        <row r="1098">
          <cell r="B1098">
            <v>595006</v>
          </cell>
        </row>
        <row r="1099">
          <cell r="B1099">
            <v>560001</v>
          </cell>
        </row>
        <row r="1100">
          <cell r="B1100">
            <v>560010</v>
          </cell>
        </row>
        <row r="1101">
          <cell r="B1101">
            <v>560011</v>
          </cell>
        </row>
        <row r="1102">
          <cell r="B1102">
            <v>560012</v>
          </cell>
        </row>
        <row r="1103">
          <cell r="B1103">
            <v>560013</v>
          </cell>
        </row>
        <row r="1104">
          <cell r="B1104">
            <v>560014</v>
          </cell>
        </row>
        <row r="1105">
          <cell r="B1105">
            <v>560141</v>
          </cell>
        </row>
        <row r="1106">
          <cell r="B1106">
            <v>560015</v>
          </cell>
        </row>
        <row r="1107">
          <cell r="B1107">
            <v>560151</v>
          </cell>
        </row>
        <row r="1108">
          <cell r="B1108">
            <v>560016</v>
          </cell>
        </row>
        <row r="1109">
          <cell r="B1109">
            <v>560017</v>
          </cell>
        </row>
        <row r="1110">
          <cell r="B1110">
            <v>560018</v>
          </cell>
        </row>
        <row r="1111">
          <cell r="B1111">
            <v>560019</v>
          </cell>
        </row>
        <row r="1112">
          <cell r="B1112">
            <v>560002</v>
          </cell>
        </row>
        <row r="1113">
          <cell r="B1113">
            <v>560020</v>
          </cell>
        </row>
        <row r="1114">
          <cell r="B1114">
            <v>560021</v>
          </cell>
        </row>
        <row r="1115">
          <cell r="B1115">
            <v>560022</v>
          </cell>
        </row>
        <row r="1116">
          <cell r="B1116">
            <v>560023</v>
          </cell>
        </row>
        <row r="1117">
          <cell r="B1117">
            <v>560024</v>
          </cell>
        </row>
        <row r="1118">
          <cell r="B1118">
            <v>560025</v>
          </cell>
        </row>
        <row r="1119">
          <cell r="B1119">
            <v>560026</v>
          </cell>
        </row>
        <row r="1120">
          <cell r="B1120">
            <v>560027</v>
          </cell>
        </row>
        <row r="1121">
          <cell r="B1121">
            <v>560028</v>
          </cell>
        </row>
        <row r="1122">
          <cell r="B1122">
            <v>560029</v>
          </cell>
        </row>
        <row r="1123">
          <cell r="B1123">
            <v>560003</v>
          </cell>
        </row>
        <row r="1124">
          <cell r="B1124">
            <v>560030</v>
          </cell>
        </row>
        <row r="1125">
          <cell r="B1125">
            <v>560004</v>
          </cell>
        </row>
        <row r="1126">
          <cell r="B1126">
            <v>560005</v>
          </cell>
        </row>
        <row r="1127">
          <cell r="B1127">
            <v>560006</v>
          </cell>
        </row>
        <row r="1128">
          <cell r="B1128">
            <v>560007</v>
          </cell>
        </row>
        <row r="1129">
          <cell r="B1129">
            <v>560008</v>
          </cell>
        </row>
        <row r="1130">
          <cell r="B1130">
            <v>560009</v>
          </cell>
        </row>
        <row r="1131">
          <cell r="B1131">
            <v>569001</v>
          </cell>
        </row>
        <row r="1132">
          <cell r="B1132">
            <v>569002</v>
          </cell>
        </row>
        <row r="1133">
          <cell r="B1133">
            <v>569003</v>
          </cell>
        </row>
        <row r="1134">
          <cell r="B1134">
            <v>574001</v>
          </cell>
        </row>
        <row r="1135">
          <cell r="B1135">
            <v>574002</v>
          </cell>
        </row>
        <row r="1136">
          <cell r="B1136">
            <v>574003</v>
          </cell>
        </row>
        <row r="1137">
          <cell r="B1137">
            <v>574004</v>
          </cell>
        </row>
        <row r="1138">
          <cell r="B1138">
            <v>574005</v>
          </cell>
        </row>
        <row r="1139">
          <cell r="B1139">
            <v>514101</v>
          </cell>
        </row>
        <row r="1140">
          <cell r="B1140">
            <v>514102</v>
          </cell>
        </row>
        <row r="1141">
          <cell r="B1141">
            <v>514103</v>
          </cell>
        </row>
        <row r="1142">
          <cell r="B1142">
            <v>510801</v>
          </cell>
        </row>
        <row r="1143">
          <cell r="B1143">
            <v>510802</v>
          </cell>
        </row>
        <row r="1144">
          <cell r="B1144">
            <v>510803</v>
          </cell>
        </row>
        <row r="1145">
          <cell r="B1145">
            <v>510804</v>
          </cell>
        </row>
        <row r="1146">
          <cell r="B1146">
            <v>510805</v>
          </cell>
        </row>
        <row r="1147">
          <cell r="B1147">
            <v>510806</v>
          </cell>
        </row>
        <row r="1148">
          <cell r="B1148">
            <v>510807</v>
          </cell>
        </row>
        <row r="1149">
          <cell r="B1149">
            <v>510808</v>
          </cell>
        </row>
        <row r="1150">
          <cell r="B1150">
            <v>515001</v>
          </cell>
        </row>
        <row r="1151">
          <cell r="B1151">
            <v>515010</v>
          </cell>
        </row>
        <row r="1152">
          <cell r="B1152">
            <v>515011</v>
          </cell>
        </row>
        <row r="1153">
          <cell r="B1153">
            <v>515012</v>
          </cell>
        </row>
        <row r="1154">
          <cell r="B1154">
            <v>515013</v>
          </cell>
        </row>
        <row r="1155">
          <cell r="B1155">
            <v>515014</v>
          </cell>
        </row>
        <row r="1156">
          <cell r="B1156">
            <v>515015</v>
          </cell>
        </row>
        <row r="1157">
          <cell r="B1157">
            <v>515016</v>
          </cell>
        </row>
        <row r="1158">
          <cell r="B1158">
            <v>515017</v>
          </cell>
        </row>
        <row r="1159">
          <cell r="B1159">
            <v>515018</v>
          </cell>
        </row>
        <row r="1160">
          <cell r="B1160">
            <v>515019</v>
          </cell>
        </row>
        <row r="1161">
          <cell r="B1161">
            <v>515002</v>
          </cell>
        </row>
        <row r="1162">
          <cell r="B1162">
            <v>515020</v>
          </cell>
        </row>
        <row r="1163">
          <cell r="B1163">
            <v>515021</v>
          </cell>
        </row>
        <row r="1164">
          <cell r="B1164">
            <v>515022</v>
          </cell>
        </row>
        <row r="1165">
          <cell r="B1165">
            <v>515023</v>
          </cell>
        </row>
        <row r="1166">
          <cell r="B1166">
            <v>515024</v>
          </cell>
        </row>
        <row r="1167">
          <cell r="B1167">
            <v>515025</v>
          </cell>
        </row>
        <row r="1168">
          <cell r="B1168">
            <v>515026</v>
          </cell>
        </row>
        <row r="1169">
          <cell r="B1169">
            <v>515027</v>
          </cell>
        </row>
        <row r="1170">
          <cell r="B1170">
            <v>515028</v>
          </cell>
        </row>
        <row r="1171">
          <cell r="B1171">
            <v>515029</v>
          </cell>
        </row>
        <row r="1172">
          <cell r="B1172">
            <v>515003</v>
          </cell>
        </row>
        <row r="1173">
          <cell r="B1173">
            <v>515030</v>
          </cell>
        </row>
        <row r="1174">
          <cell r="B1174">
            <v>515031</v>
          </cell>
        </row>
        <row r="1175">
          <cell r="B1175">
            <v>515032</v>
          </cell>
        </row>
        <row r="1176">
          <cell r="B1176">
            <v>515033</v>
          </cell>
        </row>
        <row r="1177">
          <cell r="B1177">
            <v>515034</v>
          </cell>
        </row>
        <row r="1178">
          <cell r="B1178">
            <v>515035</v>
          </cell>
        </row>
        <row r="1179">
          <cell r="B1179">
            <v>515036</v>
          </cell>
        </row>
        <row r="1180">
          <cell r="B1180">
            <v>515037</v>
          </cell>
        </row>
        <row r="1181">
          <cell r="B1181">
            <v>515038</v>
          </cell>
        </row>
        <row r="1182">
          <cell r="B1182">
            <v>515039</v>
          </cell>
        </row>
        <row r="1183">
          <cell r="B1183">
            <v>515004</v>
          </cell>
        </row>
        <row r="1184">
          <cell r="B1184">
            <v>515040</v>
          </cell>
        </row>
        <row r="1185">
          <cell r="B1185">
            <v>515041</v>
          </cell>
        </row>
        <row r="1186">
          <cell r="B1186">
            <v>515042</v>
          </cell>
        </row>
        <row r="1187">
          <cell r="B1187">
            <v>515043</v>
          </cell>
        </row>
        <row r="1188">
          <cell r="B1188">
            <v>515044</v>
          </cell>
        </row>
        <row r="1189">
          <cell r="B1189">
            <v>515045</v>
          </cell>
        </row>
        <row r="1190">
          <cell r="B1190">
            <v>515046</v>
          </cell>
        </row>
        <row r="1191">
          <cell r="B1191">
            <v>515047</v>
          </cell>
        </row>
        <row r="1192">
          <cell r="B1192">
            <v>515048</v>
          </cell>
        </row>
        <row r="1193">
          <cell r="B1193">
            <v>515049</v>
          </cell>
        </row>
        <row r="1194">
          <cell r="B1194">
            <v>515005</v>
          </cell>
        </row>
        <row r="1195">
          <cell r="B1195">
            <v>515006</v>
          </cell>
        </row>
        <row r="1196">
          <cell r="B1196">
            <v>515007</v>
          </cell>
        </row>
        <row r="1197">
          <cell r="B1197">
            <v>515008</v>
          </cell>
        </row>
        <row r="1198">
          <cell r="B1198">
            <v>515009</v>
          </cell>
        </row>
        <row r="1199">
          <cell r="B1199">
            <v>578001</v>
          </cell>
        </row>
        <row r="1200">
          <cell r="B1200">
            <v>578010</v>
          </cell>
        </row>
        <row r="1201">
          <cell r="B1201">
            <v>578011</v>
          </cell>
        </row>
        <row r="1202">
          <cell r="B1202">
            <v>578012</v>
          </cell>
        </row>
        <row r="1203">
          <cell r="B1203">
            <v>578013</v>
          </cell>
        </row>
        <row r="1204">
          <cell r="B1204">
            <v>578014</v>
          </cell>
        </row>
        <row r="1205">
          <cell r="B1205">
            <v>578015</v>
          </cell>
        </row>
        <row r="1206">
          <cell r="B1206">
            <v>578016</v>
          </cell>
        </row>
        <row r="1207">
          <cell r="B1207">
            <v>578002</v>
          </cell>
        </row>
        <row r="1208">
          <cell r="B1208">
            <v>578003</v>
          </cell>
        </row>
        <row r="1209">
          <cell r="B1209">
            <v>578004</v>
          </cell>
        </row>
        <row r="1210">
          <cell r="B1210">
            <v>578005</v>
          </cell>
        </row>
        <row r="1211">
          <cell r="B1211">
            <v>578006</v>
          </cell>
        </row>
        <row r="1212">
          <cell r="B1212">
            <v>578007</v>
          </cell>
        </row>
        <row r="1213">
          <cell r="B1213">
            <v>578008</v>
          </cell>
        </row>
        <row r="1214">
          <cell r="B1214">
            <v>578009</v>
          </cell>
        </row>
        <row r="1215">
          <cell r="B1215">
            <v>513001</v>
          </cell>
        </row>
        <row r="1216">
          <cell r="B1216">
            <v>513002</v>
          </cell>
        </row>
        <row r="1217">
          <cell r="B1217">
            <v>513003</v>
          </cell>
        </row>
        <row r="1218">
          <cell r="B1218">
            <v>513004</v>
          </cell>
        </row>
        <row r="1219">
          <cell r="B1219">
            <v>512401</v>
          </cell>
        </row>
        <row r="1220">
          <cell r="B1220">
            <v>512410</v>
          </cell>
        </row>
        <row r="1221">
          <cell r="B1221">
            <v>512411</v>
          </cell>
        </row>
        <row r="1222">
          <cell r="B1222">
            <v>512412</v>
          </cell>
        </row>
        <row r="1223">
          <cell r="B1223">
            <v>512413</v>
          </cell>
        </row>
        <row r="1224">
          <cell r="B1224">
            <v>512414</v>
          </cell>
        </row>
        <row r="1225">
          <cell r="B1225">
            <v>512415</v>
          </cell>
        </row>
        <row r="1226">
          <cell r="B1226">
            <v>512402</v>
          </cell>
        </row>
        <row r="1227">
          <cell r="B1227">
            <v>512403</v>
          </cell>
        </row>
        <row r="1228">
          <cell r="B1228">
            <v>512404</v>
          </cell>
        </row>
        <row r="1229">
          <cell r="B1229">
            <v>512405</v>
          </cell>
        </row>
        <row r="1230">
          <cell r="B1230">
            <v>512406</v>
          </cell>
        </row>
        <row r="1231">
          <cell r="B1231">
            <v>512407</v>
          </cell>
        </row>
        <row r="1232">
          <cell r="B1232">
            <v>512408</v>
          </cell>
        </row>
        <row r="1233">
          <cell r="B1233">
            <v>512409</v>
          </cell>
        </row>
        <row r="1234">
          <cell r="B1234">
            <v>610001</v>
          </cell>
        </row>
        <row r="1235">
          <cell r="B1235">
            <v>610002</v>
          </cell>
        </row>
        <row r="1236">
          <cell r="B1236">
            <v>610003</v>
          </cell>
        </row>
        <row r="1237">
          <cell r="B1237">
            <v>610004</v>
          </cell>
        </row>
        <row r="1238">
          <cell r="B1238">
            <v>610005</v>
          </cell>
        </row>
        <row r="1239">
          <cell r="B1239">
            <v>610006</v>
          </cell>
        </row>
        <row r="1240">
          <cell r="B1240">
            <v>697011</v>
          </cell>
        </row>
        <row r="1241">
          <cell r="B1241">
            <v>697001</v>
          </cell>
        </row>
        <row r="1242">
          <cell r="B1242">
            <v>697002</v>
          </cell>
        </row>
        <row r="1243">
          <cell r="B1243">
            <v>697003</v>
          </cell>
        </row>
        <row r="1244">
          <cell r="B1244">
            <v>697004</v>
          </cell>
        </row>
        <row r="1245">
          <cell r="B1245">
            <v>697005</v>
          </cell>
        </row>
        <row r="1246">
          <cell r="B1246">
            <v>697006</v>
          </cell>
        </row>
        <row r="1247">
          <cell r="B1247">
            <v>610231</v>
          </cell>
        </row>
        <row r="1248">
          <cell r="B1248">
            <v>612001</v>
          </cell>
        </row>
        <row r="1249">
          <cell r="B1249">
            <v>612010</v>
          </cell>
        </row>
        <row r="1250">
          <cell r="B1250">
            <v>610101</v>
          </cell>
        </row>
        <row r="1251">
          <cell r="B1251">
            <v>610202</v>
          </cell>
        </row>
        <row r="1252">
          <cell r="B1252">
            <v>610203</v>
          </cell>
        </row>
        <row r="1253">
          <cell r="B1253">
            <v>610204</v>
          </cell>
        </row>
        <row r="1254">
          <cell r="B1254">
            <v>610205</v>
          </cell>
        </row>
        <row r="1255">
          <cell r="B1255">
            <v>610206</v>
          </cell>
        </row>
        <row r="1256">
          <cell r="B1256">
            <v>610207</v>
          </cell>
        </row>
        <row r="1257">
          <cell r="B1257">
            <v>610208</v>
          </cell>
        </row>
        <row r="1258">
          <cell r="B1258">
            <v>610209</v>
          </cell>
        </row>
        <row r="1259">
          <cell r="B1259">
            <v>612101</v>
          </cell>
        </row>
        <row r="1260">
          <cell r="B1260">
            <v>612110</v>
          </cell>
        </row>
        <row r="1261">
          <cell r="B1261">
            <v>612111</v>
          </cell>
        </row>
        <row r="1262">
          <cell r="B1262">
            <v>612112</v>
          </cell>
        </row>
        <row r="1263">
          <cell r="B1263">
            <v>612102</v>
          </cell>
        </row>
        <row r="1264">
          <cell r="B1264">
            <v>612103</v>
          </cell>
        </row>
        <row r="1265">
          <cell r="B1265">
            <v>612104</v>
          </cell>
        </row>
        <row r="1266">
          <cell r="B1266">
            <v>612105</v>
          </cell>
        </row>
        <row r="1267">
          <cell r="B1267">
            <v>612106</v>
          </cell>
        </row>
        <row r="1268">
          <cell r="B1268">
            <v>612107</v>
          </cell>
        </row>
        <row r="1269">
          <cell r="B1269">
            <v>612108</v>
          </cell>
        </row>
        <row r="1270">
          <cell r="B1270">
            <v>612109</v>
          </cell>
        </row>
        <row r="1271">
          <cell r="B1271">
            <v>601701</v>
          </cell>
        </row>
        <row r="1272">
          <cell r="B1272">
            <v>601702</v>
          </cell>
        </row>
        <row r="1273">
          <cell r="B1273">
            <v>616001</v>
          </cell>
        </row>
        <row r="1274">
          <cell r="B1274">
            <v>616010</v>
          </cell>
        </row>
        <row r="1275">
          <cell r="B1275">
            <v>616011</v>
          </cell>
        </row>
        <row r="1276">
          <cell r="B1276">
            <v>616012</v>
          </cell>
        </row>
        <row r="1277">
          <cell r="B1277">
            <v>616013</v>
          </cell>
        </row>
        <row r="1278">
          <cell r="B1278">
            <v>616014</v>
          </cell>
        </row>
        <row r="1279">
          <cell r="B1279">
            <v>616015</v>
          </cell>
        </row>
        <row r="1280">
          <cell r="B1280">
            <v>616016</v>
          </cell>
        </row>
        <row r="1281">
          <cell r="B1281">
            <v>616017</v>
          </cell>
        </row>
        <row r="1282">
          <cell r="B1282">
            <v>616018</v>
          </cell>
        </row>
        <row r="1283">
          <cell r="B1283">
            <v>616019</v>
          </cell>
        </row>
        <row r="1284">
          <cell r="B1284">
            <v>616002</v>
          </cell>
        </row>
        <row r="1285">
          <cell r="B1285">
            <v>616020</v>
          </cell>
        </row>
        <row r="1286">
          <cell r="B1286">
            <v>616021</v>
          </cell>
        </row>
        <row r="1287">
          <cell r="B1287">
            <v>616022</v>
          </cell>
        </row>
        <row r="1288">
          <cell r="B1288">
            <v>616023</v>
          </cell>
        </row>
        <row r="1289">
          <cell r="B1289">
            <v>616024</v>
          </cell>
        </row>
        <row r="1290">
          <cell r="B1290">
            <v>616025</v>
          </cell>
        </row>
        <row r="1291">
          <cell r="B1291">
            <v>616026</v>
          </cell>
        </row>
        <row r="1292">
          <cell r="B1292">
            <v>616003</v>
          </cell>
        </row>
        <row r="1293">
          <cell r="B1293">
            <v>616004</v>
          </cell>
        </row>
        <row r="1294">
          <cell r="B1294">
            <v>616005</v>
          </cell>
        </row>
        <row r="1295">
          <cell r="B1295">
            <v>616006</v>
          </cell>
        </row>
        <row r="1296">
          <cell r="B1296">
            <v>616007</v>
          </cell>
        </row>
        <row r="1297">
          <cell r="B1297">
            <v>616008</v>
          </cell>
        </row>
        <row r="1298">
          <cell r="B1298">
            <v>616009</v>
          </cell>
        </row>
        <row r="1299">
          <cell r="B1299">
            <v>696001</v>
          </cell>
        </row>
        <row r="1300">
          <cell r="B1300">
            <v>696002</v>
          </cell>
        </row>
        <row r="1301">
          <cell r="B1301">
            <v>696003</v>
          </cell>
        </row>
        <row r="1302">
          <cell r="B1302">
            <v>696004</v>
          </cell>
        </row>
        <row r="1303">
          <cell r="B1303">
            <v>696005</v>
          </cell>
        </row>
        <row r="1304">
          <cell r="B1304">
            <v>696006</v>
          </cell>
        </row>
        <row r="1305">
          <cell r="B1305">
            <v>696007</v>
          </cell>
        </row>
        <row r="1306">
          <cell r="B1306">
            <v>696008</v>
          </cell>
        </row>
        <row r="1307">
          <cell r="B1307">
            <v>666001</v>
          </cell>
        </row>
        <row r="1308">
          <cell r="B1308">
            <v>666002</v>
          </cell>
        </row>
        <row r="1309">
          <cell r="B1309">
            <v>666003</v>
          </cell>
        </row>
        <row r="1310">
          <cell r="B1310">
            <v>666004</v>
          </cell>
        </row>
        <row r="1311">
          <cell r="B1311">
            <v>666005</v>
          </cell>
        </row>
        <row r="1312">
          <cell r="B1312">
            <v>666006</v>
          </cell>
        </row>
        <row r="1313">
          <cell r="B1313">
            <v>666007</v>
          </cell>
        </row>
        <row r="1314">
          <cell r="B1314">
            <v>665001</v>
          </cell>
        </row>
        <row r="1315">
          <cell r="B1315">
            <v>665002</v>
          </cell>
        </row>
        <row r="1316">
          <cell r="B1316">
            <v>611101</v>
          </cell>
        </row>
        <row r="1317">
          <cell r="B1317">
            <v>611110</v>
          </cell>
        </row>
        <row r="1318">
          <cell r="B1318">
            <v>611111</v>
          </cell>
        </row>
        <row r="1319">
          <cell r="B1319">
            <v>611102</v>
          </cell>
        </row>
        <row r="1320">
          <cell r="B1320">
            <v>611103</v>
          </cell>
        </row>
        <row r="1321">
          <cell r="B1321">
            <v>611104</v>
          </cell>
        </row>
        <row r="1322">
          <cell r="B1322">
            <v>611105</v>
          </cell>
        </row>
        <row r="1323">
          <cell r="B1323">
            <v>611106</v>
          </cell>
        </row>
        <row r="1324">
          <cell r="B1324">
            <v>611107</v>
          </cell>
        </row>
        <row r="1325">
          <cell r="B1325">
            <v>611108</v>
          </cell>
        </row>
        <row r="1326">
          <cell r="B1326">
            <v>611109</v>
          </cell>
        </row>
        <row r="1327">
          <cell r="B1327">
            <v>699001</v>
          </cell>
        </row>
        <row r="1328">
          <cell r="B1328">
            <v>699002</v>
          </cell>
        </row>
        <row r="1329">
          <cell r="B1329">
            <v>699003</v>
          </cell>
        </row>
        <row r="1330">
          <cell r="B1330">
            <v>699004</v>
          </cell>
        </row>
        <row r="1331">
          <cell r="B1331">
            <v>699005</v>
          </cell>
        </row>
        <row r="1332">
          <cell r="B1332">
            <v>699006</v>
          </cell>
        </row>
        <row r="1333">
          <cell r="B1333">
            <v>699007</v>
          </cell>
        </row>
        <row r="1334">
          <cell r="B1334">
            <v>600991</v>
          </cell>
        </row>
        <row r="1335">
          <cell r="B1335">
            <v>600992</v>
          </cell>
        </row>
        <row r="1336">
          <cell r="B1336">
            <v>600993</v>
          </cell>
        </row>
        <row r="1337">
          <cell r="B1337">
            <v>610151</v>
          </cell>
        </row>
        <row r="1338">
          <cell r="B1338">
            <v>610171</v>
          </cell>
        </row>
        <row r="1339">
          <cell r="B1339">
            <v>610101</v>
          </cell>
        </row>
        <row r="1340">
          <cell r="B1340">
            <v>610110</v>
          </cell>
        </row>
        <row r="1341">
          <cell r="B1341">
            <v>610111</v>
          </cell>
        </row>
        <row r="1342">
          <cell r="B1342">
            <v>610112</v>
          </cell>
        </row>
        <row r="1343">
          <cell r="B1343">
            <v>610113</v>
          </cell>
        </row>
        <row r="1344">
          <cell r="B1344">
            <v>610114</v>
          </cell>
        </row>
        <row r="1345">
          <cell r="B1345">
            <v>610102</v>
          </cell>
        </row>
        <row r="1346">
          <cell r="B1346">
            <v>610103</v>
          </cell>
        </row>
        <row r="1347">
          <cell r="B1347">
            <v>610104</v>
          </cell>
        </row>
        <row r="1348">
          <cell r="B1348">
            <v>610105</v>
          </cell>
        </row>
        <row r="1349">
          <cell r="B1349">
            <v>610106</v>
          </cell>
        </row>
        <row r="1350">
          <cell r="B1350">
            <v>610107</v>
          </cell>
        </row>
        <row r="1351">
          <cell r="B1351">
            <v>610108</v>
          </cell>
        </row>
        <row r="1352">
          <cell r="B1352">
            <v>610109</v>
          </cell>
        </row>
        <row r="1353">
          <cell r="B1353">
            <v>664001</v>
          </cell>
        </row>
        <row r="1354">
          <cell r="B1354">
            <v>664002</v>
          </cell>
        </row>
        <row r="1355">
          <cell r="B1355">
            <v>664003</v>
          </cell>
        </row>
        <row r="1356">
          <cell r="B1356">
            <v>664004</v>
          </cell>
        </row>
        <row r="1357">
          <cell r="B1357">
            <v>664005</v>
          </cell>
        </row>
        <row r="1358">
          <cell r="B1358">
            <v>664006</v>
          </cell>
        </row>
        <row r="1359">
          <cell r="B1359">
            <v>610421</v>
          </cell>
        </row>
        <row r="1360">
          <cell r="B1360">
            <v>610401</v>
          </cell>
        </row>
        <row r="1361">
          <cell r="B1361">
            <v>610402</v>
          </cell>
        </row>
        <row r="1362">
          <cell r="B1362">
            <v>610403</v>
          </cell>
        </row>
        <row r="1363">
          <cell r="B1363">
            <v>610301</v>
          </cell>
        </row>
        <row r="1364">
          <cell r="B1364">
            <v>610302</v>
          </cell>
        </row>
        <row r="1365">
          <cell r="B1365">
            <v>610303</v>
          </cell>
        </row>
        <row r="1366">
          <cell r="B1366">
            <v>610304</v>
          </cell>
        </row>
        <row r="1367">
          <cell r="B1367">
            <v>610305</v>
          </cell>
        </row>
        <row r="1368">
          <cell r="B1368">
            <v>610306</v>
          </cell>
        </row>
        <row r="1369">
          <cell r="B1369">
            <v>610307</v>
          </cell>
        </row>
        <row r="1370">
          <cell r="B1370">
            <v>644018</v>
          </cell>
        </row>
        <row r="1371">
          <cell r="B1371">
            <v>644019</v>
          </cell>
        </row>
        <row r="1372">
          <cell r="B1372">
            <v>644001</v>
          </cell>
        </row>
        <row r="1373">
          <cell r="B1373">
            <v>644010</v>
          </cell>
        </row>
        <row r="1374">
          <cell r="B1374">
            <v>644011</v>
          </cell>
        </row>
        <row r="1375">
          <cell r="B1375">
            <v>644012</v>
          </cell>
        </row>
        <row r="1376">
          <cell r="B1376">
            <v>644013</v>
          </cell>
        </row>
        <row r="1377">
          <cell r="B1377">
            <v>644014</v>
          </cell>
        </row>
        <row r="1378">
          <cell r="B1378">
            <v>644015</v>
          </cell>
        </row>
        <row r="1379">
          <cell r="B1379">
            <v>644016</v>
          </cell>
        </row>
        <row r="1380">
          <cell r="B1380">
            <v>644017</v>
          </cell>
        </row>
        <row r="1381">
          <cell r="B1381">
            <v>644002</v>
          </cell>
        </row>
        <row r="1382">
          <cell r="B1382">
            <v>644003</v>
          </cell>
        </row>
        <row r="1383">
          <cell r="B1383">
            <v>644004</v>
          </cell>
        </row>
        <row r="1384">
          <cell r="B1384">
            <v>644005</v>
          </cell>
        </row>
        <row r="1385">
          <cell r="B1385">
            <v>644006</v>
          </cell>
        </row>
        <row r="1386">
          <cell r="B1386">
            <v>644007</v>
          </cell>
        </row>
        <row r="1387">
          <cell r="B1387">
            <v>644008</v>
          </cell>
        </row>
        <row r="1388">
          <cell r="B1388">
            <v>644009</v>
          </cell>
        </row>
        <row r="1389">
          <cell r="B1389">
            <v>612201</v>
          </cell>
        </row>
        <row r="1390">
          <cell r="B1390">
            <v>612202</v>
          </cell>
        </row>
        <row r="1391">
          <cell r="B1391">
            <v>612203</v>
          </cell>
        </row>
        <row r="1392">
          <cell r="B1392">
            <v>612204</v>
          </cell>
        </row>
        <row r="1393">
          <cell r="B1393">
            <v>612205</v>
          </cell>
        </row>
        <row r="1394">
          <cell r="B1394">
            <v>612206</v>
          </cell>
        </row>
        <row r="1395">
          <cell r="B1395">
            <v>610571</v>
          </cell>
        </row>
        <row r="1396">
          <cell r="B1396">
            <v>610501</v>
          </cell>
        </row>
        <row r="1397">
          <cell r="B1397">
            <v>610510</v>
          </cell>
        </row>
        <row r="1398">
          <cell r="B1398">
            <v>610511</v>
          </cell>
        </row>
        <row r="1399">
          <cell r="B1399">
            <v>610512</v>
          </cell>
        </row>
        <row r="1400">
          <cell r="B1400">
            <v>610502</v>
          </cell>
        </row>
        <row r="1401">
          <cell r="B1401">
            <v>610503</v>
          </cell>
        </row>
        <row r="1402">
          <cell r="B1402">
            <v>610504</v>
          </cell>
        </row>
        <row r="1403">
          <cell r="B1403">
            <v>610505</v>
          </cell>
        </row>
        <row r="1404">
          <cell r="B1404">
            <v>610506</v>
          </cell>
        </row>
        <row r="1405">
          <cell r="B1405">
            <v>610507</v>
          </cell>
        </row>
        <row r="1406">
          <cell r="B1406">
            <v>610508</v>
          </cell>
        </row>
        <row r="1407">
          <cell r="B1407">
            <v>610509</v>
          </cell>
        </row>
        <row r="1408">
          <cell r="B1408">
            <v>611021</v>
          </cell>
        </row>
        <row r="1409">
          <cell r="B1409">
            <v>611041</v>
          </cell>
        </row>
        <row r="1410">
          <cell r="B1410">
            <v>611001</v>
          </cell>
        </row>
        <row r="1411">
          <cell r="B1411">
            <v>611002</v>
          </cell>
        </row>
        <row r="1412">
          <cell r="B1412">
            <v>611003</v>
          </cell>
        </row>
        <row r="1413">
          <cell r="B1413">
            <v>611004</v>
          </cell>
        </row>
        <row r="1414">
          <cell r="B1414">
            <v>655001</v>
          </cell>
        </row>
        <row r="1415">
          <cell r="B1415">
            <v>655002</v>
          </cell>
        </row>
        <row r="1416">
          <cell r="B1416">
            <v>655003</v>
          </cell>
        </row>
        <row r="1417">
          <cell r="B1417">
            <v>655004</v>
          </cell>
        </row>
      </sheetData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S EQUIPAMENTOS"/>
      <sheetName val="TRANSPORTE 9E"/>
      <sheetName val="TRANSPORTE 7E"/>
      <sheetName val="TRANSPORTE 6E"/>
      <sheetName val="CUSTO MOT E OPERAD"/>
      <sheetName val="CUSTO PESSOAL OPERAC"/>
      <sheetName val="DIMENS HANDLING"/>
      <sheetName val="RELATÓRIO VISITA"/>
      <sheetName val="DIMENSIONAMENTO"/>
      <sheetName val="PARAM ECON FIN"/>
      <sheetName val="Finame 100%"/>
      <sheetName val="GERENCIAL"/>
      <sheetName val="FLUXO DE CAIXA"/>
      <sheetName val="GRAF FCPROJETO"/>
      <sheetName val="GRAF FCFINANCEIRO"/>
      <sheetName val="IMPLANTAÇÃO"/>
      <sheetName val="TROCA DE TURNO"/>
      <sheetName val="CUSTO PESSOAL SR"/>
      <sheetName val="CUSTO PESSOAL TM"/>
      <sheetName val="CUSTO FILIAL 120m"/>
      <sheetName val="QUADRO MOT &amp; OPERAD"/>
      <sheetName val="CUSTO MOT &amp; OPERAD"/>
      <sheetName val="CUSTO PESSOAL MÁQUINAS"/>
      <sheetName val="CUSTO APOIO FRENTES"/>
      <sheetName val="PLAN MONOTREM PIC - PP"/>
      <sheetName val="PLAN TREM PIC - CD"/>
      <sheetName val="PLAN TREM PIC - TC"/>
      <sheetName val="CUSTO PESSOAL"/>
      <sheetName val="CUSTO FILIAL"/>
      <sheetName val="PLAN TRANSP SOSSEGO"/>
      <sheetName val="PLAN PÁ L120F SOSSEGO"/>
      <sheetName val="PLAN TRANSP SALOBO"/>
      <sheetName val="PLAN TREM INT - PP"/>
      <sheetName val="PLAN TREM INT - CD"/>
      <sheetName val="PLAN TREM INT - TC"/>
      <sheetName val="PLAN TETRAM INT - PP"/>
      <sheetName val="PLAN TETRAM INT - CD"/>
      <sheetName val="PLAN TETRAM INT - TC"/>
      <sheetName val="PLAN CARREG INT - PP"/>
      <sheetName val="PLAN CARREG INT - TC"/>
      <sheetName val="PLAN TRAT REB INT - PP"/>
      <sheetName val="PLAN TRAT REB INT - TC"/>
      <sheetName val="PLAN PÁ L120F SALOBO"/>
      <sheetName val="PLAN PÁ L220F PARAUAPEBAS"/>
      <sheetName val="PLAN COMBOIO"/>
      <sheetName val="PLAN PRANCHA"/>
      <sheetName val="PLAN PIPA"/>
      <sheetName val="PLAN APOIO OFICINAS"/>
      <sheetName val="PLAN BORRACHARIA"/>
      <sheetName val="FINAME TRAÇÃO 2"/>
      <sheetName val="FINAME TRAÇÃO 1"/>
      <sheetName val="FINAME IMPLEMENTOS 1"/>
      <sheetName val="FINAME IMPLEMENTOS 2"/>
      <sheetName val="RECURSOS PRÓPRIOS"/>
      <sheetName val="URTJLP"/>
      <sheetName val="CARREGAMENTO"/>
      <sheetName val="TRANPORTE"/>
      <sheetName val="QQP"/>
      <sheetName val="QQP 12 meses"/>
      <sheetName val="Feri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S EQUIPAMENTOS"/>
      <sheetName val="TRANSPORTE 9E"/>
      <sheetName val="TRANSPORTE 7E"/>
      <sheetName val="TRANSPORTE 6E"/>
      <sheetName val="CUSTO MOT E OPERAD"/>
      <sheetName val="CUSTO PESSOAL OPERAC"/>
      <sheetName val="DIMENS HANDLING"/>
      <sheetName val="RESUMO BB"/>
      <sheetName val="PARAM ECON FIN"/>
      <sheetName val="TABELA PICADA"/>
      <sheetName val="DIMENS ROD PIC"/>
      <sheetName val="GERENCIAL"/>
      <sheetName val="GERENCIAL SAFRA"/>
      <sheetName val="GERENCIAL ENTRESAFRA"/>
      <sheetName val="GERENCIAL AJUSTADO"/>
      <sheetName val="FLUXO DE CAIXA"/>
      <sheetName val="FLUXO DE CAIXA COM COMBOIO"/>
      <sheetName val="GRAF FCFINANCEIRO"/>
      <sheetName val="GRAF FCPROJETO"/>
      <sheetName val="QUADRO OPERAÇÃO"/>
      <sheetName val="TROCA DE TURNO"/>
      <sheetName val="IMPLANTAÇÃO"/>
      <sheetName val="EQUIPAMENTOS"/>
      <sheetName val="RESERVAS"/>
      <sheetName val="CUSTO PESSOAL SR"/>
      <sheetName val="CUSTO PESSOAL TM"/>
      <sheetName val="CUSTO FILIAL 120m"/>
      <sheetName val="QUADRO MOT &amp; OPERAD"/>
      <sheetName val="CUSTO MOT &amp; OPERAD"/>
      <sheetName val="CUSTO PESSOAL"/>
      <sheetName val="CUSTO DE TROCAS DE TURNO"/>
      <sheetName val="CUSTO PESSOAL MÁQUINAS"/>
      <sheetName val="CUSTO APOIO FRENTES"/>
      <sheetName val="PLAN MONOTREM PIC - PP"/>
      <sheetName val="PLAN TREM PIC - CD"/>
      <sheetName val="PLAN TREM PIC - TC"/>
      <sheetName val="CUSTO FILIAL"/>
      <sheetName val="PREÇO APOIO"/>
      <sheetName val="PLAN RODOT PIC"/>
      <sheetName val="PLAN RODOT PIC - SAFRA"/>
      <sheetName val="PLAN RODOT PIC - ESAFRA"/>
      <sheetName val="PLAN TRANSB PIC"/>
      <sheetName val="PLAN TRANSB PIC - SAFRA"/>
      <sheetName val="PLAN TRANSB PIC - ESAFRA"/>
      <sheetName val="PLAN CM MANOBRA"/>
      <sheetName val="PLAN TREM INT - PP"/>
      <sheetName val="PLAN TREM INT - CD"/>
      <sheetName val="PLAN TREM INT - TC"/>
      <sheetName val="PLAN TETRAM INT - PP"/>
      <sheetName val="PLAN TETRAM INT - CD"/>
      <sheetName val="PLAN TETRAM INT - TC"/>
      <sheetName val="PLAN CARREG INT - PP"/>
      <sheetName val="PLAN CARREG INT - TC"/>
      <sheetName val="PLAN TRAT REB INT - PP"/>
      <sheetName val="PLAN TRAT REB INT - TC"/>
      <sheetName val="PLAN CM MANOBRA - SAFRA"/>
      <sheetName val="PLAN CM MANOBRA - ESAFRA"/>
      <sheetName val="PLAN COLHEDORA"/>
      <sheetName val="PLAN COLHEDORA - SAFRA"/>
      <sheetName val="PLAN COLHEDORA - ESAFRA"/>
      <sheetName val="PLAN COMBOIO"/>
      <sheetName val="PLAN COMBOIO - SAFRA"/>
      <sheetName val="PLAN COMBOIO - ESAFRA"/>
      <sheetName val="PLAN OFICINA"/>
      <sheetName val="PLAN OFICINA - SAFRA"/>
      <sheetName val="PLAN OFICINA - ESAFRA"/>
      <sheetName val="PLAN PRANCHA"/>
      <sheetName val="PLAN PRANCHA - SAFRA"/>
      <sheetName val="PLAN PRANCHA - ESAFRA"/>
      <sheetName val="PLAN PIPA"/>
      <sheetName val="PLAN APOIO OFICINAS"/>
      <sheetName val="PLAN PIPA - SAFRA"/>
      <sheetName val="PLAN PIPA - ESAFRA"/>
      <sheetName val="PLAN BORRACHARIA"/>
      <sheetName val="PLAN BORRACHARIA - SAFRA"/>
      <sheetName val="PLAN BORRACHARIA - ESAFRA"/>
      <sheetName val="CUSTO PESSOAL SERVIÇO COMBOIO"/>
      <sheetName val="PLAN COMBOIO SERVIÇOS"/>
      <sheetName val="RECURSOS PRÓPRIOS"/>
      <sheetName val="FINAME TRAÇÃO 1"/>
      <sheetName val="FINAME TRAÇÃO 2"/>
      <sheetName val="FINAME IMPLEMENTOS 1"/>
      <sheetName val="FINAME IMPLEMENTOS 2"/>
      <sheetName val="FINAME TRAÇÃO COM COMBOIO"/>
      <sheetName val="FINAME IMPLEMENTOS COM COMBOIO"/>
      <sheetName val="RECURSOS PRÓPRIOS COM COMBOIO"/>
      <sheetName val="URTJLP"/>
      <sheetName val="Fer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>
        <row r="3">
          <cell r="C3">
            <v>1287072</v>
          </cell>
        </row>
      </sheetData>
      <sheetData sheetId="20"/>
      <sheetData sheetId="21">
        <row r="2">
          <cell r="B2">
            <v>8</v>
          </cell>
          <cell r="D2">
            <v>0.66666666666666663</v>
          </cell>
        </row>
      </sheetData>
      <sheetData sheetId="22">
        <row r="6">
          <cell r="E6">
            <v>366650</v>
          </cell>
          <cell r="H6">
            <v>0.37272</v>
          </cell>
        </row>
        <row r="15">
          <cell r="E15">
            <v>88500</v>
          </cell>
          <cell r="H15">
            <v>0.14000000000000001</v>
          </cell>
        </row>
        <row r="16">
          <cell r="E16">
            <v>33000</v>
          </cell>
          <cell r="H16">
            <v>0.09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"/>
      <sheetName val="#REF"/>
      <sheetName val="Feriados"/>
      <sheetName val="Finame"/>
      <sheetName val="Dados Gerais"/>
      <sheetName val="Perfil VPL"/>
      <sheetName val="Fluxo de Caixa"/>
      <sheetName val="Tela Principal"/>
      <sheetName val="Produtividade"/>
      <sheetName val="Formação de Preços"/>
      <sheetName val="Motoristas"/>
      <sheetName val="Análise de Fluxo de Caixa"/>
      <sheetName val="Análise de Sensibilidade"/>
      <sheetName val="Análise de Impacto"/>
      <sheetName val="Agregados"/>
      <sheetName val="Gerencial"/>
      <sheetName val="Finame CM"/>
      <sheetName val="JAN00"/>
      <sheetName val="Fevereiro"/>
      <sheetName val="Plan2"/>
      <sheetName val="CFCV"/>
      <sheetName val="Prop-24P-12H"/>
      <sheetName val="Prop-28P-12H"/>
      <sheetName val="Resumo Parcelas"/>
      <sheetName val="Bradesco.75CM.Coca"/>
      <sheetName val="Assumptions"/>
      <sheetName val="Base de Caminhões II"/>
      <sheetName val="Despesas"/>
      <sheetName val="RESUMO_CUSTOS ME"/>
      <sheetName val="CALC COMISSAO VENDAS - VARIAVEL"/>
      <sheetName val="Plan1"/>
      <sheetName val="PARÂMETROS"/>
      <sheetName val="RESUMO TARIFAS"/>
      <sheetName val="_Hidden5"/>
      <sheetName val="_Hidden3"/>
      <sheetName val="_Hidden4"/>
      <sheetName val="_Hidde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Check"/>
      <sheetName val="Abbreviations"/>
      <sheetName val="Lead_Index"/>
      <sheetName val="Lead PL"/>
      <sheetName val="Lead BS"/>
      <sheetName val="PL_Index"/>
      <sheetName val="PL1"/>
      <sheetName val="PL2"/>
      <sheetName val="PL3"/>
      <sheetName val="PL4"/>
      <sheetName val="PL5"/>
      <sheetName val="PL6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Recon_Index"/>
      <sheetName val="R1"/>
      <sheetName val="R2"/>
      <sheetName val="R3"/>
      <sheetName val="R4"/>
      <sheetName val="R5"/>
      <sheetName val="R6"/>
      <sheetName val="R7"/>
      <sheetName val="TI_Index"/>
      <sheetName val="TI1"/>
      <sheetName val="TI2"/>
      <sheetName val="TI3"/>
      <sheetName val="TI4"/>
      <sheetName val="TI5"/>
      <sheetName val="TI6"/>
      <sheetName val="TI7"/>
      <sheetName val="TI8"/>
      <sheetName val="TI9"/>
      <sheetName val="TI10"/>
      <sheetName val="TI11"/>
      <sheetName val="TI12"/>
      <sheetName val="TI13"/>
      <sheetName val="TI14"/>
      <sheetName val="TI15"/>
      <sheetName val="TI16"/>
      <sheetName val="TI17"/>
      <sheetName val="TI18"/>
      <sheetName val="TI19"/>
      <sheetName val="TI20"/>
      <sheetName val="TI21"/>
      <sheetName val="TI22"/>
      <sheetName val="TI23"/>
      <sheetName val="TI24"/>
      <sheetName val="TI25"/>
      <sheetName val="TI26"/>
      <sheetName val="TI27"/>
      <sheetName val="TI28"/>
      <sheetName val="TI29"/>
      <sheetName val="TI30"/>
      <sheetName val="TI31"/>
      <sheetName val="TI32"/>
      <sheetName val="TI33"/>
      <sheetName val="TI3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Sheet12S"/>
      <sheetName val="Sheet8S"/>
      <sheetName val="Sheet4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úvidas"/>
      <sheetName val="Generalidades"/>
      <sheetName val="Tabela por km"/>
      <sheetName val="Inicial"/>
      <sheetName val="PLANCUSr"/>
      <sheetName val="DAT"/>
      <sheetName val="PESOSr"/>
      <sheetName val="VEÍCULO_4x2"/>
      <sheetName val="VEÍCULO_6x2"/>
      <sheetName val="VEÍCULO_6x4"/>
      <sheetName val="CARROCERIA"/>
      <sheetName val="Bitrem 7 eixos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 por km_adm_TON"/>
      <sheetName val="Desp. Frotei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r"/>
      <sheetName val="RESUMOce"/>
      <sheetName val="RESUMOa (PESO)"/>
      <sheetName val="PLANCUSr"/>
      <sheetName val="PLANCUSce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ODOAR"/>
      <sheetName val="RECAPAGEM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Tarifas Aduana"/>
      <sheetName val="Tabela Internacional"/>
      <sheetName val="Tabela Internacional por km"/>
      <sheetName val="ÍNDICE 12 MESES"/>
      <sheetName val="ÍNDICE MÊS"/>
      <sheetName val="Inicial"/>
      <sheetName val="Tab Localidade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Pedág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/>
      <sheetData sheetId="1"/>
      <sheetData sheetId="2"/>
      <sheetData sheetId="3">
        <row r="10">
          <cell r="E10">
            <v>72.889117552711284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ESOSa"/>
      <sheetName val="PESOSr"/>
      <sheetName val="PESOSdat"/>
      <sheetName val="PESOSou"/>
      <sheetName val="DAT"/>
      <sheetName val="PLANCUSr"/>
      <sheetName val="PLANCUSce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601.63641639909838</v>
          </cell>
        </row>
      </sheetData>
      <sheetData sheetId="3">
        <row r="8">
          <cell r="E8">
            <v>477.2945704297789</v>
          </cell>
        </row>
      </sheetData>
      <sheetData sheetId="4"/>
      <sheetData sheetId="5">
        <row r="8">
          <cell r="E8">
            <v>124.34184596931945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ME 2010"/>
      <sheetName val="Rotas"/>
      <sheetName val="Parametros"/>
      <sheetName val="QUADRO MOT E OPERAD"/>
      <sheetName val="CUSTO MOT E OPERAD"/>
      <sheetName val="CUSTO PESSOAL OPERAC"/>
      <sheetName val="CUSTO FILIAL"/>
      <sheetName val="CO2"/>
      <sheetName val="RK"/>
      <sheetName val="CM 6X2"/>
      <sheetName val="GERENCIAL"/>
      <sheetName val="FLUXO DE CAIXA"/>
      <sheetName val="Gráf PROJ"/>
      <sheetName val="Gráf FINA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76">
          <cell r="B176" t="e">
            <v>#REF!</v>
          </cell>
        </row>
        <row r="177">
          <cell r="B177" t="e">
            <v>#REF!</v>
          </cell>
        </row>
      </sheetData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ionamento Estratégico"/>
      <sheetName val="Menu"/>
      <sheetName val="1.Identificar Ações"/>
      <sheetName val="2. Classificação de Iniciativas"/>
      <sheetName val="3. Abordagem de implantação"/>
      <sheetName val="4.Plano de Trabalho"/>
      <sheetName val="5.Recursos e Requerimentos"/>
      <sheetName val="6.Custos"/>
      <sheetName val="Informativo"/>
      <sheetName val="Meta DF 2005"/>
      <sheetName val="Meta DF 2008"/>
      <sheetName val="Metas DF Semestrais"/>
      <sheetName val="Indicadores"/>
      <sheetName val="Plano de Mudanç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05 SR ENLONADO HSBC"/>
      <sheetName val="LIQ. 04 SR RANDON BBV"/>
      <sheetName val="LIQ 20 CM CENIBRA BBV Encerrado"/>
      <sheetName val="LIQ. 15 SCANIA BCN- Encerrado"/>
      <sheetName val="LIQ. 07 Carreg BBV- Encerrado"/>
      <sheetName val="LIQ. 07 FORD BBV-Encerrado"/>
      <sheetName val="LIQ. 08 SR RANDON-Encerrado"/>
      <sheetName val="LIQ. 2 SR Fachini HSBC-encerr."/>
      <sheetName val="LIQ.01 SCANIA 6X2 BCN-Encerrado"/>
      <sheetName val="LIQ.01SR TANQUE (GLP)HSBC-Encer"/>
      <sheetName val="LIQ.08 SCANIA 6X2 BCN-Encerrado"/>
      <sheetName val="LIQ.14 SCANIA FORD-Encerrado"/>
      <sheetName val="LIQ.04 CONJ BITREM FORD-Encerr."/>
      <sheetName val="03 Volvos Bradesco"/>
      <sheetName val="10 Volvos Bradesco"/>
      <sheetName val="12 Volvos Bradesco"/>
      <sheetName val="02 Granel Bradesco"/>
      <sheetName val="07 Scania 6x2 BCN"/>
      <sheetName val="04 Scania 6x2 BCN"/>
      <sheetName val="01 Scania 6x4 BCN"/>
      <sheetName val="10 SCANIA BCN"/>
      <sheetName val="09 BI-TREM SHELL FORD"/>
      <sheetName val="06 SR ENLONADO FORD"/>
      <sheetName val="14 SR CARBONO FORD"/>
      <sheetName val="7 SCANIA HSBC"/>
      <sheetName val="10 SCANIA HSBC "/>
      <sheetName val="4 SCANIA HSBC"/>
      <sheetName val="8 Volks Safra"/>
      <sheetName val="16 BITREM+15 SR FURGAO Safra"/>
      <sheetName val="12 Volks Safra"/>
      <sheetName val="02 SCANIA 6X2 Safra"/>
      <sheetName val="10 Scania Safra"/>
      <sheetName val="13 SCANIA 4X2 Safra"/>
      <sheetName val="Safra 20 Sider Randon"/>
      <sheetName val="Safra 04 Volvo"/>
      <sheetName val="Safra.Cortadeira"/>
      <sheetName val="08 Volvos (Bco Volvo)"/>
      <sheetName val="07 Volvos (Bco Volvo)"/>
      <sheetName val="05 Volvos (Bco Volvo)"/>
      <sheetName val="3 CM IVECO ZOGBI"/>
      <sheetName val="PLAT HIDR 3CM ZOGBI"/>
      <sheetName val="CARROCERIA 3CM ZOGBI"/>
      <sheetName val="6 SCANIA ZOGBI"/>
      <sheetName val="Sudameris.10 Siders"/>
      <sheetName val="Sudameris 05 GRUAS TMO"/>
      <sheetName val="Sudameris 07 BAU  RANDON"/>
      <sheetName val="Unibanco.26CM.Scania"/>
      <sheetName val="Bradesco.75CM.Coca"/>
      <sheetName val="Bradesco.75Randon.Coca"/>
      <sheetName val="Bradesco.25CMs.Renovacao"/>
      <sheetName val="Bradesco.03CMs.Renovacao"/>
      <sheetName val="BB - 2Tanques"/>
      <sheetName val="2SRs Bi-trem"/>
      <sheetName val="4 SRs"/>
      <sheetName val="URTJLP"/>
      <sheetName val="Resumo Fornazza (2004)"/>
      <sheetName val="Resumo Fornazza (2004)B"/>
      <sheetName val="Resumo Parcelas"/>
      <sheetName val="Resumo Parcelas_VP"/>
      <sheetName val="Gerencial"/>
      <sheetName val="Gerencial_VP"/>
      <sheetName val="CONTAS A PAGAR"/>
      <sheetName val="CONTABILIDADE 2003"/>
      <sheetName val="CONTABILIDADE 2004"/>
      <sheetName val="CONTABILIDADE 2004-resumo"/>
      <sheetName val="CONTABILIDADE 2005"/>
      <sheetName val="CONTABILIDADE 2005 - 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VOL_Ton"/>
      <sheetName val="VOL_m3"/>
      <sheetName val="Estoques"/>
      <sheetName val="n_VEI_hr"/>
      <sheetName val="Tempos"/>
      <sheetName val="Densidades"/>
      <sheetName val="Relatório Gerencial 2006"/>
      <sheetName val="Entrada de Redutor na UPG"/>
      <sheetName val="Estoque_UPG"/>
      <sheetName val="Carreg_Vol_x_Hr"/>
      <sheetName val="Carreg_Veíc_x_Hr"/>
      <sheetName val="UPG_Vol_x_Hr"/>
      <sheetName val="UPG_Veíc_x_Hr"/>
      <sheetName val="UPG_T_Espera"/>
      <sheetName val="T_UPR-UPG"/>
    </sheetNames>
    <sheetDataSet>
      <sheetData sheetId="0"/>
      <sheetData sheetId="1"/>
      <sheetData sheetId="2"/>
      <sheetData sheetId="3" refreshError="1">
        <row r="2">
          <cell r="A2" t="str">
            <v>DADOS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a Principal"/>
      <sheetName val="Dados Gerais"/>
      <sheetName val="Formação de Preços"/>
      <sheetName val="Agregados"/>
      <sheetName val="Motoristas"/>
      <sheetName val="Finame"/>
      <sheetName val="Produtividade"/>
      <sheetName val="Fluxo de Caixa"/>
      <sheetName val="Gerencial"/>
      <sheetName val="Análise de Fluxo de Caixa"/>
      <sheetName val="Perfil VPL"/>
      <sheetName val="Análise de Sensibilidade"/>
      <sheetName val="Análise de Cenários"/>
      <sheetName val="Análise de Impacto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>
        <row r="6">
          <cell r="E6">
            <v>156683.23192898408</v>
          </cell>
        </row>
        <row r="10">
          <cell r="Z10">
            <v>0</v>
          </cell>
        </row>
        <row r="11">
          <cell r="Z11">
            <v>0</v>
          </cell>
        </row>
        <row r="14">
          <cell r="D14">
            <v>13122.925731133802</v>
          </cell>
        </row>
        <row r="15">
          <cell r="E15">
            <v>0</v>
          </cell>
        </row>
        <row r="16">
          <cell r="Z16">
            <v>0</v>
          </cell>
          <cell r="AB16">
            <v>0</v>
          </cell>
        </row>
        <row r="17">
          <cell r="Z17">
            <v>0</v>
          </cell>
          <cell r="AB17">
            <v>0</v>
          </cell>
        </row>
        <row r="18">
          <cell r="Z18">
            <v>0</v>
          </cell>
          <cell r="AB18">
            <v>0</v>
          </cell>
        </row>
        <row r="23">
          <cell r="C23">
            <v>0</v>
          </cell>
          <cell r="D23">
            <v>38642.42</v>
          </cell>
          <cell r="E23">
            <v>0</v>
          </cell>
        </row>
        <row r="24">
          <cell r="D24">
            <v>35514.145790628281</v>
          </cell>
          <cell r="E24">
            <v>0</v>
          </cell>
        </row>
      </sheetData>
      <sheetData sheetId="12"/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CENÁRIOS"/>
      <sheetName val="TARIFAS PIC"/>
      <sheetName val="TARIFAS INT"/>
      <sheetName val="GERENCIAL COM DIESEL"/>
      <sheetName val="GERENCIAL SEM DIESEL"/>
      <sheetName val="QUADRO EQUIPAMENTOS"/>
      <sheetName val="TRANSPORTE PIC"/>
      <sheetName val="TRANSPORTE INT"/>
      <sheetName val="CORTE TRANSB &amp; APOIO"/>
      <sheetName val="ORGANOG QTT"/>
      <sheetName val="ORGANOG $"/>
      <sheetName val="TREINAMENTOS"/>
      <sheetName val="QUADRO PESSOAL"/>
      <sheetName val="CUSTO OPERADORES S"/>
      <sheetName val="CUSTO OPERADORES ES"/>
      <sheetName val="CUSTO APOIO S"/>
      <sheetName val="CUSTO APOIO ES"/>
      <sheetName val="CUSTO MO DIRETA S"/>
      <sheetName val="CUSTO MO DIRETA ES"/>
      <sheetName val="CUSTO APOIO OPERAÇÃO"/>
      <sheetName val="CUSTO MÃO OBRA INDIRETA"/>
      <sheetName val="CUSTO ADMINISTRAÇÃO"/>
      <sheetName val="RODOTREM PIC S"/>
      <sheetName val="RODOTREM PIC ES"/>
      <sheetName val="RODOTREM INT S"/>
      <sheetName val="RODOTREM INT ES"/>
      <sheetName val="MANOBRA PIC S"/>
      <sheetName val="MANOBRA PIC ES"/>
      <sheetName val="MANOBRA INT S"/>
      <sheetName val="MANOBRA INT ES"/>
      <sheetName val="COLHEDORA S"/>
      <sheetName val="COLHEDORA ES"/>
      <sheetName val="TRANSBORDO S"/>
      <sheetName val="TRANSBORDO ES"/>
      <sheetName val="BORRACHARIA S"/>
      <sheetName val="BORRACHARIA ES"/>
      <sheetName val="PRANCHA S"/>
      <sheetName val="PRANCHA ES"/>
      <sheetName val="COMBOIO S"/>
      <sheetName val="COMBOIO ES"/>
      <sheetName val="BOMBEIRO S"/>
      <sheetName val="BOMBEIRO ES"/>
      <sheetName val="TANQUE S"/>
      <sheetName val="TANQUE ES"/>
      <sheetName val="OFICINA S"/>
      <sheetName val="OFICINA ES"/>
      <sheetName val="FINAME CM &amp; SR"/>
      <sheetName val="FINAME MÁQUINAS"/>
      <sheetName val="OUT FINANC ATIVOS"/>
      <sheetName val="REC PRÓPRIO"/>
      <sheetName val="FC PADRÃO"/>
      <sheetName val="GRF FC PADRÃO"/>
      <sheetName val="URTJLP"/>
      <sheetName val="Feriado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"/>
      <sheetName val="#REF"/>
      <sheetName val="Feriados"/>
      <sheetName val="Finame"/>
      <sheetName val="Dados Gerais"/>
      <sheetName val="Perfil VPL"/>
      <sheetName val="Fluxo de Caixa"/>
      <sheetName val="Tela Principal"/>
      <sheetName val="Produtividade"/>
      <sheetName val="Formação de Preços"/>
      <sheetName val="Motoristas"/>
      <sheetName val="Análise de Fluxo de Caixa"/>
      <sheetName val="Análise de Sensibilidade"/>
      <sheetName val="Análise de Impacto"/>
      <sheetName val="Agregados"/>
      <sheetName val="Gerencial"/>
      <sheetName val="Finame CM"/>
      <sheetName val="JAN00"/>
      <sheetName val="Fevereiro"/>
      <sheetName val="Plan2"/>
      <sheetName val="CFCV"/>
      <sheetName val="Prop-24P-12H"/>
      <sheetName val="Prop-28P-12H"/>
      <sheetName val="Resumo Parcelas"/>
      <sheetName val="Bradesco.75CM.Coca"/>
      <sheetName val="Assumptions"/>
      <sheetName val="Base de Caminhões II"/>
      <sheetName val="Despesas"/>
      <sheetName val="RESUMO_CUSTOS ME"/>
      <sheetName val="CALC COMISSAO VENDAS - VARIAVEL"/>
      <sheetName val="Plan1"/>
      <sheetName val="PARÂMETROS"/>
      <sheetName val="RESUMO 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astro"/>
      <sheetName val="RESUMO_anual"/>
      <sheetName val="RESUMO_mensalizado"/>
      <sheetName val="DRE_TOTAL"/>
      <sheetName val="RATEIO_COMERCIO"/>
      <sheetName val="Diretoria_Geral"/>
      <sheetName val="Operac"/>
      <sheetName val="Comercial"/>
      <sheetName val="ApoioDiret"/>
      <sheetName val="Control"/>
      <sheetName val="Financ"/>
      <sheetName val="GeralJaragua"/>
      <sheetName val="Geral Mtz"/>
      <sheetName val="GeralJur"/>
      <sheetName val="Proj"/>
      <sheetName val="Suprimentos"/>
      <sheetName val="TI Desenv"/>
      <sheetName val="TI Proj"/>
      <sheetName val="Rh"/>
      <sheetName val="Rh Cargos"/>
      <sheetName val="Rh DP"/>
      <sheetName val="Rh PNE"/>
      <sheetName val="Rh Qualid"/>
      <sheetName val="Rh RecSel"/>
      <sheetName val="Rh Seg"/>
      <sheetName val="Rh Trein"/>
      <sheetName val="Rh Mkt"/>
      <sheetName val="PESSOAL_CADASTRO"/>
      <sheetName val="RV"/>
      <sheetName val="PLR"/>
      <sheetName val="Ope_Manutenção"/>
      <sheetName val="Ope_Monitoramento"/>
      <sheetName val="RESUMO_anual2"/>
      <sheetName val="SUP_MANUT"/>
      <sheetName val="SUP_MONIT"/>
      <sheetName val="CAP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43">
          <cell r="A43" t="str">
            <v>Digite Nome:</v>
          </cell>
          <cell r="D43">
            <v>0</v>
          </cell>
        </row>
      </sheetData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10km"/>
      <sheetName val="800x4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  <sheetName val="Planilha1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D5">
            <v>100</v>
          </cell>
        </row>
        <row r="327">
          <cell r="E327">
            <v>1.6799559773110539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</sheetNames>
    <sheetDataSet>
      <sheetData sheetId="0">
        <row r="6">
          <cell r="D6">
            <v>87.600193734125696</v>
          </cell>
        </row>
      </sheetData>
      <sheetData sheetId="1"/>
      <sheetData sheetId="2">
        <row r="7">
          <cell r="C7">
            <v>100</v>
          </cell>
        </row>
      </sheetData>
      <sheetData sheetId="3">
        <row r="7">
          <cell r="C7">
            <v>100</v>
          </cell>
        </row>
      </sheetData>
      <sheetData sheetId="4">
        <row r="7">
          <cell r="C7">
            <v>100</v>
          </cell>
        </row>
        <row r="216">
          <cell r="D216">
            <v>1.4617140124367545</v>
          </cell>
        </row>
      </sheetData>
      <sheetData sheetId="5">
        <row r="7">
          <cell r="C7">
            <v>100</v>
          </cell>
        </row>
      </sheetData>
      <sheetData sheetId="6">
        <row r="7">
          <cell r="C7">
            <v>100</v>
          </cell>
        </row>
      </sheetData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or T.km "/>
      <sheetName val="Dúvidas"/>
      <sheetName val="Generalidades"/>
      <sheetName val="Tabela por km"/>
      <sheetName val="Inicial"/>
      <sheetName val="PLANCUSr"/>
      <sheetName val="DAT&amp;Impostos"/>
      <sheetName val="PESOSr"/>
      <sheetName val="VEÍCULO_4x2"/>
      <sheetName val="VEÍCULO_6x2"/>
      <sheetName val="VEÍCULO_6x4"/>
      <sheetName val="CARROCERIA"/>
      <sheetName val="Bitrem 7 eixos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 por km_adm_TON"/>
      <sheetName val="Desp. Froteira"/>
    </sheetNames>
    <sheetDataSet>
      <sheetData sheetId="0"/>
      <sheetData sheetId="1"/>
      <sheetData sheetId="2"/>
      <sheetData sheetId="3"/>
      <sheetData sheetId="4">
        <row r="21">
          <cell r="C21">
            <v>26</v>
          </cell>
          <cell r="D21">
            <v>30</v>
          </cell>
          <cell r="E21">
            <v>34</v>
          </cell>
          <cell r="F21">
            <v>36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C5">
            <v>3.4510000000000001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or T.km "/>
      <sheetName val="Dúvidas"/>
      <sheetName val="Generalidades"/>
      <sheetName val="Tabela por km"/>
      <sheetName val="Inicial"/>
      <sheetName val="PLANCUSr"/>
      <sheetName val="DAT&amp;Impostos"/>
      <sheetName val="PESOSr"/>
      <sheetName val="VEÍCULO_4x2"/>
      <sheetName val="VEÍCULO_6x2"/>
      <sheetName val="VEÍCULO_6x4"/>
      <sheetName val="CARROCERIA"/>
      <sheetName val="Bitrem 7 eixos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 por km_adm_TON"/>
      <sheetName val="Desp. Froteira"/>
    </sheetNames>
    <sheetDataSet>
      <sheetData sheetId="0"/>
      <sheetData sheetId="1"/>
      <sheetData sheetId="2"/>
      <sheetData sheetId="3">
        <row r="59">
          <cell r="I59">
            <v>1065.0320939108155</v>
          </cell>
          <cell r="L59">
            <v>970.17935582527537</v>
          </cell>
          <cell r="O59">
            <v>1055.6645782360258</v>
          </cell>
        </row>
        <row r="60">
          <cell r="F60">
            <v>1153.1204021533581</v>
          </cell>
          <cell r="I60">
            <v>1114.069298892671</v>
          </cell>
          <cell r="L60">
            <v>1014.7818399657141</v>
          </cell>
          <cell r="O60">
            <v>1104.2740911488752</v>
          </cell>
        </row>
        <row r="61">
          <cell r="F61">
            <v>1206.2331228191952</v>
          </cell>
          <cell r="I61">
            <v>1165.5908075919483</v>
          </cell>
          <cell r="L61">
            <v>1061.8686278235746</v>
          </cell>
          <cell r="O61">
            <v>1155.3679077791467</v>
          </cell>
        </row>
        <row r="62">
          <cell r="F62">
            <v>1257.0465123813538</v>
          </cell>
          <cell r="I62">
            <v>1214.6280125738037</v>
          </cell>
          <cell r="L62">
            <v>1106.4711119640133</v>
          </cell>
          <cell r="O62">
            <v>1203.9774206919963</v>
          </cell>
        </row>
        <row r="63">
          <cell r="F63">
            <v>1307.8599019435121</v>
          </cell>
          <cell r="I63">
            <v>1263.6652175556592</v>
          </cell>
          <cell r="L63">
            <v>1151.073596104452</v>
          </cell>
          <cell r="O63">
            <v>1252.5869336048456</v>
          </cell>
        </row>
        <row r="64">
          <cell r="F64">
            <v>1360.9726226093492</v>
          </cell>
          <cell r="I64">
            <v>1315.1867262549365</v>
          </cell>
          <cell r="L64">
            <v>1198.1603839623124</v>
          </cell>
          <cell r="O64">
            <v>1303.6807502351169</v>
          </cell>
        </row>
        <row r="65">
          <cell r="F65">
            <v>1411.7860121715078</v>
          </cell>
          <cell r="I65">
            <v>1364.2239312367919</v>
          </cell>
          <cell r="L65">
            <v>1242.7628681027511</v>
          </cell>
          <cell r="O65">
            <v>1352.2902631479662</v>
          </cell>
        </row>
        <row r="66">
          <cell r="F66">
            <v>1462.5994017336659</v>
          </cell>
          <cell r="I66">
            <v>1413.2611362186474</v>
          </cell>
          <cell r="L66">
            <v>1287.3653522431896</v>
          </cell>
          <cell r="O66">
            <v>1400.8997760608158</v>
          </cell>
        </row>
        <row r="67">
          <cell r="F67">
            <v>1515.7121223995036</v>
          </cell>
          <cell r="I67">
            <v>1464.7826449179247</v>
          </cell>
          <cell r="L67">
            <v>1334.4521401010504</v>
          </cell>
          <cell r="O67">
            <v>1451.9935926910873</v>
          </cell>
        </row>
        <row r="68">
          <cell r="F68">
            <v>1566.5255119616618</v>
          </cell>
          <cell r="I68">
            <v>1513.8198498997804</v>
          </cell>
          <cell r="L68">
            <v>1379.0546242414891</v>
          </cell>
          <cell r="O68">
            <v>1500.6031056039369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Tab-Resumo"/>
      <sheetName val="Tab_Encargos"/>
      <sheetName val="PARÂMETROS"/>
      <sheetName val="INSUMOS"/>
      <sheetName val="CJ_6E"/>
      <sheetName val="CJ_7E"/>
      <sheetName val="CJ_9E"/>
      <sheetName val="Tab-CJ_6E"/>
      <sheetName val="Tab-CJ_7E"/>
      <sheetName val="Tab-CJ_9E"/>
    </sheetNames>
    <sheetDataSet>
      <sheetData sheetId="0"/>
      <sheetData sheetId="1">
        <row r="11">
          <cell r="G11">
            <v>0.89500000000000002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>
        <row r="2">
          <cell r="K2" t="str">
            <v>SETEMBRO|20</v>
          </cell>
        </row>
        <row r="7">
          <cell r="D7">
            <v>609.63208472860822</v>
          </cell>
        </row>
        <row r="61">
          <cell r="H61">
            <v>7.3042773619446999</v>
          </cell>
        </row>
        <row r="64">
          <cell r="H64">
            <v>66.078207484221579</v>
          </cell>
        </row>
      </sheetData>
      <sheetData sheetId="2"/>
      <sheetData sheetId="3"/>
      <sheetData sheetId="4">
        <row r="10">
          <cell r="I10">
            <v>1.4999999999999999E-2</v>
          </cell>
        </row>
        <row r="15">
          <cell r="F15">
            <v>619.6150167068979</v>
          </cell>
        </row>
        <row r="16">
          <cell r="F16">
            <v>638.74242995611678</v>
          </cell>
        </row>
        <row r="17">
          <cell r="F17">
            <v>657.86984320533566</v>
          </cell>
        </row>
        <row r="18">
          <cell r="F18">
            <v>676.99725645455442</v>
          </cell>
        </row>
        <row r="19">
          <cell r="F19">
            <v>696.12466970377329</v>
          </cell>
        </row>
        <row r="20">
          <cell r="F20">
            <v>715.25208295299217</v>
          </cell>
        </row>
        <row r="21">
          <cell r="F21">
            <v>734.37949620221093</v>
          </cell>
        </row>
        <row r="22">
          <cell r="F22">
            <v>753.50690945142969</v>
          </cell>
        </row>
        <row r="23">
          <cell r="F23">
            <v>772.63432270064868</v>
          </cell>
        </row>
        <row r="24">
          <cell r="F24">
            <v>911.2288716833333</v>
          </cell>
        </row>
        <row r="25">
          <cell r="F25">
            <v>930.35628493255217</v>
          </cell>
        </row>
        <row r="26">
          <cell r="F26">
            <v>949.48369818177093</v>
          </cell>
        </row>
        <row r="27">
          <cell r="F27">
            <v>968.61111143098981</v>
          </cell>
        </row>
        <row r="28">
          <cell r="F28">
            <v>987.73852468020868</v>
          </cell>
        </row>
        <row r="29">
          <cell r="F29">
            <v>1006.8659379294274</v>
          </cell>
        </row>
        <row r="30">
          <cell r="F30">
            <v>1025.9933511786462</v>
          </cell>
        </row>
        <row r="31">
          <cell r="F31">
            <v>1045.1207644278652</v>
          </cell>
        </row>
        <row r="32">
          <cell r="F32">
            <v>1064.248177677084</v>
          </cell>
        </row>
        <row r="33">
          <cell r="F33">
            <v>1083.3755909263027</v>
          </cell>
        </row>
        <row r="34">
          <cell r="F34">
            <v>1241.0975531582062</v>
          </cell>
        </row>
        <row r="35">
          <cell r="F35">
            <v>1279.352379656644</v>
          </cell>
        </row>
        <row r="36">
          <cell r="F36">
            <v>1317.6072061550817</v>
          </cell>
        </row>
        <row r="37">
          <cell r="F37">
            <v>1355.8620326535192</v>
          </cell>
        </row>
        <row r="38">
          <cell r="F38">
            <v>1394.1168591519572</v>
          </cell>
        </row>
        <row r="39">
          <cell r="F39">
            <v>1551.8388213838607</v>
          </cell>
        </row>
        <row r="40">
          <cell r="F40">
            <v>1590.0936478822982</v>
          </cell>
        </row>
        <row r="41">
          <cell r="F41">
            <v>1628.3484743807358</v>
          </cell>
        </row>
        <row r="42">
          <cell r="F42">
            <v>1666.6033008791737</v>
          </cell>
        </row>
        <row r="43">
          <cell r="F43">
            <v>1704.8581273776113</v>
          </cell>
        </row>
        <row r="44">
          <cell r="F44">
            <v>1900.8349161079527</v>
          </cell>
        </row>
        <row r="45">
          <cell r="F45">
            <v>1977.3445691048278</v>
          </cell>
        </row>
        <row r="46">
          <cell r="F46">
            <v>2053.8542221017033</v>
          </cell>
        </row>
        <row r="47">
          <cell r="F47">
            <v>2249.8310108320447</v>
          </cell>
        </row>
        <row r="48">
          <cell r="F48">
            <v>2326.3406638289198</v>
          </cell>
        </row>
        <row r="49">
          <cell r="F49">
            <v>2522.3174525592613</v>
          </cell>
        </row>
        <row r="50">
          <cell r="F50">
            <v>2598.8271055561363</v>
          </cell>
        </row>
        <row r="51">
          <cell r="F51">
            <v>2675.3367585530114</v>
          </cell>
        </row>
        <row r="52">
          <cell r="F52">
            <v>2751.8464115498873</v>
          </cell>
        </row>
        <row r="53">
          <cell r="F53">
            <v>2828.3560645467624</v>
          </cell>
        </row>
        <row r="54">
          <cell r="F54">
            <v>2904.8657175436374</v>
          </cell>
        </row>
        <row r="55">
          <cell r="F55">
            <v>2981.3753705405134</v>
          </cell>
        </row>
        <row r="56">
          <cell r="F56">
            <v>3057.8850235373884</v>
          </cell>
        </row>
        <row r="57">
          <cell r="F57">
            <v>3134.3946765342635</v>
          </cell>
        </row>
        <row r="58">
          <cell r="F58">
            <v>3210.9043295311394</v>
          </cell>
        </row>
        <row r="59">
          <cell r="F59">
            <v>3287.4139825280145</v>
          </cell>
        </row>
        <row r="60">
          <cell r="F60">
            <v>3363.92363552489</v>
          </cell>
        </row>
        <row r="61">
          <cell r="F61">
            <v>3440.433288521765</v>
          </cell>
        </row>
        <row r="62">
          <cell r="F62">
            <v>3516.9429415186405</v>
          </cell>
        </row>
        <row r="63">
          <cell r="F63">
            <v>3593.452594515516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A6" t="str">
            <v>SETEMBRO|20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LANCUSr"/>
      <sheetName val="PLANCUSce"/>
      <sheetName val="DAT"/>
      <sheetName val="PESOSa"/>
      <sheetName val="PESOSr"/>
      <sheetName val="PESOSdat"/>
      <sheetName val="PESOSou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>
        <row r="5">
          <cell r="E5">
            <v>28.780218899924911</v>
          </cell>
        </row>
        <row r="6">
          <cell r="E6">
            <v>2E-3</v>
          </cell>
        </row>
        <row r="10">
          <cell r="E10">
            <v>53.694438246128605</v>
          </cell>
        </row>
        <row r="11">
          <cell r="E11">
            <v>837.63323663960591</v>
          </cell>
        </row>
        <row r="12">
          <cell r="E12">
            <v>902.06656253496101</v>
          </cell>
        </row>
        <row r="13">
          <cell r="E13">
            <v>1534.9660214713979</v>
          </cell>
        </row>
        <row r="14">
          <cell r="E14">
            <v>343.64440477522334</v>
          </cell>
        </row>
        <row r="15">
          <cell r="E15">
            <v>6.4204590187423083</v>
          </cell>
        </row>
        <row r="16">
          <cell r="E16">
            <v>4.0807773067057758</v>
          </cell>
        </row>
        <row r="18">
          <cell r="E18">
            <v>136.78871327982009</v>
          </cell>
        </row>
        <row r="21">
          <cell r="E21">
            <v>57.897622747174431</v>
          </cell>
        </row>
        <row r="23">
          <cell r="E23">
            <v>29.877534742697538</v>
          </cell>
        </row>
        <row r="25">
          <cell r="E25">
            <v>82.147710777697213</v>
          </cell>
        </row>
        <row r="26">
          <cell r="E26">
            <v>302.85506223942775</v>
          </cell>
        </row>
        <row r="28">
          <cell r="E28">
            <v>11.330828242301751</v>
          </cell>
        </row>
        <row r="31">
          <cell r="E31">
            <v>150.84802001589728</v>
          </cell>
        </row>
        <row r="35">
          <cell r="E35">
            <v>106.32927753027347</v>
          </cell>
        </row>
        <row r="37">
          <cell r="E37">
            <v>131.86337034182617</v>
          </cell>
        </row>
        <row r="38">
          <cell r="E38">
            <v>50.686079886494319</v>
          </cell>
        </row>
        <row r="42">
          <cell r="E42">
            <v>71.283367634652407</v>
          </cell>
        </row>
        <row r="44">
          <cell r="E44">
            <v>28.994996652909471</v>
          </cell>
        </row>
        <row r="45">
          <cell r="E45">
            <v>2.4055108334265634</v>
          </cell>
        </row>
        <row r="46">
          <cell r="E46">
            <v>837.63323663960591</v>
          </cell>
        </row>
        <row r="48">
          <cell r="E48">
            <v>837.63323663960591</v>
          </cell>
        </row>
      </sheetData>
      <sheetData sheetId="1">
        <row r="2">
          <cell r="K2" t="str">
            <v>AGOSTO|20</v>
          </cell>
        </row>
      </sheetData>
      <sheetData sheetId="2"/>
      <sheetData sheetId="3"/>
      <sheetData sheetId="4">
        <row r="10">
          <cell r="I10">
            <v>1.4999999999999999E-2</v>
          </cell>
        </row>
      </sheetData>
      <sheetData sheetId="5"/>
      <sheetData sheetId="6">
        <row r="14">
          <cell r="D14">
            <v>10</v>
          </cell>
        </row>
      </sheetData>
      <sheetData sheetId="7">
        <row r="27">
          <cell r="H27">
            <v>296114</v>
          </cell>
        </row>
      </sheetData>
      <sheetData sheetId="8">
        <row r="28">
          <cell r="I28">
            <v>179177</v>
          </cell>
        </row>
      </sheetData>
      <sheetData sheetId="9">
        <row r="5">
          <cell r="I5">
            <v>595.74859116184723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F18">
            <v>3.4430000000000005</v>
          </cell>
        </row>
      </sheetData>
      <sheetData sheetId="21"/>
      <sheetData sheetId="22"/>
      <sheetData sheetId="23">
        <row r="8">
          <cell r="D8">
            <v>1.823666666666667</v>
          </cell>
        </row>
      </sheetData>
      <sheetData sheetId="24"/>
      <sheetData sheetId="25">
        <row r="12">
          <cell r="B12">
            <v>27919.51656193857</v>
          </cell>
        </row>
      </sheetData>
      <sheetData sheetId="26">
        <row r="6">
          <cell r="A6" t="str">
            <v>AGOSTO|20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ão dos Salarios MOT"/>
      <sheetName val="Formacao com Encargos MONITOR"/>
      <sheetName val="Formacao com Encargos MOTORISTA"/>
      <sheetName val="Dimens de Mão de Obra Direta"/>
      <sheetName val="Insumos"/>
      <sheetName val="Pessoal Indireto"/>
      <sheetName val="Despesas Administrativas"/>
      <sheetName val="Preços"/>
      <sheetName val="Resumo"/>
    </sheetNames>
    <sheetDataSet>
      <sheetData sheetId="0"/>
      <sheetData sheetId="1"/>
      <sheetData sheetId="2"/>
      <sheetData sheetId="3"/>
      <sheetData sheetId="4">
        <row r="5">
          <cell r="B5">
            <v>334324</v>
          </cell>
        </row>
        <row r="6">
          <cell r="B6">
            <v>0</v>
          </cell>
        </row>
        <row r="7">
          <cell r="B7">
            <v>162442.5</v>
          </cell>
        </row>
        <row r="8">
          <cell r="B8">
            <v>0.5</v>
          </cell>
        </row>
        <row r="9">
          <cell r="B9">
            <v>0.48</v>
          </cell>
        </row>
        <row r="10">
          <cell r="B10">
            <v>8.5000000000000006E-3</v>
          </cell>
        </row>
        <row r="11">
          <cell r="B11">
            <v>48</v>
          </cell>
        </row>
        <row r="12">
          <cell r="B12">
            <v>9.2499999999999999E-2</v>
          </cell>
        </row>
        <row r="13">
          <cell r="B13">
            <v>1.4999999999999999E-2</v>
          </cell>
        </row>
        <row r="14">
          <cell r="B14">
            <v>285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850</v>
          </cell>
        </row>
        <row r="22">
          <cell r="B22">
            <v>3403.2178461687704</v>
          </cell>
        </row>
        <row r="24">
          <cell r="B24">
            <v>0</v>
          </cell>
        </row>
        <row r="26">
          <cell r="B26">
            <v>0</v>
          </cell>
        </row>
        <row r="29">
          <cell r="B29">
            <v>2</v>
          </cell>
        </row>
        <row r="30">
          <cell r="B30">
            <v>2.8</v>
          </cell>
        </row>
        <row r="31">
          <cell r="B31">
            <v>2.1</v>
          </cell>
        </row>
        <row r="36">
          <cell r="B36">
            <v>1.5125E-3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7">
          <cell r="C7">
            <v>68.447412560284747</v>
          </cell>
          <cell r="D7">
            <v>59.46703641794069</v>
          </cell>
        </row>
        <row r="8">
          <cell r="C8">
            <v>81.328378232788808</v>
          </cell>
          <cell r="D8">
            <v>69.5590591435504</v>
          </cell>
        </row>
        <row r="9">
          <cell r="C9">
            <v>94.209343905292869</v>
          </cell>
          <cell r="D9">
            <v>79.651081869160095</v>
          </cell>
        </row>
        <row r="10">
          <cell r="C10">
            <v>107.09030957779692</v>
          </cell>
          <cell r="D10">
            <v>89.74310459476979</v>
          </cell>
        </row>
        <row r="11">
          <cell r="C11">
            <v>119.97127525030098</v>
          </cell>
          <cell r="D11">
            <v>99.835127320379499</v>
          </cell>
        </row>
        <row r="12">
          <cell r="C12">
            <v>132.85224092280501</v>
          </cell>
          <cell r="D12">
            <v>109.92715004598917</v>
          </cell>
        </row>
        <row r="13">
          <cell r="C13">
            <v>145.73320659530907</v>
          </cell>
          <cell r="D13">
            <v>120.01917277159889</v>
          </cell>
        </row>
        <row r="14">
          <cell r="C14">
            <v>158.61417226781313</v>
          </cell>
          <cell r="D14">
            <v>130.11119549720857</v>
          </cell>
        </row>
        <row r="15">
          <cell r="C15">
            <v>171.49513794031719</v>
          </cell>
          <cell r="D15">
            <v>140.20321822281829</v>
          </cell>
        </row>
        <row r="16">
          <cell r="C16">
            <v>184.37610361282125</v>
          </cell>
          <cell r="D16">
            <v>150.29524094842799</v>
          </cell>
        </row>
        <row r="17">
          <cell r="C17">
            <v>197.25706928532529</v>
          </cell>
          <cell r="D17">
            <v>160.38726367403768</v>
          </cell>
        </row>
        <row r="18">
          <cell r="C18">
            <v>210.13803495782935</v>
          </cell>
          <cell r="D18">
            <v>170.47928639964738</v>
          </cell>
        </row>
        <row r="19">
          <cell r="C19">
            <v>223.01900063033344</v>
          </cell>
          <cell r="D19">
            <v>180.57130912525705</v>
          </cell>
        </row>
        <row r="20">
          <cell r="C20">
            <v>235.89996630283747</v>
          </cell>
          <cell r="D20">
            <v>190.66333185086677</v>
          </cell>
        </row>
        <row r="21">
          <cell r="C21">
            <v>248.78093197534153</v>
          </cell>
          <cell r="D21">
            <v>200.75535457647646</v>
          </cell>
        </row>
        <row r="22">
          <cell r="C22">
            <v>261.66189764784559</v>
          </cell>
          <cell r="D22">
            <v>210.84737730208616</v>
          </cell>
        </row>
        <row r="23">
          <cell r="C23">
            <v>274.54286332034962</v>
          </cell>
          <cell r="D23">
            <v>220.93940002769585</v>
          </cell>
        </row>
        <row r="24">
          <cell r="C24">
            <v>287.42382899285371</v>
          </cell>
          <cell r="D24">
            <v>231.03142275330555</v>
          </cell>
        </row>
        <row r="25">
          <cell r="C25">
            <v>300.30479466535775</v>
          </cell>
          <cell r="D25">
            <v>241.12344547891524</v>
          </cell>
        </row>
        <row r="26">
          <cell r="C26">
            <v>313.18576033786184</v>
          </cell>
          <cell r="D26">
            <v>251.215468204525</v>
          </cell>
        </row>
        <row r="27">
          <cell r="C27">
            <v>338.9476916828699</v>
          </cell>
          <cell r="D27">
            <v>271.39951365574439</v>
          </cell>
        </row>
        <row r="28">
          <cell r="C28">
            <v>364.70962302787797</v>
          </cell>
          <cell r="D28">
            <v>291.58355910696372</v>
          </cell>
        </row>
        <row r="29">
          <cell r="C29">
            <v>390.47155437288615</v>
          </cell>
          <cell r="D29">
            <v>311.76760455818311</v>
          </cell>
        </row>
        <row r="30">
          <cell r="C30">
            <v>416.23348571789433</v>
          </cell>
          <cell r="D30">
            <v>331.95165000940256</v>
          </cell>
        </row>
        <row r="31">
          <cell r="C31">
            <v>441.99541706290239</v>
          </cell>
          <cell r="D31">
            <v>352.13569546062195</v>
          </cell>
        </row>
        <row r="32">
          <cell r="C32">
            <v>467.75734840791046</v>
          </cell>
          <cell r="D32">
            <v>372.31974091184128</v>
          </cell>
        </row>
        <row r="33">
          <cell r="C33">
            <v>493.51927975291864</v>
          </cell>
          <cell r="D33">
            <v>392.50378636306078</v>
          </cell>
        </row>
        <row r="34">
          <cell r="C34">
            <v>519.28121109792676</v>
          </cell>
          <cell r="D34">
            <v>412.68783181428017</v>
          </cell>
        </row>
        <row r="35">
          <cell r="C35">
            <v>545.04314244293482</v>
          </cell>
          <cell r="D35">
            <v>432.87187726549951</v>
          </cell>
        </row>
        <row r="36">
          <cell r="C36">
            <v>570.805073787943</v>
          </cell>
          <cell r="D36">
            <v>453.05592271671895</v>
          </cell>
        </row>
        <row r="37">
          <cell r="C37">
            <v>622.32893647795913</v>
          </cell>
          <cell r="D37">
            <v>493.42401361915768</v>
          </cell>
        </row>
        <row r="38">
          <cell r="C38">
            <v>673.85279916797538</v>
          </cell>
          <cell r="D38">
            <v>533.79210452159657</v>
          </cell>
        </row>
        <row r="39">
          <cell r="C39">
            <v>725.37666185799173</v>
          </cell>
          <cell r="D39">
            <v>574.16019542403535</v>
          </cell>
        </row>
        <row r="40">
          <cell r="C40">
            <v>776.90052454800787</v>
          </cell>
          <cell r="D40">
            <v>614.52828632647413</v>
          </cell>
        </row>
        <row r="41">
          <cell r="C41">
            <v>828.42438723802422</v>
          </cell>
          <cell r="D41">
            <v>654.89637722891291</v>
          </cell>
        </row>
        <row r="42">
          <cell r="C42">
            <v>879.94824992804035</v>
          </cell>
          <cell r="D42">
            <v>695.26446813135169</v>
          </cell>
        </row>
        <row r="43">
          <cell r="C43">
            <v>931.47211261805671</v>
          </cell>
          <cell r="D43">
            <v>735.63255903379059</v>
          </cell>
        </row>
        <row r="44">
          <cell r="C44">
            <v>982.99597530807284</v>
          </cell>
          <cell r="D44">
            <v>776.00064993622925</v>
          </cell>
        </row>
        <row r="45">
          <cell r="C45">
            <v>1034.5198379980889</v>
          </cell>
          <cell r="D45">
            <v>816.36874083866803</v>
          </cell>
        </row>
        <row r="46">
          <cell r="C46">
            <v>1086.0437006881052</v>
          </cell>
          <cell r="D46">
            <v>856.73683174110704</v>
          </cell>
        </row>
        <row r="47">
          <cell r="C47">
            <v>1137.5675633781211</v>
          </cell>
          <cell r="D47">
            <v>897.10492264354571</v>
          </cell>
        </row>
        <row r="48">
          <cell r="C48">
            <v>1189.0914260681377</v>
          </cell>
          <cell r="D48">
            <v>937.47301354598449</v>
          </cell>
        </row>
        <row r="49">
          <cell r="C49">
            <v>1240.6152887581538</v>
          </cell>
          <cell r="D49">
            <v>977.84110444842315</v>
          </cell>
        </row>
        <row r="50">
          <cell r="C50">
            <v>1292.1391514481702</v>
          </cell>
          <cell r="D50">
            <v>1018.209195350862</v>
          </cell>
        </row>
        <row r="51">
          <cell r="C51">
            <v>1343.6630141381861</v>
          </cell>
          <cell r="D51">
            <v>1058.5772862533008</v>
          </cell>
        </row>
        <row r="52">
          <cell r="C52">
            <v>1395.1868768282025</v>
          </cell>
          <cell r="D52">
            <v>1098.9453771557394</v>
          </cell>
        </row>
        <row r="53">
          <cell r="C53">
            <v>1446.7107395182186</v>
          </cell>
          <cell r="D53">
            <v>1139.3134680581784</v>
          </cell>
        </row>
        <row r="54">
          <cell r="C54">
            <v>1498.2346022082349</v>
          </cell>
          <cell r="D54">
            <v>1179.6815589606172</v>
          </cell>
        </row>
        <row r="55">
          <cell r="C55">
            <v>1549.7584648982513</v>
          </cell>
          <cell r="D55">
            <v>1220.0496498630559</v>
          </cell>
        </row>
        <row r="56">
          <cell r="C56">
            <v>1601.2823275882674</v>
          </cell>
          <cell r="D56">
            <v>1260.4177407654947</v>
          </cell>
        </row>
      </sheetData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Custo_Distância_CJ"/>
      <sheetName val="Custo_Distância_Truck"/>
      <sheetName val="Variação"/>
      <sheetName val="RESUMOr"/>
      <sheetName val="PLANCUSr_CJ"/>
      <sheetName val="DAT"/>
      <sheetName val="PESOSr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Generalidades"/>
    </sheetNames>
    <sheetDataSet>
      <sheetData sheetId="0" refreshError="1"/>
      <sheetData sheetId="1">
        <row r="16">
          <cell r="I16">
            <v>22.5</v>
          </cell>
        </row>
        <row r="18">
          <cell r="D18">
            <v>26041.102529761993</v>
          </cell>
          <cell r="I18">
            <v>9.4425000000000008</v>
          </cell>
        </row>
      </sheetData>
      <sheetData sheetId="2">
        <row r="16">
          <cell r="I16">
            <v>22.5</v>
          </cell>
        </row>
        <row r="18">
          <cell r="D18">
            <v>16767.472853196476</v>
          </cell>
          <cell r="I18">
            <v>9.4425000000000008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A6" t="str">
            <v>SETEMBRO|20</v>
          </cell>
        </row>
      </sheetData>
      <sheetData sheetId="21">
        <row r="2">
          <cell r="A2" t="str">
            <v>SETEMBRO|20</v>
          </cell>
        </row>
      </sheetData>
      <sheetData sheetId="2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FRIG. PALET."/>
      <sheetName val="FRIG. NÃO PALET."/>
      <sheetName val="CUSTO CARGA PALET."/>
      <sheetName val="CUSTO CARGA NÃO PALET."/>
      <sheetName val="PESOS CARGA PALET."/>
      <sheetName val="PESOS CARGA NÃO PALET."/>
      <sheetName val="RESUMO I"/>
      <sheetName val="RESUMO II"/>
      <sheetName val="VEÍCULO"/>
      <sheetName val="CARROCERIA"/>
      <sheetName val="PNEU"/>
      <sheetName val="LAVAGEM"/>
      <sheetName val="RECAPAGEM"/>
      <sheetName val="RODOAR"/>
      <sheetName val="ÓLEOS"/>
      <sheetName val="MÉDIA_MENSAL"/>
      <sheetName val="MÉDIA_ANO"/>
      <sheetName val="MÉDIA_12 MESES"/>
      <sheetName val="MÉDIA_DEZ_98"/>
      <sheetName val="OUTROS"/>
      <sheetName val="DATA"/>
    </sheetNames>
    <sheetDataSet>
      <sheetData sheetId="0">
        <row r="2">
          <cell r="A2" t="str">
            <v>SETEMBRO|20</v>
          </cell>
        </row>
        <row r="6">
          <cell r="C6">
            <v>123.80992144812213</v>
          </cell>
          <cell r="D6">
            <v>165.17133254436663</v>
          </cell>
          <cell r="E6">
            <v>0.3</v>
          </cell>
          <cell r="F6">
            <v>0.3</v>
          </cell>
        </row>
        <row r="7">
          <cell r="C7">
            <v>139.88798099828395</v>
          </cell>
          <cell r="D7">
            <v>181.30607011902137</v>
          </cell>
          <cell r="E7">
            <v>0.3</v>
          </cell>
          <cell r="F7">
            <v>0.3</v>
          </cell>
        </row>
        <row r="8">
          <cell r="C8">
            <v>155.96604054844579</v>
          </cell>
          <cell r="D8">
            <v>197.44080769367611</v>
          </cell>
          <cell r="E8">
            <v>0.3</v>
          </cell>
          <cell r="F8">
            <v>0.3</v>
          </cell>
        </row>
        <row r="9">
          <cell r="C9">
            <v>172.04410009860757</v>
          </cell>
          <cell r="D9">
            <v>213.57554526833084</v>
          </cell>
          <cell r="E9">
            <v>0.3</v>
          </cell>
          <cell r="F9">
            <v>0.3</v>
          </cell>
        </row>
        <row r="10">
          <cell r="C10">
            <v>188.12215964876944</v>
          </cell>
          <cell r="D10">
            <v>229.71028284298563</v>
          </cell>
          <cell r="E10">
            <v>0.3</v>
          </cell>
          <cell r="F10">
            <v>0.3</v>
          </cell>
        </row>
        <row r="11">
          <cell r="C11">
            <v>204.20021919893128</v>
          </cell>
          <cell r="D11">
            <v>245.84502041764034</v>
          </cell>
          <cell r="E11">
            <v>0.4</v>
          </cell>
          <cell r="F11">
            <v>0.3</v>
          </cell>
        </row>
        <row r="12">
          <cell r="C12">
            <v>220.27827874909309</v>
          </cell>
          <cell r="D12">
            <v>261.97975799229505</v>
          </cell>
          <cell r="E12">
            <v>0.4</v>
          </cell>
          <cell r="F12">
            <v>0.3</v>
          </cell>
        </row>
        <row r="13">
          <cell r="C13">
            <v>236.3563382992549</v>
          </cell>
          <cell r="D13">
            <v>278.11449556694981</v>
          </cell>
          <cell r="E13">
            <v>0.4</v>
          </cell>
          <cell r="F13">
            <v>0.3</v>
          </cell>
        </row>
        <row r="14">
          <cell r="C14">
            <v>252.43439784941677</v>
          </cell>
          <cell r="D14">
            <v>294.24923314160458</v>
          </cell>
          <cell r="E14">
            <v>0.4</v>
          </cell>
          <cell r="F14">
            <v>0.3</v>
          </cell>
        </row>
        <row r="15">
          <cell r="C15">
            <v>268.51245739957852</v>
          </cell>
          <cell r="D15">
            <v>310.38397071625928</v>
          </cell>
          <cell r="E15">
            <v>0.4</v>
          </cell>
          <cell r="F15">
            <v>0.3</v>
          </cell>
        </row>
        <row r="16">
          <cell r="C16">
            <v>284.59051694974039</v>
          </cell>
          <cell r="D16">
            <v>326.51870829091399</v>
          </cell>
          <cell r="E16">
            <v>0.6</v>
          </cell>
          <cell r="F16">
            <v>0.3</v>
          </cell>
        </row>
        <row r="17">
          <cell r="C17">
            <v>300.66857649990226</v>
          </cell>
          <cell r="D17">
            <v>342.65344586556876</v>
          </cell>
          <cell r="E17">
            <v>0.6</v>
          </cell>
          <cell r="F17">
            <v>0.3</v>
          </cell>
        </row>
        <row r="18">
          <cell r="C18">
            <v>316.74663605006407</v>
          </cell>
          <cell r="D18">
            <v>358.78818344022352</v>
          </cell>
          <cell r="E18">
            <v>0.6</v>
          </cell>
          <cell r="F18">
            <v>0.3</v>
          </cell>
        </row>
        <row r="19">
          <cell r="C19">
            <v>332.82469560022588</v>
          </cell>
          <cell r="D19">
            <v>374.92292101487823</v>
          </cell>
          <cell r="E19">
            <v>0.6</v>
          </cell>
          <cell r="F19">
            <v>0.3</v>
          </cell>
        </row>
        <row r="20">
          <cell r="C20">
            <v>348.90275515038769</v>
          </cell>
          <cell r="D20">
            <v>391.05765858953293</v>
          </cell>
          <cell r="E20">
            <v>0.6</v>
          </cell>
          <cell r="F20">
            <v>0.3</v>
          </cell>
        </row>
        <row r="21">
          <cell r="C21">
            <v>364.98081470054956</v>
          </cell>
          <cell r="D21">
            <v>407.19239616418776</v>
          </cell>
          <cell r="E21">
            <v>0.6</v>
          </cell>
          <cell r="F21">
            <v>0.3</v>
          </cell>
        </row>
        <row r="22">
          <cell r="C22">
            <v>381.05887425071137</v>
          </cell>
          <cell r="D22">
            <v>423.32713373884246</v>
          </cell>
          <cell r="E22">
            <v>0.6</v>
          </cell>
          <cell r="F22">
            <v>0.3</v>
          </cell>
        </row>
        <row r="23">
          <cell r="C23">
            <v>397.13693380087324</v>
          </cell>
          <cell r="D23">
            <v>439.46187131349717</v>
          </cell>
          <cell r="E23">
            <v>0.6</v>
          </cell>
          <cell r="F23">
            <v>0.3</v>
          </cell>
        </row>
        <row r="24">
          <cell r="C24">
            <v>413.21499335103505</v>
          </cell>
          <cell r="D24">
            <v>455.59660888815188</v>
          </cell>
          <cell r="E24">
            <v>0.6</v>
          </cell>
          <cell r="F24">
            <v>0.3</v>
          </cell>
        </row>
        <row r="25">
          <cell r="C25">
            <v>429.2930529011968</v>
          </cell>
          <cell r="D25">
            <v>471.7313464628067</v>
          </cell>
          <cell r="E25">
            <v>0.6</v>
          </cell>
          <cell r="F25">
            <v>0.3</v>
          </cell>
        </row>
        <row r="26">
          <cell r="C26">
            <v>461.44917200152054</v>
          </cell>
          <cell r="D26">
            <v>504.00082161211617</v>
          </cell>
          <cell r="E26">
            <v>0.7</v>
          </cell>
          <cell r="F26">
            <v>0.3</v>
          </cell>
        </row>
        <row r="27">
          <cell r="C27">
            <v>493.60529110184422</v>
          </cell>
          <cell r="D27">
            <v>536.27029676142558</v>
          </cell>
          <cell r="E27">
            <v>0.7</v>
          </cell>
          <cell r="F27">
            <v>0.3</v>
          </cell>
        </row>
        <row r="28">
          <cell r="C28">
            <v>525.76141020216789</v>
          </cell>
          <cell r="D28">
            <v>568.539771910735</v>
          </cell>
          <cell r="E28">
            <v>0.7</v>
          </cell>
          <cell r="F28">
            <v>0.3</v>
          </cell>
        </row>
        <row r="29">
          <cell r="C29">
            <v>557.9175293024914</v>
          </cell>
          <cell r="D29">
            <v>600.80924706004464</v>
          </cell>
          <cell r="E29">
            <v>0.7</v>
          </cell>
          <cell r="F29">
            <v>0.3</v>
          </cell>
        </row>
        <row r="30">
          <cell r="C30">
            <v>590.07364840281514</v>
          </cell>
          <cell r="D30">
            <v>633.07872220935405</v>
          </cell>
          <cell r="E30">
            <v>0.7</v>
          </cell>
          <cell r="F30">
            <v>0.3</v>
          </cell>
        </row>
        <row r="31">
          <cell r="C31">
            <v>622.22976750313865</v>
          </cell>
          <cell r="D31">
            <v>665.34819735866347</v>
          </cell>
          <cell r="E31">
            <v>0.8</v>
          </cell>
          <cell r="F31">
            <v>0.3</v>
          </cell>
        </row>
        <row r="32">
          <cell r="C32">
            <v>654.38588660346238</v>
          </cell>
          <cell r="D32">
            <v>697.617672507973</v>
          </cell>
          <cell r="E32">
            <v>0.8</v>
          </cell>
          <cell r="F32">
            <v>0.3</v>
          </cell>
        </row>
        <row r="33">
          <cell r="C33">
            <v>686.54200570378612</v>
          </cell>
          <cell r="D33">
            <v>729.88714765728241</v>
          </cell>
          <cell r="E33">
            <v>0.8</v>
          </cell>
          <cell r="F33">
            <v>0.3</v>
          </cell>
        </row>
        <row r="34">
          <cell r="C34">
            <v>718.69812480410974</v>
          </cell>
          <cell r="D34">
            <v>762.15662280659194</v>
          </cell>
          <cell r="E34">
            <v>0.8</v>
          </cell>
          <cell r="F34">
            <v>0.3</v>
          </cell>
        </row>
        <row r="35">
          <cell r="C35">
            <v>750.85424390443336</v>
          </cell>
          <cell r="D35">
            <v>794.42609795590135</v>
          </cell>
          <cell r="E35">
            <v>0.8</v>
          </cell>
          <cell r="F35">
            <v>0.3</v>
          </cell>
        </row>
        <row r="36">
          <cell r="C36">
            <v>815.16648210508072</v>
          </cell>
          <cell r="D36">
            <v>858.9650482545203</v>
          </cell>
          <cell r="E36">
            <v>0.9</v>
          </cell>
          <cell r="F36">
            <v>0.3</v>
          </cell>
        </row>
        <row r="37">
          <cell r="C37">
            <v>879.47872030572796</v>
          </cell>
          <cell r="D37">
            <v>923.50399855313924</v>
          </cell>
          <cell r="E37">
            <v>0.9</v>
          </cell>
          <cell r="F37">
            <v>0.3</v>
          </cell>
        </row>
        <row r="38">
          <cell r="C38">
            <v>943.79095850637543</v>
          </cell>
          <cell r="D38">
            <v>988.0429488517583</v>
          </cell>
          <cell r="E38">
            <v>0.9</v>
          </cell>
          <cell r="F38">
            <v>0.3</v>
          </cell>
        </row>
        <row r="39">
          <cell r="C39">
            <v>1008.1031967070226</v>
          </cell>
          <cell r="D39">
            <v>1052.5818991503772</v>
          </cell>
          <cell r="E39">
            <v>1</v>
          </cell>
          <cell r="F39">
            <v>0.3</v>
          </cell>
        </row>
        <row r="40">
          <cell r="C40">
            <v>1072.41543490767</v>
          </cell>
          <cell r="D40">
            <v>1117.1208494489961</v>
          </cell>
          <cell r="E40">
            <v>1</v>
          </cell>
          <cell r="F40">
            <v>0.3</v>
          </cell>
        </row>
        <row r="41">
          <cell r="C41">
            <v>1136.7276731083173</v>
          </cell>
          <cell r="D41">
            <v>1181.6597997476151</v>
          </cell>
          <cell r="E41">
            <v>1.1000000000000001</v>
          </cell>
          <cell r="F41">
            <v>0.3</v>
          </cell>
        </row>
        <row r="42">
          <cell r="C42">
            <v>1201.0399113089645</v>
          </cell>
          <cell r="D42">
            <v>1246.198750046234</v>
          </cell>
          <cell r="E42">
            <v>1.1000000000000001</v>
          </cell>
          <cell r="F42">
            <v>0.3</v>
          </cell>
        </row>
        <row r="43">
          <cell r="C43">
            <v>1265.352149509612</v>
          </cell>
          <cell r="D43">
            <v>1310.737700344853</v>
          </cell>
          <cell r="E43">
            <v>1.2</v>
          </cell>
          <cell r="F43">
            <v>0.3</v>
          </cell>
        </row>
        <row r="44">
          <cell r="C44">
            <v>1329.6643877102592</v>
          </cell>
          <cell r="D44">
            <v>1375.2766506434721</v>
          </cell>
          <cell r="E44">
            <v>1.2</v>
          </cell>
          <cell r="F44">
            <v>0.3</v>
          </cell>
        </row>
        <row r="45">
          <cell r="C45">
            <v>1393.9766259109065</v>
          </cell>
          <cell r="D45">
            <v>1439.8156009420909</v>
          </cell>
          <cell r="E45">
            <v>1.2</v>
          </cell>
          <cell r="F45">
            <v>0.3</v>
          </cell>
        </row>
        <row r="46">
          <cell r="C46">
            <v>1458.2888641115539</v>
          </cell>
          <cell r="D46">
            <v>1504.35455124071</v>
          </cell>
          <cell r="E46">
            <v>1.2</v>
          </cell>
          <cell r="F46">
            <v>0.3</v>
          </cell>
        </row>
        <row r="47">
          <cell r="C47">
            <v>1522.6011023122012</v>
          </cell>
          <cell r="D47">
            <v>1568.8935015393288</v>
          </cell>
          <cell r="E47">
            <v>1.2</v>
          </cell>
          <cell r="F47">
            <v>0.3</v>
          </cell>
        </row>
        <row r="48">
          <cell r="C48">
            <v>1586.9133405128482</v>
          </cell>
          <cell r="D48">
            <v>1633.4324518379476</v>
          </cell>
          <cell r="E48">
            <v>1.2</v>
          </cell>
          <cell r="F48">
            <v>0.3</v>
          </cell>
        </row>
        <row r="49">
          <cell r="C49">
            <v>1651.2255787134959</v>
          </cell>
          <cell r="D49">
            <v>1697.9714021365667</v>
          </cell>
          <cell r="E49">
            <v>1.2</v>
          </cell>
          <cell r="F49">
            <v>0.3</v>
          </cell>
        </row>
        <row r="50">
          <cell r="C50">
            <v>1715.5378169141431</v>
          </cell>
          <cell r="D50">
            <v>1762.5103524351855</v>
          </cell>
          <cell r="E50">
            <v>1.2</v>
          </cell>
          <cell r="F50">
            <v>0.3</v>
          </cell>
        </row>
        <row r="51">
          <cell r="C51">
            <v>1779.8500551147904</v>
          </cell>
          <cell r="D51">
            <v>1827.0493027338043</v>
          </cell>
          <cell r="E51">
            <v>1.2</v>
          </cell>
          <cell r="F51">
            <v>0.3</v>
          </cell>
        </row>
        <row r="52">
          <cell r="C52">
            <v>1844.1622933154374</v>
          </cell>
          <cell r="D52">
            <v>1891.5882530324234</v>
          </cell>
          <cell r="E52">
            <v>1.2</v>
          </cell>
          <cell r="F52">
            <v>0.3</v>
          </cell>
        </row>
        <row r="53">
          <cell r="C53">
            <v>1908.4745315160849</v>
          </cell>
          <cell r="D53">
            <v>1956.1272033310424</v>
          </cell>
          <cell r="E53">
            <v>1.2</v>
          </cell>
          <cell r="F53">
            <v>0.3</v>
          </cell>
        </row>
        <row r="54">
          <cell r="C54">
            <v>1972.7867697167321</v>
          </cell>
          <cell r="D54">
            <v>2020.6661536296617</v>
          </cell>
          <cell r="E54">
            <v>1.2</v>
          </cell>
          <cell r="F54">
            <v>0.3</v>
          </cell>
        </row>
        <row r="55">
          <cell r="C55">
            <v>2037.0990079173798</v>
          </cell>
          <cell r="D55">
            <v>2085.2051039282806</v>
          </cell>
          <cell r="E55">
            <v>1.2</v>
          </cell>
          <cell r="F55">
            <v>0.3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ÂMETROS"/>
      <sheetName val="INSUMOS"/>
      <sheetName val="CMSR_QM"/>
      <sheetName val="CMSR_DP"/>
      <sheetName val="CMSR_PQ"/>
      <sheetName val="CMSR_GÁS"/>
      <sheetName val="BITREM_QM"/>
      <sheetName val="BITREM_DP"/>
      <sheetName val="BITREM_PQ"/>
      <sheetName val="TRUCK_QM"/>
      <sheetName val="TRUCK_DP"/>
      <sheetName val="TRUCK_PQ"/>
      <sheetName val="resumo1"/>
      <sheetName val="resumo2"/>
      <sheetName val="planScanQM"/>
      <sheetName val="planScanDP"/>
      <sheetName val="planScanPQ"/>
      <sheetName val="planScanGÁS"/>
      <sheetName val="PlanbiQM"/>
      <sheetName val="PlanbiDP"/>
      <sheetName val="PlanbiPQ"/>
      <sheetName val="plantruQM"/>
      <sheetName val="plantruDP"/>
      <sheetName val="plantruPQ"/>
      <sheetName val="City Market_Truck"/>
      <sheetName val="City Market_CMSR"/>
      <sheetName val="planrestrans"/>
      <sheetName val="planrescity"/>
      <sheetName val="resumo"/>
      <sheetName val="resumoII"/>
      <sheetName val="variação"/>
      <sheetName val="Índice por K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C8">
            <v>64.324886271084068</v>
          </cell>
          <cell r="D8">
            <v>40.877963638493554</v>
          </cell>
          <cell r="E8">
            <v>64.840732398061249</v>
          </cell>
          <cell r="F8">
            <v>76.48567667173981</v>
          </cell>
          <cell r="G8">
            <v>62.495498638461022</v>
          </cell>
          <cell r="H8">
            <v>38.084633804732029</v>
          </cell>
          <cell r="I8">
            <v>57.41036152485826</v>
          </cell>
          <cell r="J8">
            <v>94.342245609844383</v>
          </cell>
          <cell r="K8">
            <v>53.439095944570809</v>
          </cell>
          <cell r="L8">
            <v>92.541564086426945</v>
          </cell>
          <cell r="M8">
            <v>0.3</v>
          </cell>
          <cell r="N8">
            <v>0.3</v>
          </cell>
        </row>
        <row r="9">
          <cell r="C9">
            <v>68.802792764748929</v>
          </cell>
          <cell r="D9">
            <v>44.841934943629532</v>
          </cell>
          <cell r="E9">
            <v>69.35001087922781</v>
          </cell>
          <cell r="F9">
            <v>81.81587523013205</v>
          </cell>
          <cell r="G9">
            <v>66.822007531750657</v>
          </cell>
          <cell r="H9">
            <v>41.610546101299384</v>
          </cell>
          <cell r="I9">
            <v>61.736770596092022</v>
          </cell>
          <cell r="J9">
            <v>100.9707432353197</v>
          </cell>
          <cell r="K9">
            <v>59.021138039327205</v>
          </cell>
          <cell r="L9">
            <v>99.052016413131511</v>
          </cell>
          <cell r="M9">
            <v>0.3</v>
          </cell>
          <cell r="N9">
            <v>0.3</v>
          </cell>
        </row>
        <row r="10">
          <cell r="C10">
            <v>73.280699258413762</v>
          </cell>
          <cell r="D10">
            <v>48.805906248765503</v>
          </cell>
          <cell r="E10">
            <v>73.859289360394357</v>
          </cell>
          <cell r="F10">
            <v>87.146073788524291</v>
          </cell>
          <cell r="G10">
            <v>71.14851642504027</v>
          </cell>
          <cell r="H10">
            <v>45.136458397866747</v>
          </cell>
          <cell r="I10">
            <v>66.063179667325784</v>
          </cell>
          <cell r="J10">
            <v>107.59924086079502</v>
          </cell>
          <cell r="K10">
            <v>64.603180134083615</v>
          </cell>
          <cell r="L10">
            <v>105.56246873983605</v>
          </cell>
          <cell r="M10">
            <v>0.3</v>
          </cell>
          <cell r="N10">
            <v>0.3</v>
          </cell>
        </row>
        <row r="11">
          <cell r="C11">
            <v>77.758605752078637</v>
          </cell>
          <cell r="D11">
            <v>52.769877553901473</v>
          </cell>
          <cell r="E11">
            <v>78.368567841560946</v>
          </cell>
          <cell r="F11">
            <v>92.476272346916559</v>
          </cell>
          <cell r="G11">
            <v>75.475025318329898</v>
          </cell>
          <cell r="H11">
            <v>48.662370694434102</v>
          </cell>
          <cell r="I11">
            <v>70.38958873855951</v>
          </cell>
          <cell r="J11">
            <v>114.22773848627037</v>
          </cell>
          <cell r="K11">
            <v>70.185222228840004</v>
          </cell>
          <cell r="L11">
            <v>112.07292106654063</v>
          </cell>
          <cell r="M11">
            <v>0.3</v>
          </cell>
          <cell r="N11">
            <v>0.3</v>
          </cell>
        </row>
        <row r="12">
          <cell r="C12">
            <v>82.236512245743469</v>
          </cell>
          <cell r="D12">
            <v>56.733848859037465</v>
          </cell>
          <cell r="E12">
            <v>82.877846322727507</v>
          </cell>
          <cell r="F12">
            <v>97.8064709053088</v>
          </cell>
          <cell r="G12">
            <v>79.801534211619526</v>
          </cell>
          <cell r="H12">
            <v>52.188282991001451</v>
          </cell>
          <cell r="I12">
            <v>74.715997809793279</v>
          </cell>
          <cell r="J12">
            <v>120.85623611174569</v>
          </cell>
          <cell r="K12">
            <v>75.767264323596407</v>
          </cell>
          <cell r="L12">
            <v>118.58337339324518</v>
          </cell>
          <cell r="M12">
            <v>0.3</v>
          </cell>
          <cell r="N12">
            <v>0.3</v>
          </cell>
        </row>
        <row r="13">
          <cell r="C13">
            <v>86.71441873940833</v>
          </cell>
          <cell r="D13">
            <v>60.697820164173429</v>
          </cell>
          <cell r="E13">
            <v>87.387124803894082</v>
          </cell>
          <cell r="F13">
            <v>103.13666946370105</v>
          </cell>
          <cell r="G13">
            <v>84.128043104909139</v>
          </cell>
          <cell r="H13">
            <v>55.71419528756882</v>
          </cell>
          <cell r="I13">
            <v>79.042406881027006</v>
          </cell>
          <cell r="J13">
            <v>127.48473373722101</v>
          </cell>
          <cell r="K13">
            <v>81.349306418352811</v>
          </cell>
          <cell r="L13">
            <v>125.09382571994975</v>
          </cell>
          <cell r="M13">
            <v>0.3</v>
          </cell>
          <cell r="N13">
            <v>0.3</v>
          </cell>
        </row>
        <row r="14">
          <cell r="C14">
            <v>95.670231726738024</v>
          </cell>
          <cell r="D14">
            <v>68.625762774445391</v>
          </cell>
          <cell r="E14">
            <v>96.405681766227204</v>
          </cell>
          <cell r="F14">
            <v>113.79706658048553</v>
          </cell>
          <cell r="G14">
            <v>92.781060891488409</v>
          </cell>
          <cell r="H14">
            <v>62.766019880703524</v>
          </cell>
          <cell r="I14">
            <v>87.695225023494515</v>
          </cell>
          <cell r="J14">
            <v>140.74172898817162</v>
          </cell>
          <cell r="K14">
            <v>92.513390607865603</v>
          </cell>
          <cell r="L14">
            <v>138.11473037335881</v>
          </cell>
          <cell r="M14">
            <v>0.3</v>
          </cell>
          <cell r="N14">
            <v>0.3</v>
          </cell>
        </row>
        <row r="15">
          <cell r="C15">
            <v>104.6260447140677</v>
          </cell>
          <cell r="D15">
            <v>76.553705384717333</v>
          </cell>
          <cell r="E15">
            <v>105.42423872856033</v>
          </cell>
          <cell r="F15">
            <v>124.45746369727</v>
          </cell>
          <cell r="G15">
            <v>101.43407867806765</v>
          </cell>
          <cell r="H15">
            <v>69.81784447383825</v>
          </cell>
          <cell r="I15">
            <v>96.348043165962011</v>
          </cell>
          <cell r="J15">
            <v>153.99872423912228</v>
          </cell>
          <cell r="K15">
            <v>103.67747479737839</v>
          </cell>
          <cell r="L15">
            <v>151.13563502676794</v>
          </cell>
          <cell r="M15">
            <v>0.3</v>
          </cell>
          <cell r="N15">
            <v>0.3</v>
          </cell>
        </row>
        <row r="16">
          <cell r="C16">
            <v>113.58185770139742</v>
          </cell>
          <cell r="D16">
            <v>84.481647994989302</v>
          </cell>
          <cell r="E16">
            <v>114.44279569089346</v>
          </cell>
          <cell r="F16">
            <v>135.11786081405452</v>
          </cell>
          <cell r="G16">
            <v>110.08709646464689</v>
          </cell>
          <cell r="H16">
            <v>76.869669066972961</v>
          </cell>
          <cell r="I16">
            <v>105.00086130842949</v>
          </cell>
          <cell r="J16">
            <v>167.25571949007292</v>
          </cell>
          <cell r="K16">
            <v>114.84155898689119</v>
          </cell>
          <cell r="L16">
            <v>164.15653968017708</v>
          </cell>
          <cell r="M16">
            <v>0.3</v>
          </cell>
          <cell r="N16">
            <v>0.3</v>
          </cell>
        </row>
        <row r="17">
          <cell r="C17">
            <v>122.53767068872716</v>
          </cell>
          <cell r="D17">
            <v>92.409590605261243</v>
          </cell>
          <cell r="E17">
            <v>123.46135265322664</v>
          </cell>
          <cell r="F17">
            <v>145.77825793083903</v>
          </cell>
          <cell r="G17">
            <v>118.74011425122616</v>
          </cell>
          <cell r="H17">
            <v>83.921493660107672</v>
          </cell>
          <cell r="I17">
            <v>113.653679450897</v>
          </cell>
          <cell r="J17">
            <v>180.51271474102359</v>
          </cell>
          <cell r="K17">
            <v>126.00564317640398</v>
          </cell>
          <cell r="L17">
            <v>177.17744433358621</v>
          </cell>
          <cell r="M17">
            <v>0.3</v>
          </cell>
          <cell r="N17">
            <v>0.3</v>
          </cell>
        </row>
        <row r="18">
          <cell r="C18">
            <v>131.49348367605683</v>
          </cell>
          <cell r="D18">
            <v>100.3375332155332</v>
          </cell>
          <cell r="E18">
            <v>132.47990961555979</v>
          </cell>
          <cell r="F18">
            <v>156.43865504762351</v>
          </cell>
          <cell r="G18">
            <v>127.39313203780542</v>
          </cell>
          <cell r="H18">
            <v>90.973318253242383</v>
          </cell>
          <cell r="I18">
            <v>122.30649759336447</v>
          </cell>
          <cell r="J18">
            <v>193.76970999197422</v>
          </cell>
          <cell r="K18">
            <v>137.16972736591677</v>
          </cell>
          <cell r="L18">
            <v>190.19834898699528</v>
          </cell>
          <cell r="M18">
            <v>0.3</v>
          </cell>
          <cell r="N18">
            <v>0.3</v>
          </cell>
        </row>
        <row r="19">
          <cell r="C19">
            <v>153.88301614438112</v>
          </cell>
          <cell r="D19">
            <v>120.15738974121308</v>
          </cell>
          <cell r="E19">
            <v>155.02630202139261</v>
          </cell>
          <cell r="F19">
            <v>183.08964783958476</v>
          </cell>
          <cell r="G19">
            <v>149.02567650425354</v>
          </cell>
          <cell r="H19">
            <v>108.60287973607919</v>
          </cell>
          <cell r="I19">
            <v>143.93854294953323</v>
          </cell>
          <cell r="J19">
            <v>226.91219811935085</v>
          </cell>
          <cell r="K19">
            <v>165.07993783969877</v>
          </cell>
          <cell r="L19">
            <v>222.7506106205181</v>
          </cell>
          <cell r="M19">
            <v>0.4</v>
          </cell>
          <cell r="N19">
            <v>0.3</v>
          </cell>
        </row>
        <row r="20">
          <cell r="C20">
            <v>176.27254861270535</v>
          </cell>
          <cell r="D20">
            <v>139.97724626689296</v>
          </cell>
          <cell r="E20">
            <v>177.57269442722546</v>
          </cell>
          <cell r="F20">
            <v>209.74064063154597</v>
          </cell>
          <cell r="G20">
            <v>170.65822097070165</v>
          </cell>
          <cell r="H20">
            <v>126.23244121891595</v>
          </cell>
          <cell r="I20">
            <v>165.57058830570196</v>
          </cell>
          <cell r="J20">
            <v>260.05468624672744</v>
          </cell>
          <cell r="K20">
            <v>192.99014831348074</v>
          </cell>
          <cell r="L20">
            <v>255.30287225404081</v>
          </cell>
          <cell r="M20">
            <v>0.4</v>
          </cell>
          <cell r="N20">
            <v>0.3</v>
          </cell>
        </row>
        <row r="21">
          <cell r="C21">
            <v>198.66208108102958</v>
          </cell>
          <cell r="D21">
            <v>159.79710279257284</v>
          </cell>
          <cell r="E21">
            <v>200.11908683305828</v>
          </cell>
          <cell r="F21">
            <v>236.39163342350722</v>
          </cell>
          <cell r="G21">
            <v>192.29076543714979</v>
          </cell>
          <cell r="H21">
            <v>143.86200270175274</v>
          </cell>
          <cell r="I21">
            <v>187.20263366187069</v>
          </cell>
          <cell r="J21">
            <v>293.19717437410407</v>
          </cell>
          <cell r="K21">
            <v>220.90035878726272</v>
          </cell>
          <cell r="L21">
            <v>287.85513388756368</v>
          </cell>
          <cell r="M21">
            <v>0.4</v>
          </cell>
          <cell r="N21">
            <v>0.3</v>
          </cell>
        </row>
        <row r="22">
          <cell r="C22">
            <v>221.05161354935387</v>
          </cell>
          <cell r="D22">
            <v>179.61695931825275</v>
          </cell>
          <cell r="E22">
            <v>222.66547923889109</v>
          </cell>
          <cell r="F22">
            <v>263.04262621546854</v>
          </cell>
          <cell r="G22">
            <v>213.9233099035979</v>
          </cell>
          <cell r="H22">
            <v>161.49156418458952</v>
          </cell>
          <cell r="I22">
            <v>208.83467901803942</v>
          </cell>
          <cell r="J22">
            <v>326.33966250148075</v>
          </cell>
          <cell r="K22">
            <v>248.81056926104472</v>
          </cell>
          <cell r="L22">
            <v>320.40739552108653</v>
          </cell>
          <cell r="M22">
            <v>0.4</v>
          </cell>
          <cell r="N22">
            <v>0.3</v>
          </cell>
        </row>
        <row r="23">
          <cell r="C23">
            <v>243.44114601767814</v>
          </cell>
          <cell r="D23">
            <v>199.43681584393261</v>
          </cell>
          <cell r="E23">
            <v>245.21187164472394</v>
          </cell>
          <cell r="F23">
            <v>289.69361900742967</v>
          </cell>
          <cell r="G23">
            <v>235.55585437004603</v>
          </cell>
          <cell r="H23">
            <v>179.12112566742633</v>
          </cell>
          <cell r="I23">
            <v>230.46672437420818</v>
          </cell>
          <cell r="J23">
            <v>359.48215062885731</v>
          </cell>
          <cell r="K23">
            <v>276.72077973482675</v>
          </cell>
          <cell r="L23">
            <v>352.9596571546092</v>
          </cell>
          <cell r="M23">
            <v>0.4</v>
          </cell>
          <cell r="N23">
            <v>0.3</v>
          </cell>
        </row>
        <row r="24">
          <cell r="C24">
            <v>265.83067848600234</v>
          </cell>
          <cell r="D24">
            <v>219.25667236961252</v>
          </cell>
          <cell r="E24">
            <v>267.75826405055682</v>
          </cell>
          <cell r="F24">
            <v>316.34461179939103</v>
          </cell>
          <cell r="G24">
            <v>257.18839883649417</v>
          </cell>
          <cell r="H24">
            <v>196.75068715026313</v>
          </cell>
          <cell r="I24">
            <v>252.09876973037692</v>
          </cell>
          <cell r="J24">
            <v>392.62463875623382</v>
          </cell>
          <cell r="K24">
            <v>304.63099020860875</v>
          </cell>
          <cell r="L24">
            <v>385.51191878813194</v>
          </cell>
          <cell r="M24">
            <v>0.4</v>
          </cell>
          <cell r="N24">
            <v>0.3</v>
          </cell>
        </row>
        <row r="25">
          <cell r="C25">
            <v>288.2202109543266</v>
          </cell>
          <cell r="D25">
            <v>239.07652889529237</v>
          </cell>
          <cell r="E25">
            <v>290.30465645638964</v>
          </cell>
          <cell r="F25">
            <v>342.99560459135216</v>
          </cell>
          <cell r="G25">
            <v>278.82094330294223</v>
          </cell>
          <cell r="H25">
            <v>214.38024863309994</v>
          </cell>
          <cell r="I25">
            <v>273.73081508654565</v>
          </cell>
          <cell r="J25">
            <v>425.76712688361056</v>
          </cell>
          <cell r="K25">
            <v>332.54120068239064</v>
          </cell>
          <cell r="L25">
            <v>418.06418042165478</v>
          </cell>
          <cell r="M25">
            <v>0.6</v>
          </cell>
          <cell r="N25">
            <v>0.3</v>
          </cell>
        </row>
        <row r="26">
          <cell r="C26">
            <v>310.60974342265092</v>
          </cell>
          <cell r="D26">
            <v>258.89638542097231</v>
          </cell>
          <cell r="E26">
            <v>312.85104886222251</v>
          </cell>
          <cell r="F26">
            <v>369.64659738331346</v>
          </cell>
          <cell r="G26">
            <v>300.45348776939039</v>
          </cell>
          <cell r="H26">
            <v>232.00981011593672</v>
          </cell>
          <cell r="I26">
            <v>295.36286044271441</v>
          </cell>
          <cell r="J26">
            <v>458.90961501098712</v>
          </cell>
          <cell r="K26">
            <v>360.45141115617264</v>
          </cell>
          <cell r="L26">
            <v>450.61644205517757</v>
          </cell>
          <cell r="M26">
            <v>0.6</v>
          </cell>
          <cell r="N26">
            <v>0.3</v>
          </cell>
        </row>
        <row r="27">
          <cell r="C27">
            <v>332.99927589097518</v>
          </cell>
          <cell r="D27">
            <v>278.71624194665213</v>
          </cell>
          <cell r="E27">
            <v>335.39744126805527</v>
          </cell>
          <cell r="F27">
            <v>396.29759017527465</v>
          </cell>
          <cell r="G27">
            <v>322.0860322358385</v>
          </cell>
          <cell r="H27">
            <v>249.63937159877347</v>
          </cell>
          <cell r="I27">
            <v>316.99490579888311</v>
          </cell>
          <cell r="J27">
            <v>492.05210313836375</v>
          </cell>
          <cell r="K27">
            <v>388.3616216299547</v>
          </cell>
          <cell r="L27">
            <v>483.16870368870036</v>
          </cell>
          <cell r="M27">
            <v>0.6</v>
          </cell>
          <cell r="N27">
            <v>0.3</v>
          </cell>
        </row>
        <row r="28">
          <cell r="C28">
            <v>355.38880835929933</v>
          </cell>
          <cell r="D28">
            <v>298.53609847233207</v>
          </cell>
          <cell r="E28">
            <v>357.94383367388821</v>
          </cell>
          <cell r="F28">
            <v>422.94858296723589</v>
          </cell>
          <cell r="G28">
            <v>343.71857670228661</v>
          </cell>
          <cell r="H28">
            <v>267.26893308161027</v>
          </cell>
          <cell r="I28">
            <v>338.62695115505187</v>
          </cell>
          <cell r="J28">
            <v>525.19459126574031</v>
          </cell>
          <cell r="K28">
            <v>416.27183210373659</v>
          </cell>
          <cell r="L28">
            <v>515.72096532222315</v>
          </cell>
          <cell r="M28">
            <v>0.6</v>
          </cell>
          <cell r="N28">
            <v>0.3</v>
          </cell>
        </row>
        <row r="29">
          <cell r="C29">
            <v>377.77834082762371</v>
          </cell>
          <cell r="D29">
            <v>318.35595499801195</v>
          </cell>
          <cell r="E29">
            <v>380.49022607972108</v>
          </cell>
          <cell r="F29">
            <v>449.59957575919714</v>
          </cell>
          <cell r="G29">
            <v>365.35112116873478</v>
          </cell>
          <cell r="H29">
            <v>284.89849456444711</v>
          </cell>
          <cell r="I29">
            <v>360.25899651122063</v>
          </cell>
          <cell r="J29">
            <v>558.33707939311705</v>
          </cell>
          <cell r="K29">
            <v>444.1820425775187</v>
          </cell>
          <cell r="L29">
            <v>548.27322695574583</v>
          </cell>
          <cell r="M29">
            <v>0.6</v>
          </cell>
          <cell r="N29">
            <v>0.3</v>
          </cell>
        </row>
        <row r="30">
          <cell r="C30">
            <v>400.16787329594791</v>
          </cell>
          <cell r="D30">
            <v>338.17581152369178</v>
          </cell>
          <cell r="E30">
            <v>403.03661848555384</v>
          </cell>
          <cell r="F30">
            <v>476.25056855115844</v>
          </cell>
          <cell r="G30">
            <v>386.98366563518289</v>
          </cell>
          <cell r="H30">
            <v>302.52805604728388</v>
          </cell>
          <cell r="I30">
            <v>381.89104186738933</v>
          </cell>
          <cell r="J30">
            <v>591.47956752049367</v>
          </cell>
          <cell r="K30">
            <v>472.09225305130059</v>
          </cell>
          <cell r="L30">
            <v>580.82548858926873</v>
          </cell>
          <cell r="M30">
            <v>0.6</v>
          </cell>
          <cell r="N30">
            <v>0.3</v>
          </cell>
        </row>
        <row r="31">
          <cell r="C31">
            <v>422.55740576427223</v>
          </cell>
          <cell r="D31">
            <v>357.99566804937166</v>
          </cell>
          <cell r="E31">
            <v>425.58301089138666</v>
          </cell>
          <cell r="F31">
            <v>502.90156134311957</v>
          </cell>
          <cell r="G31">
            <v>408.61621010163105</v>
          </cell>
          <cell r="H31">
            <v>320.1576175301206</v>
          </cell>
          <cell r="I31">
            <v>403.52308722355809</v>
          </cell>
          <cell r="J31">
            <v>624.62205564787007</v>
          </cell>
          <cell r="K31">
            <v>500.00246352508253</v>
          </cell>
          <cell r="L31">
            <v>613.37775022279152</v>
          </cell>
          <cell r="M31">
            <v>0.6</v>
          </cell>
          <cell r="N31">
            <v>0.3</v>
          </cell>
        </row>
        <row r="32">
          <cell r="C32">
            <v>444.94693823259638</v>
          </cell>
          <cell r="D32">
            <v>377.81552457505154</v>
          </cell>
          <cell r="E32">
            <v>448.12940329721948</v>
          </cell>
          <cell r="F32">
            <v>529.55255413508087</v>
          </cell>
          <cell r="G32">
            <v>430.24875456807916</v>
          </cell>
          <cell r="H32">
            <v>337.78717901295749</v>
          </cell>
          <cell r="I32">
            <v>425.1551325797268</v>
          </cell>
          <cell r="J32">
            <v>657.76454377524681</v>
          </cell>
          <cell r="K32">
            <v>527.91267399886465</v>
          </cell>
          <cell r="L32">
            <v>645.93001185631408</v>
          </cell>
          <cell r="M32">
            <v>0.6</v>
          </cell>
          <cell r="N32">
            <v>0.3</v>
          </cell>
        </row>
        <row r="33">
          <cell r="C33">
            <v>467.33647070092076</v>
          </cell>
          <cell r="D33">
            <v>397.63538110073148</v>
          </cell>
          <cell r="E33">
            <v>470.67579570305242</v>
          </cell>
          <cell r="F33">
            <v>556.20354692704223</v>
          </cell>
          <cell r="G33">
            <v>451.88129903452727</v>
          </cell>
          <cell r="H33">
            <v>355.41674049579422</v>
          </cell>
          <cell r="I33">
            <v>446.78717793589556</v>
          </cell>
          <cell r="J33">
            <v>690.90703190262343</v>
          </cell>
          <cell r="K33">
            <v>555.82288447264659</v>
          </cell>
          <cell r="L33">
            <v>678.4822734898371</v>
          </cell>
          <cell r="M33">
            <v>0.6</v>
          </cell>
          <cell r="N33">
            <v>0.3</v>
          </cell>
        </row>
        <row r="34">
          <cell r="C34">
            <v>489.72600316924502</v>
          </cell>
          <cell r="D34">
            <v>417.45523762641136</v>
          </cell>
          <cell r="E34">
            <v>493.22218810888529</v>
          </cell>
          <cell r="F34">
            <v>582.85453971900324</v>
          </cell>
          <cell r="G34">
            <v>473.51384350097538</v>
          </cell>
          <cell r="H34">
            <v>373.04630197863099</v>
          </cell>
          <cell r="I34">
            <v>468.41922329206437</v>
          </cell>
          <cell r="J34">
            <v>724.04952002999994</v>
          </cell>
          <cell r="K34">
            <v>583.73309494642865</v>
          </cell>
          <cell r="L34">
            <v>711.03453512335966</v>
          </cell>
          <cell r="M34">
            <v>0.6</v>
          </cell>
          <cell r="N34">
            <v>0.3</v>
          </cell>
        </row>
        <row r="35">
          <cell r="C35">
            <v>534.50506810589343</v>
          </cell>
          <cell r="D35">
            <v>457.09495067777107</v>
          </cell>
          <cell r="E35">
            <v>538.31497292055087</v>
          </cell>
          <cell r="F35">
            <v>636.15652530292584</v>
          </cell>
          <cell r="G35">
            <v>516.77893243387166</v>
          </cell>
          <cell r="H35">
            <v>408.30542494430455</v>
          </cell>
          <cell r="I35">
            <v>511.68331400440178</v>
          </cell>
          <cell r="J35">
            <v>790.33449628475341</v>
          </cell>
          <cell r="K35">
            <v>639.55351589399254</v>
          </cell>
          <cell r="L35">
            <v>776.13905839040547</v>
          </cell>
          <cell r="M35">
            <v>0.6</v>
          </cell>
          <cell r="N35">
            <v>0.3</v>
          </cell>
        </row>
        <row r="36">
          <cell r="C36">
            <v>579.28413304254195</v>
          </cell>
          <cell r="D36">
            <v>496.73466372913094</v>
          </cell>
          <cell r="E36">
            <v>583.4077577322164</v>
          </cell>
          <cell r="F36">
            <v>689.4585108868481</v>
          </cell>
          <cell r="G36">
            <v>560.04402136676788</v>
          </cell>
          <cell r="H36">
            <v>443.56454790997816</v>
          </cell>
          <cell r="I36">
            <v>554.94740471673924</v>
          </cell>
          <cell r="J36">
            <v>856.61947253950643</v>
          </cell>
          <cell r="K36">
            <v>695.37393684155654</v>
          </cell>
          <cell r="L36">
            <v>841.24358165745093</v>
          </cell>
          <cell r="M36">
            <v>0.7</v>
          </cell>
          <cell r="N36">
            <v>0.3</v>
          </cell>
        </row>
        <row r="37">
          <cell r="C37">
            <v>624.06319797919059</v>
          </cell>
          <cell r="D37">
            <v>536.37437678049059</v>
          </cell>
          <cell r="E37">
            <v>628.50054254388237</v>
          </cell>
          <cell r="F37">
            <v>742.76049647077082</v>
          </cell>
          <cell r="G37">
            <v>603.3091102996641</v>
          </cell>
          <cell r="H37">
            <v>478.82367087565166</v>
          </cell>
          <cell r="I37">
            <v>598.21149542907676</v>
          </cell>
          <cell r="J37">
            <v>922.90444879425991</v>
          </cell>
          <cell r="K37">
            <v>751.19435778912055</v>
          </cell>
          <cell r="L37">
            <v>906.34810492449651</v>
          </cell>
          <cell r="M37">
            <v>0.7</v>
          </cell>
          <cell r="N37">
            <v>0.3</v>
          </cell>
        </row>
        <row r="38">
          <cell r="C38">
            <v>668.84226291583889</v>
          </cell>
          <cell r="D38">
            <v>576.01408983185047</v>
          </cell>
          <cell r="E38">
            <v>673.59332735554801</v>
          </cell>
          <cell r="F38">
            <v>796.06248205469331</v>
          </cell>
          <cell r="G38">
            <v>646.57419923256043</v>
          </cell>
          <cell r="H38">
            <v>514.08279384132538</v>
          </cell>
          <cell r="I38">
            <v>641.47558614141417</v>
          </cell>
          <cell r="J38">
            <v>989.18942504901293</v>
          </cell>
          <cell r="K38">
            <v>807.01477873668443</v>
          </cell>
          <cell r="L38">
            <v>971.45262819154209</v>
          </cell>
          <cell r="M38">
            <v>0.7</v>
          </cell>
          <cell r="N38">
            <v>0.3</v>
          </cell>
        </row>
        <row r="39">
          <cell r="C39">
            <v>713.62132785248752</v>
          </cell>
          <cell r="D39">
            <v>615.65380288321012</v>
          </cell>
          <cell r="E39">
            <v>718.68611216721365</v>
          </cell>
          <cell r="F39">
            <v>849.36446763861568</v>
          </cell>
          <cell r="G39">
            <v>689.83928816545676</v>
          </cell>
          <cell r="H39">
            <v>549.34191680699894</v>
          </cell>
          <cell r="I39">
            <v>684.73967685375169</v>
          </cell>
          <cell r="J39">
            <v>1055.4744013037664</v>
          </cell>
          <cell r="K39">
            <v>862.83519968424866</v>
          </cell>
          <cell r="L39">
            <v>1036.5571514585877</v>
          </cell>
          <cell r="M39">
            <v>0.7</v>
          </cell>
          <cell r="N39">
            <v>0.3</v>
          </cell>
        </row>
        <row r="40">
          <cell r="C40">
            <v>758.40039278913605</v>
          </cell>
          <cell r="D40">
            <v>655.29351593456977</v>
          </cell>
          <cell r="E40">
            <v>763.7788969788794</v>
          </cell>
          <cell r="F40">
            <v>902.66645322253817</v>
          </cell>
          <cell r="G40">
            <v>733.10437709835298</v>
          </cell>
          <cell r="H40">
            <v>584.60103977267249</v>
          </cell>
          <cell r="I40">
            <v>728.00376756608921</v>
          </cell>
          <cell r="J40">
            <v>1121.7593775585194</v>
          </cell>
          <cell r="K40">
            <v>918.65562063181233</v>
          </cell>
          <cell r="L40">
            <v>1101.6616747256332</v>
          </cell>
          <cell r="M40">
            <v>0.8</v>
          </cell>
          <cell r="N40">
            <v>0.3</v>
          </cell>
        </row>
        <row r="41">
          <cell r="C41">
            <v>803.17945772578457</v>
          </cell>
          <cell r="D41">
            <v>694.93322898592965</v>
          </cell>
          <cell r="E41">
            <v>808.87168179054481</v>
          </cell>
          <cell r="F41">
            <v>955.96843880646077</v>
          </cell>
          <cell r="G41">
            <v>776.3694660312492</v>
          </cell>
          <cell r="H41">
            <v>619.86016273834605</v>
          </cell>
          <cell r="I41">
            <v>771.26785827842662</v>
          </cell>
          <cell r="J41">
            <v>1188.0443538132727</v>
          </cell>
          <cell r="K41">
            <v>974.47604157937621</v>
          </cell>
          <cell r="L41">
            <v>1166.7661979926786</v>
          </cell>
          <cell r="M41">
            <v>0.8</v>
          </cell>
          <cell r="N41">
            <v>0.3</v>
          </cell>
        </row>
        <row r="42">
          <cell r="C42">
            <v>847.9585226624331</v>
          </cell>
          <cell r="D42">
            <v>734.57294203728941</v>
          </cell>
          <cell r="E42">
            <v>853.96446660221068</v>
          </cell>
          <cell r="F42">
            <v>1009.2704243903833</v>
          </cell>
          <cell r="G42">
            <v>819.63455496414542</v>
          </cell>
          <cell r="H42">
            <v>655.1192857040196</v>
          </cell>
          <cell r="I42">
            <v>814.53194899076414</v>
          </cell>
          <cell r="J42">
            <v>1254.3293300680259</v>
          </cell>
          <cell r="K42">
            <v>1030.2964625269403</v>
          </cell>
          <cell r="L42">
            <v>1231.8707212597244</v>
          </cell>
          <cell r="M42">
            <v>0.8</v>
          </cell>
          <cell r="N42">
            <v>0.3</v>
          </cell>
        </row>
        <row r="43">
          <cell r="C43">
            <v>892.73758759908173</v>
          </cell>
          <cell r="D43">
            <v>774.21265508864929</v>
          </cell>
          <cell r="E43">
            <v>899.05725141387643</v>
          </cell>
          <cell r="F43">
            <v>1062.5724099743056</v>
          </cell>
          <cell r="G43">
            <v>862.89964389704164</v>
          </cell>
          <cell r="H43">
            <v>690.37840866969316</v>
          </cell>
          <cell r="I43">
            <v>857.79603970310154</v>
          </cell>
          <cell r="J43">
            <v>1320.6143063227792</v>
          </cell>
          <cell r="K43">
            <v>1086.1168834745042</v>
          </cell>
          <cell r="L43">
            <v>1296.9752445267698</v>
          </cell>
          <cell r="M43">
            <v>0.8</v>
          </cell>
          <cell r="N43">
            <v>0.3</v>
          </cell>
        </row>
        <row r="44">
          <cell r="C44">
            <v>937.51665253573026</v>
          </cell>
          <cell r="D44">
            <v>813.85236814000916</v>
          </cell>
          <cell r="E44">
            <v>944.15003622554207</v>
          </cell>
          <cell r="F44">
            <v>1115.8743955582286</v>
          </cell>
          <cell r="G44">
            <v>906.16473282993775</v>
          </cell>
          <cell r="H44">
            <v>725.63753163536683</v>
          </cell>
          <cell r="I44">
            <v>901.06013041543895</v>
          </cell>
          <cell r="J44">
            <v>1386.8992825775326</v>
          </cell>
          <cell r="K44">
            <v>1141.9373044220683</v>
          </cell>
          <cell r="L44">
            <v>1362.0797677938156</v>
          </cell>
          <cell r="M44">
            <v>0.8</v>
          </cell>
          <cell r="N44">
            <v>0.3</v>
          </cell>
        </row>
        <row r="45">
          <cell r="C45">
            <v>982.29571747237867</v>
          </cell>
          <cell r="D45">
            <v>853.49208119136881</v>
          </cell>
          <cell r="E45">
            <v>989.24282103720782</v>
          </cell>
          <cell r="F45">
            <v>1169.1763811421506</v>
          </cell>
          <cell r="G45">
            <v>949.42982176283408</v>
          </cell>
          <cell r="H45">
            <v>760.89665460104038</v>
          </cell>
          <cell r="I45">
            <v>944.32422112777658</v>
          </cell>
          <cell r="J45">
            <v>1453.1842588322854</v>
          </cell>
          <cell r="K45">
            <v>1197.7577253696322</v>
          </cell>
          <cell r="L45">
            <v>1427.1842910608611</v>
          </cell>
          <cell r="M45">
            <v>0.9</v>
          </cell>
          <cell r="N45">
            <v>0.3</v>
          </cell>
        </row>
        <row r="46">
          <cell r="C46">
            <v>1027.074782409027</v>
          </cell>
          <cell r="D46">
            <v>893.13179424272846</v>
          </cell>
          <cell r="E46">
            <v>1034.3356058488732</v>
          </cell>
          <cell r="F46">
            <v>1222.4783667260731</v>
          </cell>
          <cell r="G46">
            <v>992.6949106957303</v>
          </cell>
          <cell r="H46">
            <v>796.15577756671394</v>
          </cell>
          <cell r="I46">
            <v>987.5883118401141</v>
          </cell>
          <cell r="J46">
            <v>1519.4692350870387</v>
          </cell>
          <cell r="K46">
            <v>1253.5781463171963</v>
          </cell>
          <cell r="L46">
            <v>1492.2888143279067</v>
          </cell>
          <cell r="M46">
            <v>0.9</v>
          </cell>
          <cell r="N46">
            <v>0.3</v>
          </cell>
        </row>
        <row r="47">
          <cell r="C47">
            <v>1071.8538473456758</v>
          </cell>
          <cell r="D47">
            <v>932.77150729408822</v>
          </cell>
          <cell r="E47">
            <v>1079.4283906605392</v>
          </cell>
          <cell r="F47">
            <v>1275.7803523099956</v>
          </cell>
          <cell r="G47">
            <v>1035.9599996286267</v>
          </cell>
          <cell r="H47">
            <v>831.41490053238761</v>
          </cell>
          <cell r="I47">
            <v>1030.8524025524514</v>
          </cell>
          <cell r="J47">
            <v>1585.7542113417921</v>
          </cell>
          <cell r="K47">
            <v>1309.3985672647605</v>
          </cell>
          <cell r="L47">
            <v>1557.3933375949521</v>
          </cell>
          <cell r="M47">
            <v>0.9</v>
          </cell>
          <cell r="N47">
            <v>0.3</v>
          </cell>
        </row>
        <row r="48">
          <cell r="C48">
            <v>1116.6329122823242</v>
          </cell>
          <cell r="D48">
            <v>972.4112203454481</v>
          </cell>
          <cell r="E48">
            <v>1124.5211754722047</v>
          </cell>
          <cell r="F48">
            <v>1329.0823378939183</v>
          </cell>
          <cell r="G48">
            <v>1079.2250885615231</v>
          </cell>
          <cell r="H48">
            <v>866.67402349806105</v>
          </cell>
          <cell r="I48">
            <v>1074.1164932647889</v>
          </cell>
          <cell r="J48">
            <v>1652.0391875965452</v>
          </cell>
          <cell r="K48">
            <v>1365.2189882123243</v>
          </cell>
          <cell r="L48">
            <v>1622.4978608619977</v>
          </cell>
          <cell r="M48">
            <v>0.9</v>
          </cell>
          <cell r="N48">
            <v>0.3</v>
          </cell>
        </row>
        <row r="49">
          <cell r="C49">
            <v>1161.4119772189727</v>
          </cell>
          <cell r="D49">
            <v>1012.0509333968079</v>
          </cell>
          <cell r="E49">
            <v>1169.6139602838703</v>
          </cell>
          <cell r="F49">
            <v>1382.3843234778403</v>
          </cell>
          <cell r="G49">
            <v>1122.4901774944194</v>
          </cell>
          <cell r="H49">
            <v>901.93314646373483</v>
          </cell>
          <cell r="I49">
            <v>1117.3805839771267</v>
          </cell>
          <cell r="J49">
            <v>1718.3241638512986</v>
          </cell>
          <cell r="K49">
            <v>1421.039409159888</v>
          </cell>
          <cell r="L49">
            <v>1687.6023841290432</v>
          </cell>
          <cell r="M49">
            <v>0.9</v>
          </cell>
          <cell r="N49">
            <v>0.3</v>
          </cell>
        </row>
        <row r="50">
          <cell r="C50">
            <v>1206.1910421556213</v>
          </cell>
          <cell r="D50">
            <v>1051.6906464481679</v>
          </cell>
          <cell r="E50">
            <v>1214.7067450955362</v>
          </cell>
          <cell r="F50">
            <v>1435.6863090617628</v>
          </cell>
          <cell r="G50">
            <v>1165.7552664273155</v>
          </cell>
          <cell r="H50">
            <v>937.19226942940827</v>
          </cell>
          <cell r="I50">
            <v>1160.644674689464</v>
          </cell>
          <cell r="J50">
            <v>1784.6091401060519</v>
          </cell>
          <cell r="K50">
            <v>1476.8598301074521</v>
          </cell>
          <cell r="L50">
            <v>1752.7069073960888</v>
          </cell>
          <cell r="M50">
            <v>0.9</v>
          </cell>
          <cell r="N50">
            <v>0.3</v>
          </cell>
        </row>
        <row r="51">
          <cell r="C51">
            <v>1250.9701070922697</v>
          </cell>
          <cell r="D51">
            <v>1091.3303594995275</v>
          </cell>
          <cell r="E51">
            <v>1259.799529907202</v>
          </cell>
          <cell r="F51">
            <v>1488.9882946456855</v>
          </cell>
          <cell r="G51">
            <v>1209.0203553602119</v>
          </cell>
          <cell r="H51">
            <v>972.45139239508194</v>
          </cell>
          <cell r="I51">
            <v>1203.9087654018015</v>
          </cell>
          <cell r="J51">
            <v>1850.8941163608049</v>
          </cell>
          <cell r="K51">
            <v>1532.680251055016</v>
          </cell>
          <cell r="L51">
            <v>1817.8114306631346</v>
          </cell>
          <cell r="M51">
            <v>1</v>
          </cell>
          <cell r="N51">
            <v>0.3</v>
          </cell>
        </row>
        <row r="52">
          <cell r="C52">
            <v>1295.7491720289181</v>
          </cell>
          <cell r="D52">
            <v>1130.9700725508872</v>
          </cell>
          <cell r="E52">
            <v>1304.8923147188673</v>
          </cell>
          <cell r="F52">
            <v>1542.2902802296078</v>
          </cell>
          <cell r="G52">
            <v>1252.2854442931082</v>
          </cell>
          <cell r="H52">
            <v>1007.7105153607554</v>
          </cell>
          <cell r="I52">
            <v>1247.1728561141388</v>
          </cell>
          <cell r="J52">
            <v>1917.1790926155581</v>
          </cell>
          <cell r="K52">
            <v>1588.5006720025799</v>
          </cell>
          <cell r="L52">
            <v>1882.91595393018</v>
          </cell>
          <cell r="M52">
            <v>1</v>
          </cell>
          <cell r="N52">
            <v>0.3</v>
          </cell>
        </row>
        <row r="53">
          <cell r="C53">
            <v>1340.5282369655665</v>
          </cell>
          <cell r="D53">
            <v>1170.609785602247</v>
          </cell>
          <cell r="E53">
            <v>1349.9850995305333</v>
          </cell>
          <cell r="F53">
            <v>1595.59226581353</v>
          </cell>
          <cell r="G53">
            <v>1295.5505332260043</v>
          </cell>
          <cell r="H53">
            <v>1042.969638326429</v>
          </cell>
          <cell r="I53">
            <v>1290.4369468264763</v>
          </cell>
          <cell r="J53">
            <v>1983.4640688703112</v>
          </cell>
          <cell r="K53">
            <v>1644.321092950144</v>
          </cell>
          <cell r="L53">
            <v>1948.0204771972255</v>
          </cell>
          <cell r="M53">
            <v>1</v>
          </cell>
          <cell r="N53">
            <v>0.3</v>
          </cell>
        </row>
        <row r="54">
          <cell r="C54">
            <v>1385.3073019022152</v>
          </cell>
          <cell r="D54">
            <v>1210.2494986536065</v>
          </cell>
          <cell r="E54">
            <v>1395.0778843421988</v>
          </cell>
          <cell r="F54">
            <v>1648.894251397453</v>
          </cell>
          <cell r="G54">
            <v>1338.8156221589006</v>
          </cell>
          <cell r="H54">
            <v>1078.2287612921027</v>
          </cell>
          <cell r="I54">
            <v>1333.7010375388138</v>
          </cell>
          <cell r="J54">
            <v>2049.7490451250646</v>
          </cell>
          <cell r="K54">
            <v>1700.1415138977081</v>
          </cell>
          <cell r="L54">
            <v>2013.1250004642711</v>
          </cell>
          <cell r="M54">
            <v>1</v>
          </cell>
          <cell r="N54">
            <v>0.3</v>
          </cell>
        </row>
        <row r="55">
          <cell r="C55">
            <v>41.935353802759806</v>
          </cell>
          <cell r="D55">
            <v>21.058107112813669</v>
          </cell>
          <cell r="E55">
            <v>42.294339992228394</v>
          </cell>
          <cell r="F55">
            <v>49.834683879778574</v>
          </cell>
          <cell r="G55">
            <v>40.862954172012898</v>
          </cell>
          <cell r="H55">
            <v>20.455072321895244</v>
          </cell>
          <cell r="I55">
            <v>35.778316168689535</v>
          </cell>
          <cell r="J55">
            <v>61.199757482467767</v>
          </cell>
          <cell r="K55">
            <v>25.528885470788822</v>
          </cell>
          <cell r="L55">
            <v>59.989302452904163</v>
          </cell>
        </row>
        <row r="56">
          <cell r="C56">
            <v>0.22389532468324258</v>
          </cell>
          <cell r="D56">
            <v>0.19819856525679883</v>
          </cell>
          <cell r="E56">
            <v>0.22546392405832841</v>
          </cell>
          <cell r="F56">
            <v>0.26650992791961242</v>
          </cell>
          <cell r="G56">
            <v>0.21632544466448123</v>
          </cell>
          <cell r="H56">
            <v>0.17629561482836789</v>
          </cell>
          <cell r="I56">
            <v>0.21632045356168739</v>
          </cell>
          <cell r="J56">
            <v>0.33142488127376613</v>
          </cell>
          <cell r="K56">
            <v>0.27910210473781988</v>
          </cell>
          <cell r="L56">
            <v>0.32552261633522783</v>
          </cell>
        </row>
      </sheetData>
      <sheetData sheetId="27">
        <row r="9">
          <cell r="C9">
            <v>40.656127638068888</v>
          </cell>
          <cell r="D9">
            <v>56.381945506326076</v>
          </cell>
        </row>
        <row r="10">
          <cell r="C10">
            <v>45.190611122493074</v>
          </cell>
          <cell r="D10">
            <v>63.298847033831763</v>
          </cell>
        </row>
        <row r="11">
          <cell r="C11">
            <v>49.725094606917274</v>
          </cell>
          <cell r="D11">
            <v>70.215748561337449</v>
          </cell>
        </row>
        <row r="12">
          <cell r="C12">
            <v>54.25957809134146</v>
          </cell>
          <cell r="D12">
            <v>77.132650088843135</v>
          </cell>
        </row>
        <row r="13">
          <cell r="C13">
            <v>58.794061575765653</v>
          </cell>
          <cell r="D13">
            <v>84.049551616348822</v>
          </cell>
        </row>
        <row r="14">
          <cell r="C14">
            <v>63.328545060189853</v>
          </cell>
          <cell r="D14">
            <v>90.966453143854523</v>
          </cell>
        </row>
        <row r="15">
          <cell r="C15">
            <v>67.863028544614011</v>
          </cell>
          <cell r="D15">
            <v>97.883354671360181</v>
          </cell>
        </row>
        <row r="16">
          <cell r="C16">
            <v>72.397512029038225</v>
          </cell>
          <cell r="D16">
            <v>104.80025619886587</v>
          </cell>
        </row>
        <row r="17">
          <cell r="C17">
            <v>76.931995513462439</v>
          </cell>
          <cell r="D17">
            <v>111.71715772637157</v>
          </cell>
        </row>
        <row r="18">
          <cell r="C18">
            <v>86.000962482310783</v>
          </cell>
          <cell r="D18">
            <v>125.55096078138291</v>
          </cell>
        </row>
        <row r="19">
          <cell r="C19">
            <v>95.069929451159183</v>
          </cell>
          <cell r="D19">
            <v>139.38476383639431</v>
          </cell>
        </row>
        <row r="20">
          <cell r="C20">
            <v>104.13889642000755</v>
          </cell>
          <cell r="D20">
            <v>153.21856689140566</v>
          </cell>
        </row>
        <row r="21">
          <cell r="C21">
            <v>113.20786338885593</v>
          </cell>
          <cell r="D21">
            <v>167.05236994641703</v>
          </cell>
        </row>
        <row r="22">
          <cell r="C22">
            <v>122.27683035770434</v>
          </cell>
          <cell r="D22">
            <v>180.88617300142843</v>
          </cell>
        </row>
        <row r="23">
          <cell r="C23">
            <v>144.94924777982527</v>
          </cell>
          <cell r="D23">
            <v>215.47068063895688</v>
          </cell>
        </row>
        <row r="24">
          <cell r="C24">
            <v>167.6216652019462</v>
          </cell>
          <cell r="D24">
            <v>250.05518827648527</v>
          </cell>
        </row>
        <row r="25">
          <cell r="F25">
            <v>0.65669082062234663</v>
          </cell>
        </row>
        <row r="26">
          <cell r="F26">
            <v>42.54814245131471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INSUMOS"/>
      <sheetName val="4x2"/>
      <sheetName val="TABELA 4x2_20 PÉS"/>
      <sheetName val="6x2"/>
      <sheetName val="TABELA 4x2_40 PÉS"/>
      <sheetName val="Tabela Referencial"/>
      <sheetName val="TABELA DTA"/>
      <sheetName val="OUTROS"/>
    </sheetNames>
    <sheetDataSet>
      <sheetData sheetId="0">
        <row r="5">
          <cell r="E5">
            <v>51.773575721779913</v>
          </cell>
        </row>
        <row r="6">
          <cell r="E6">
            <v>90.956062910038312</v>
          </cell>
        </row>
        <row r="7">
          <cell r="E7">
            <v>111.31318780182697</v>
          </cell>
        </row>
        <row r="8">
          <cell r="E8">
            <v>301.19047911756195</v>
          </cell>
        </row>
        <row r="9">
          <cell r="E9">
            <v>749.90501379029115</v>
          </cell>
        </row>
        <row r="10">
          <cell r="E10">
            <v>46.596218149601967</v>
          </cell>
        </row>
        <row r="12">
          <cell r="E12">
            <v>862.94909332482769</v>
          </cell>
        </row>
        <row r="15">
          <cell r="E15">
            <v>107.22338167232533</v>
          </cell>
        </row>
      </sheetData>
      <sheetData sheetId="1">
        <row r="8">
          <cell r="B8" t="str">
            <v>SETEMBRO|20</v>
          </cell>
        </row>
      </sheetData>
      <sheetData sheetId="2">
        <row r="3">
          <cell r="C3" t="str">
            <v>SETEMBRO|20</v>
          </cell>
        </row>
      </sheetData>
      <sheetData sheetId="3"/>
      <sheetData sheetId="4"/>
      <sheetData sheetId="5"/>
      <sheetData sheetId="6">
        <row r="6">
          <cell r="D6">
            <v>1595.8848967174786</v>
          </cell>
          <cell r="E6">
            <v>1661.4304006603875</v>
          </cell>
        </row>
        <row r="7">
          <cell r="D7">
            <v>1631.2817818758922</v>
          </cell>
          <cell r="E7">
            <v>1698.2913430498725</v>
          </cell>
        </row>
        <row r="8">
          <cell r="D8">
            <v>1666.6786670343049</v>
          </cell>
          <cell r="E8">
            <v>1735.1522854393568</v>
          </cell>
        </row>
        <row r="9">
          <cell r="D9">
            <v>1702.0755521927185</v>
          </cell>
          <cell r="E9">
            <v>1772.013227828842</v>
          </cell>
        </row>
        <row r="10">
          <cell r="D10">
            <v>1737.4724373511315</v>
          </cell>
          <cell r="E10">
            <v>1808.8741702183265</v>
          </cell>
        </row>
        <row r="11">
          <cell r="D11">
            <v>1772.8693225095446</v>
          </cell>
          <cell r="E11">
            <v>1845.7351126078115</v>
          </cell>
        </row>
        <row r="12">
          <cell r="D12">
            <v>1808.2662076679576</v>
          </cell>
          <cell r="E12">
            <v>1882.5960549972958</v>
          </cell>
        </row>
        <row r="13">
          <cell r="D13">
            <v>1843.663092826371</v>
          </cell>
          <cell r="E13">
            <v>1919.4569973867806</v>
          </cell>
        </row>
        <row r="14">
          <cell r="D14">
            <v>1879.0599779847839</v>
          </cell>
          <cell r="E14">
            <v>1956.3179397762651</v>
          </cell>
        </row>
        <row r="15">
          <cell r="D15">
            <v>1914.4568631431973</v>
          </cell>
          <cell r="E15">
            <v>1993.1788821657499</v>
          </cell>
        </row>
        <row r="16">
          <cell r="D16">
            <v>1949.8537483016103</v>
          </cell>
          <cell r="E16">
            <v>2030.0398245552344</v>
          </cell>
        </row>
        <row r="17">
          <cell r="D17">
            <v>1985.2506334600237</v>
          </cell>
          <cell r="E17">
            <v>2066.9007669447196</v>
          </cell>
        </row>
        <row r="18">
          <cell r="D18">
            <v>2020.6475186184371</v>
          </cell>
          <cell r="E18">
            <v>2103.7617093342042</v>
          </cell>
        </row>
        <row r="19">
          <cell r="D19">
            <v>2056.0444037768498</v>
          </cell>
          <cell r="E19">
            <v>2140.6226517236892</v>
          </cell>
        </row>
        <row r="20">
          <cell r="D20">
            <v>2091.4412889352629</v>
          </cell>
          <cell r="E20">
            <v>2177.4835941131737</v>
          </cell>
        </row>
        <row r="21">
          <cell r="D21">
            <v>2126.8381740936761</v>
          </cell>
          <cell r="E21">
            <v>2214.3445365026582</v>
          </cell>
        </row>
        <row r="22">
          <cell r="D22">
            <v>2303.822599885742</v>
          </cell>
          <cell r="E22">
            <v>2398.6492484500823</v>
          </cell>
        </row>
        <row r="23">
          <cell r="D23">
            <v>2480.8070256778083</v>
          </cell>
          <cell r="E23">
            <v>2582.9539603975059</v>
          </cell>
        </row>
        <row r="24">
          <cell r="D24">
            <v>2657.7914514698737</v>
          </cell>
          <cell r="E24">
            <v>2767.258672344929</v>
          </cell>
        </row>
        <row r="25">
          <cell r="D25">
            <v>2834.7758772619395</v>
          </cell>
          <cell r="E25">
            <v>2951.5633842923526</v>
          </cell>
        </row>
        <row r="26">
          <cell r="D26">
            <v>3011.7603030540054</v>
          </cell>
          <cell r="E26">
            <v>3135.8680962397762</v>
          </cell>
        </row>
        <row r="27">
          <cell r="D27">
            <v>3188.7447288460717</v>
          </cell>
          <cell r="E27">
            <v>3320.1728081871997</v>
          </cell>
        </row>
        <row r="28">
          <cell r="D28">
            <v>3365.7291546381371</v>
          </cell>
          <cell r="E28">
            <v>3504.4775201346233</v>
          </cell>
        </row>
        <row r="29">
          <cell r="D29">
            <v>3542.7135804302034</v>
          </cell>
          <cell r="E29">
            <v>3688.7822320820469</v>
          </cell>
        </row>
        <row r="30">
          <cell r="D30">
            <v>3719.6980062222692</v>
          </cell>
          <cell r="E30">
            <v>3873.0869440294709</v>
          </cell>
        </row>
        <row r="31">
          <cell r="D31">
            <v>3896.6824320143346</v>
          </cell>
          <cell r="E31">
            <v>4057.3916559768941</v>
          </cell>
        </row>
        <row r="32">
          <cell r="D32">
            <v>4073.6668578064014</v>
          </cell>
          <cell r="E32">
            <v>4241.6963679243181</v>
          </cell>
        </row>
        <row r="33">
          <cell r="D33">
            <v>4250.6512835984668</v>
          </cell>
          <cell r="E33">
            <v>4426.0010798717412</v>
          </cell>
        </row>
        <row r="34">
          <cell r="D34">
            <v>4427.6357093905326</v>
          </cell>
          <cell r="E34">
            <v>4610.3057918191653</v>
          </cell>
        </row>
        <row r="35">
          <cell r="D35">
            <v>4604.6201351825976</v>
          </cell>
          <cell r="E35">
            <v>4794.6105037665884</v>
          </cell>
        </row>
        <row r="36">
          <cell r="D36">
            <v>4781.6045609746643</v>
          </cell>
          <cell r="E36">
            <v>4978.9152157140115</v>
          </cell>
        </row>
        <row r="37">
          <cell r="D37">
            <v>4958.5889867667302</v>
          </cell>
          <cell r="E37">
            <v>5163.2199276614356</v>
          </cell>
        </row>
        <row r="38">
          <cell r="D38">
            <v>5312.5578383508609</v>
          </cell>
          <cell r="E38">
            <v>5531.8293515562827</v>
          </cell>
        </row>
        <row r="39">
          <cell r="D39">
            <v>5666.5266899349926</v>
          </cell>
          <cell r="E39">
            <v>5900.4387754511299</v>
          </cell>
        </row>
        <row r="40">
          <cell r="D40">
            <v>6020.4955415191253</v>
          </cell>
          <cell r="E40">
            <v>6269.0481993459771</v>
          </cell>
        </row>
        <row r="41">
          <cell r="D41">
            <v>6374.464393103256</v>
          </cell>
          <cell r="E41">
            <v>6637.6576232408233</v>
          </cell>
        </row>
        <row r="42">
          <cell r="D42">
            <v>6728.4332446873877</v>
          </cell>
          <cell r="E42">
            <v>7006.2670471356705</v>
          </cell>
        </row>
        <row r="43">
          <cell r="D43">
            <v>7082.4020962715203</v>
          </cell>
          <cell r="E43">
            <v>7374.8764710305177</v>
          </cell>
        </row>
        <row r="44">
          <cell r="D44">
            <v>7436.3709478556511</v>
          </cell>
          <cell r="E44">
            <v>7743.4858949253658</v>
          </cell>
        </row>
        <row r="45">
          <cell r="D45">
            <v>7790.3397994397828</v>
          </cell>
          <cell r="E45">
            <v>8112.095318820212</v>
          </cell>
        </row>
        <row r="46">
          <cell r="D46">
            <v>8144.3086510239154</v>
          </cell>
          <cell r="E46">
            <v>8480.7047427150574</v>
          </cell>
        </row>
        <row r="47">
          <cell r="D47">
            <v>8498.277502608049</v>
          </cell>
          <cell r="E47">
            <v>8849.3141666099054</v>
          </cell>
        </row>
        <row r="48">
          <cell r="D48">
            <v>9206.2152057763124</v>
          </cell>
          <cell r="E48">
            <v>9586.5330143995998</v>
          </cell>
        </row>
        <row r="49">
          <cell r="D49">
            <v>9914.1529089445758</v>
          </cell>
          <cell r="E49">
            <v>10323.751862189294</v>
          </cell>
        </row>
        <row r="50">
          <cell r="D50">
            <v>10622.090612112839</v>
          </cell>
          <cell r="E50">
            <v>11060.970709978988</v>
          </cell>
        </row>
        <row r="51">
          <cell r="D51">
            <v>11330.028315281099</v>
          </cell>
          <cell r="E51">
            <v>11798.189557768681</v>
          </cell>
        </row>
        <row r="52">
          <cell r="D52">
            <v>12037.966018449364</v>
          </cell>
          <cell r="E52">
            <v>12535.408405558375</v>
          </cell>
        </row>
        <row r="53">
          <cell r="D53">
            <v>12745.903721617629</v>
          </cell>
          <cell r="E53">
            <v>13272.62725334807</v>
          </cell>
        </row>
        <row r="54">
          <cell r="D54">
            <v>13453.841424785893</v>
          </cell>
          <cell r="E54">
            <v>14009.846101137766</v>
          </cell>
        </row>
        <row r="55">
          <cell r="D55">
            <v>14161.779127954156</v>
          </cell>
          <cell r="E55">
            <v>14747.064948927458</v>
          </cell>
        </row>
        <row r="56">
          <cell r="D56">
            <v>14869.71683112242</v>
          </cell>
          <cell r="E56">
            <v>15484.283796717154</v>
          </cell>
        </row>
        <row r="57">
          <cell r="D57">
            <v>15577.654534290683</v>
          </cell>
          <cell r="E57">
            <v>16221.502644506849</v>
          </cell>
        </row>
        <row r="58">
          <cell r="D58">
            <v>17347.498792211343</v>
          </cell>
          <cell r="E58">
            <v>18064.549763981082</v>
          </cell>
        </row>
        <row r="59">
          <cell r="D59">
            <v>19117.343050132</v>
          </cell>
          <cell r="E59">
            <v>19907.596883455317</v>
          </cell>
        </row>
        <row r="60">
          <cell r="D60">
            <v>20887.187308052657</v>
          </cell>
          <cell r="E60">
            <v>21750.644002929555</v>
          </cell>
        </row>
        <row r="61">
          <cell r="D61">
            <v>22657.031565973317</v>
          </cell>
          <cell r="E61">
            <v>23593.69112240379</v>
          </cell>
        </row>
      </sheetData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Tarifas Aduana"/>
      <sheetName val="Tabela Internacional"/>
      <sheetName val="Tabela Internacional por km"/>
      <sheetName val="ÍNDICE 12 MESES"/>
      <sheetName val="ÍNDICE MÊS"/>
      <sheetName val="Inicial"/>
      <sheetName val="Tab Localidade"/>
      <sheetName val="PLANCUSr"/>
      <sheetName val="DAT"/>
      <sheetName val="PESOSr"/>
      <sheetName val="VEÍCULO"/>
      <sheetName val="CARROCERIA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"/>
      <sheetName val="Pedágios"/>
    </sheetNames>
    <sheetDataSet>
      <sheetData sheetId="0"/>
      <sheetData sheetId="1"/>
      <sheetData sheetId="2">
        <row r="4">
          <cell r="M4">
            <v>5.6406999999999998</v>
          </cell>
        </row>
      </sheetData>
      <sheetData sheetId="3">
        <row r="6">
          <cell r="F6">
            <v>136.89815306343885</v>
          </cell>
          <cell r="G6">
            <v>3422.4538265859715</v>
          </cell>
          <cell r="I6">
            <v>24.269709976321884</v>
          </cell>
          <cell r="J6">
            <v>606.74274940804708</v>
          </cell>
          <cell r="L6">
            <v>0.3</v>
          </cell>
          <cell r="M6">
            <v>0.3</v>
          </cell>
        </row>
        <row r="7">
          <cell r="F7">
            <v>144.58376748112497</v>
          </cell>
          <cell r="G7">
            <v>3614.594187028124</v>
          </cell>
          <cell r="I7">
            <v>25.63223845996507</v>
          </cell>
          <cell r="J7">
            <v>640.80596149912674</v>
          </cell>
          <cell r="L7">
            <v>0.3</v>
          </cell>
          <cell r="M7">
            <v>0.3</v>
          </cell>
        </row>
        <row r="8">
          <cell r="F8">
            <v>152.26938189881105</v>
          </cell>
          <cell r="G8">
            <v>3806.7345474702761</v>
          </cell>
          <cell r="I8">
            <v>26.994766943608248</v>
          </cell>
          <cell r="J8">
            <v>674.86917359020617</v>
          </cell>
          <cell r="L8">
            <v>0.3</v>
          </cell>
          <cell r="M8">
            <v>0.3</v>
          </cell>
        </row>
        <row r="9">
          <cell r="F9">
            <v>159.95499631649716</v>
          </cell>
          <cell r="G9">
            <v>3998.8749079124291</v>
          </cell>
          <cell r="I9">
            <v>28.357295427251433</v>
          </cell>
          <cell r="J9">
            <v>708.93238568128584</v>
          </cell>
          <cell r="L9">
            <v>0.3</v>
          </cell>
          <cell r="M9">
            <v>0.3</v>
          </cell>
        </row>
        <row r="10">
          <cell r="F10">
            <v>167.64061073418324</v>
          </cell>
          <cell r="G10">
            <v>4191.0152683545812</v>
          </cell>
          <cell r="I10">
            <v>29.719823910894615</v>
          </cell>
          <cell r="J10">
            <v>742.99559777236539</v>
          </cell>
          <cell r="L10">
            <v>0.3</v>
          </cell>
          <cell r="M10">
            <v>0.3</v>
          </cell>
        </row>
        <row r="11">
          <cell r="F11">
            <v>175.32622515186935</v>
          </cell>
          <cell r="G11">
            <v>4383.1556287967342</v>
          </cell>
          <cell r="I11">
            <v>31.082352394537796</v>
          </cell>
          <cell r="J11">
            <v>777.05880986344494</v>
          </cell>
          <cell r="L11">
            <v>0.4</v>
          </cell>
          <cell r="M11">
            <v>0.3</v>
          </cell>
        </row>
        <row r="12">
          <cell r="F12">
            <v>183.01183956955543</v>
          </cell>
          <cell r="G12">
            <v>4575.2959892388862</v>
          </cell>
          <cell r="I12">
            <v>32.444880878180975</v>
          </cell>
          <cell r="J12">
            <v>811.12202195452437</v>
          </cell>
          <cell r="L12">
            <v>0.4</v>
          </cell>
          <cell r="M12">
            <v>0.3</v>
          </cell>
        </row>
        <row r="13">
          <cell r="F13">
            <v>190.69745398724154</v>
          </cell>
          <cell r="G13">
            <v>4767.4363496810383</v>
          </cell>
          <cell r="I13">
            <v>33.807409361824163</v>
          </cell>
          <cell r="J13">
            <v>845.18523404560403</v>
          </cell>
          <cell r="L13">
            <v>0.4</v>
          </cell>
          <cell r="M13">
            <v>0.3</v>
          </cell>
        </row>
        <row r="14">
          <cell r="F14">
            <v>198.38306840492763</v>
          </cell>
          <cell r="G14">
            <v>4959.5767101231904</v>
          </cell>
          <cell r="I14">
            <v>35.169937845467345</v>
          </cell>
          <cell r="J14">
            <v>879.24844613668358</v>
          </cell>
          <cell r="L14">
            <v>0.4</v>
          </cell>
          <cell r="M14">
            <v>0.3</v>
          </cell>
        </row>
        <row r="15">
          <cell r="F15">
            <v>206.06868282261374</v>
          </cell>
          <cell r="G15">
            <v>5151.7170705653434</v>
          </cell>
          <cell r="I15">
            <v>36.532466329110527</v>
          </cell>
          <cell r="J15">
            <v>913.31165822776313</v>
          </cell>
          <cell r="L15">
            <v>0.4</v>
          </cell>
          <cell r="M15">
            <v>0.3</v>
          </cell>
        </row>
        <row r="16">
          <cell r="F16">
            <v>213.75429724029982</v>
          </cell>
          <cell r="G16">
            <v>5343.8574310074955</v>
          </cell>
          <cell r="I16">
            <v>37.894994812753708</v>
          </cell>
          <cell r="J16">
            <v>947.37487031884268</v>
          </cell>
          <cell r="L16">
            <v>0.6</v>
          </cell>
          <cell r="M16">
            <v>0.3</v>
          </cell>
        </row>
        <row r="17">
          <cell r="F17">
            <v>221.43991165798593</v>
          </cell>
          <cell r="G17">
            <v>5535.9977914496485</v>
          </cell>
          <cell r="I17">
            <v>39.25752329639689</v>
          </cell>
          <cell r="J17">
            <v>981.43808240992223</v>
          </cell>
          <cell r="L17">
            <v>0.6</v>
          </cell>
          <cell r="M17">
            <v>0.3</v>
          </cell>
        </row>
        <row r="18">
          <cell r="F18">
            <v>229.12552607567201</v>
          </cell>
          <cell r="G18">
            <v>5728.1381518918006</v>
          </cell>
          <cell r="I18">
            <v>40.620051780040072</v>
          </cell>
          <cell r="J18">
            <v>1015.5012945010018</v>
          </cell>
          <cell r="L18">
            <v>0.6</v>
          </cell>
          <cell r="M18">
            <v>0.3</v>
          </cell>
        </row>
        <row r="19">
          <cell r="F19">
            <v>236.81114049335812</v>
          </cell>
          <cell r="G19">
            <v>5920.2785123339527</v>
          </cell>
          <cell r="I19">
            <v>41.982580263683253</v>
          </cell>
          <cell r="J19">
            <v>1049.5645065920814</v>
          </cell>
          <cell r="L19">
            <v>0.6</v>
          </cell>
          <cell r="M19">
            <v>0.3</v>
          </cell>
        </row>
        <row r="20">
          <cell r="F20">
            <v>244.49675491104423</v>
          </cell>
          <cell r="G20">
            <v>6112.4188727761057</v>
          </cell>
          <cell r="I20">
            <v>43.345108747326435</v>
          </cell>
          <cell r="J20">
            <v>1083.6277186831608</v>
          </cell>
          <cell r="L20">
            <v>0.6</v>
          </cell>
          <cell r="M20">
            <v>0.3</v>
          </cell>
        </row>
        <row r="21">
          <cell r="F21">
            <v>252.18236932873032</v>
          </cell>
          <cell r="G21">
            <v>6304.5592332182578</v>
          </cell>
          <cell r="I21">
            <v>44.707637230969617</v>
          </cell>
          <cell r="J21">
            <v>1117.6909307742403</v>
          </cell>
          <cell r="L21">
            <v>0.6</v>
          </cell>
          <cell r="M21">
            <v>0.3</v>
          </cell>
        </row>
        <row r="22">
          <cell r="F22">
            <v>259.86798374641643</v>
          </cell>
          <cell r="G22">
            <v>6496.6995936604108</v>
          </cell>
          <cell r="I22">
            <v>46.070165714612806</v>
          </cell>
          <cell r="J22">
            <v>1151.7541428653201</v>
          </cell>
          <cell r="L22">
            <v>0.6</v>
          </cell>
          <cell r="M22">
            <v>0.3</v>
          </cell>
        </row>
        <row r="23">
          <cell r="F23">
            <v>267.55359816410254</v>
          </cell>
          <cell r="G23">
            <v>6688.8399541025638</v>
          </cell>
          <cell r="I23">
            <v>47.432694198255987</v>
          </cell>
          <cell r="J23">
            <v>1185.8173549563996</v>
          </cell>
          <cell r="L23">
            <v>0.6</v>
          </cell>
          <cell r="M23">
            <v>0.3</v>
          </cell>
        </row>
        <row r="24">
          <cell r="F24">
            <v>275.23921258178865</v>
          </cell>
          <cell r="G24">
            <v>6880.9803145447158</v>
          </cell>
          <cell r="I24">
            <v>48.795222681899169</v>
          </cell>
          <cell r="J24">
            <v>1219.8805670474792</v>
          </cell>
          <cell r="L24">
            <v>0.6</v>
          </cell>
          <cell r="M24">
            <v>0.3</v>
          </cell>
        </row>
        <row r="25">
          <cell r="F25">
            <v>282.9248269994747</v>
          </cell>
          <cell r="G25">
            <v>7073.1206749868679</v>
          </cell>
          <cell r="I25">
            <v>50.157751165542344</v>
          </cell>
          <cell r="J25">
            <v>1253.9437791385585</v>
          </cell>
          <cell r="L25">
            <v>0.6</v>
          </cell>
          <cell r="M25">
            <v>0.3</v>
          </cell>
        </row>
        <row r="26">
          <cell r="F26">
            <v>298.29605583484692</v>
          </cell>
          <cell r="G26">
            <v>7457.401395871173</v>
          </cell>
          <cell r="I26">
            <v>52.882808132828714</v>
          </cell>
          <cell r="J26">
            <v>1322.0702033207178</v>
          </cell>
          <cell r="L26">
            <v>0.7</v>
          </cell>
          <cell r="M26">
            <v>0.3</v>
          </cell>
        </row>
        <row r="27">
          <cell r="F27">
            <v>313.66728467021915</v>
          </cell>
          <cell r="G27">
            <v>7841.682116755479</v>
          </cell>
          <cell r="I27">
            <v>55.607865100115085</v>
          </cell>
          <cell r="J27">
            <v>1390.1966275028772</v>
          </cell>
          <cell r="L27">
            <v>0.7</v>
          </cell>
          <cell r="M27">
            <v>0.3</v>
          </cell>
        </row>
        <row r="28">
          <cell r="F28">
            <v>329.03851350559131</v>
          </cell>
          <cell r="G28">
            <v>8225.9628376397832</v>
          </cell>
          <cell r="I28">
            <v>58.332922067401441</v>
          </cell>
          <cell r="J28">
            <v>1458.323051685036</v>
          </cell>
          <cell r="L28">
            <v>0.7</v>
          </cell>
          <cell r="M28">
            <v>0.3</v>
          </cell>
        </row>
        <row r="29">
          <cell r="F29">
            <v>344.40974234096353</v>
          </cell>
          <cell r="G29">
            <v>8610.2435585240892</v>
          </cell>
          <cell r="I29">
            <v>61.057979034687811</v>
          </cell>
          <cell r="J29">
            <v>1526.4494758671954</v>
          </cell>
          <cell r="L29">
            <v>0.7</v>
          </cell>
          <cell r="M29">
            <v>0.3</v>
          </cell>
        </row>
        <row r="30">
          <cell r="F30">
            <v>359.7809711763357</v>
          </cell>
          <cell r="G30">
            <v>8994.5242794083933</v>
          </cell>
          <cell r="I30">
            <v>63.783036001974175</v>
          </cell>
          <cell r="J30">
            <v>1594.5759000493545</v>
          </cell>
          <cell r="L30">
            <v>0.7</v>
          </cell>
          <cell r="M30">
            <v>0.3</v>
          </cell>
        </row>
        <row r="31">
          <cell r="F31">
            <v>375.15220001170792</v>
          </cell>
          <cell r="G31">
            <v>9378.8050002926975</v>
          </cell>
          <cell r="I31">
            <v>66.508092969260545</v>
          </cell>
          <cell r="J31">
            <v>1662.7023242315136</v>
          </cell>
          <cell r="L31">
            <v>0.8</v>
          </cell>
          <cell r="M31">
            <v>0.3</v>
          </cell>
        </row>
        <row r="32">
          <cell r="F32">
            <v>390.52342884708008</v>
          </cell>
          <cell r="G32">
            <v>9763.0857211770017</v>
          </cell>
          <cell r="I32">
            <v>69.233149936546894</v>
          </cell>
          <cell r="J32">
            <v>1730.8287484136724</v>
          </cell>
          <cell r="L32">
            <v>0.8</v>
          </cell>
          <cell r="M32">
            <v>0.3</v>
          </cell>
        </row>
        <row r="33">
          <cell r="F33">
            <v>405.89465768245225</v>
          </cell>
          <cell r="G33">
            <v>10147.366442061306</v>
          </cell>
          <cell r="I33">
            <v>71.958206903833258</v>
          </cell>
          <cell r="J33">
            <v>1798.9551725958315</v>
          </cell>
          <cell r="L33">
            <v>0.8</v>
          </cell>
          <cell r="M33">
            <v>0.3</v>
          </cell>
        </row>
        <row r="34">
          <cell r="F34">
            <v>421.26588651782447</v>
          </cell>
          <cell r="G34">
            <v>10531.647162945612</v>
          </cell>
          <cell r="I34">
            <v>74.683263871119621</v>
          </cell>
          <cell r="J34">
            <v>1867.0815967779906</v>
          </cell>
          <cell r="L34">
            <v>0.8</v>
          </cell>
          <cell r="M34">
            <v>0.3</v>
          </cell>
        </row>
        <row r="35">
          <cell r="F35">
            <v>436.63711535319663</v>
          </cell>
          <cell r="G35">
            <v>10915.927883829916</v>
          </cell>
          <cell r="I35">
            <v>77.408320838405984</v>
          </cell>
          <cell r="J35">
            <v>1935.2080209601495</v>
          </cell>
          <cell r="L35">
            <v>0.8</v>
          </cell>
          <cell r="M35">
            <v>0.3</v>
          </cell>
        </row>
        <row r="36">
          <cell r="F36">
            <v>467.37957302394102</v>
          </cell>
          <cell r="G36">
            <v>11684.489325598526</v>
          </cell>
          <cell r="I36">
            <v>82.858434772978711</v>
          </cell>
          <cell r="J36">
            <v>2071.4608693244677</v>
          </cell>
          <cell r="L36">
            <v>0.9</v>
          </cell>
          <cell r="M36">
            <v>0.3</v>
          </cell>
        </row>
        <row r="37">
          <cell r="F37">
            <v>498.12203069468546</v>
          </cell>
          <cell r="G37">
            <v>12453.050767367136</v>
          </cell>
          <cell r="I37">
            <v>88.308548707551452</v>
          </cell>
          <cell r="J37">
            <v>2207.7137176887863</v>
          </cell>
          <cell r="L37">
            <v>0.9</v>
          </cell>
          <cell r="M37">
            <v>0.3</v>
          </cell>
        </row>
        <row r="38">
          <cell r="F38">
            <v>528.86448836542979</v>
          </cell>
          <cell r="G38">
            <v>13221.612209135745</v>
          </cell>
          <cell r="I38">
            <v>93.758662642124165</v>
          </cell>
          <cell r="J38">
            <v>2343.9665660531041</v>
          </cell>
          <cell r="L38">
            <v>0.9</v>
          </cell>
          <cell r="M38">
            <v>0.3</v>
          </cell>
        </row>
        <row r="39">
          <cell r="F39">
            <v>559.60694603617424</v>
          </cell>
          <cell r="G39">
            <v>13990.173650904357</v>
          </cell>
          <cell r="I39">
            <v>99.208776576696906</v>
          </cell>
          <cell r="J39">
            <v>2480.2194144174227</v>
          </cell>
          <cell r="L39">
            <v>1</v>
          </cell>
          <cell r="M39">
            <v>0.3</v>
          </cell>
        </row>
        <row r="40">
          <cell r="F40">
            <v>590.34940370691857</v>
          </cell>
          <cell r="G40">
            <v>14758.735092672963</v>
          </cell>
          <cell r="I40">
            <v>104.65889051126963</v>
          </cell>
          <cell r="J40">
            <v>2616.4722627817409</v>
          </cell>
          <cell r="L40">
            <v>1</v>
          </cell>
          <cell r="M40">
            <v>0.3</v>
          </cell>
        </row>
        <row r="41">
          <cell r="F41">
            <v>621.09186137766301</v>
          </cell>
          <cell r="G41">
            <v>15527.296534441575</v>
          </cell>
          <cell r="I41">
            <v>110.10900444584236</v>
          </cell>
          <cell r="J41">
            <v>2752.7251111460591</v>
          </cell>
          <cell r="L41">
            <v>1.1000000000000001</v>
          </cell>
          <cell r="M41">
            <v>0.3</v>
          </cell>
        </row>
        <row r="42">
          <cell r="F42">
            <v>651.83431904840734</v>
          </cell>
          <cell r="G42">
            <v>16295.857976210184</v>
          </cell>
          <cell r="I42">
            <v>115.55911838041509</v>
          </cell>
          <cell r="J42">
            <v>2888.9779595103773</v>
          </cell>
          <cell r="L42">
            <v>1.1000000000000001</v>
          </cell>
          <cell r="M42">
            <v>0.3</v>
          </cell>
        </row>
        <row r="43">
          <cell r="F43">
            <v>682.57677671915167</v>
          </cell>
          <cell r="G43">
            <v>17064.419417978792</v>
          </cell>
          <cell r="I43">
            <v>121.0092323149878</v>
          </cell>
          <cell r="J43">
            <v>3025.2308078746951</v>
          </cell>
          <cell r="L43">
            <v>1.2</v>
          </cell>
          <cell r="M43">
            <v>0.3</v>
          </cell>
        </row>
        <row r="44">
          <cell r="F44">
            <v>713.31923438989611</v>
          </cell>
          <cell r="G44">
            <v>17832.980859747404</v>
          </cell>
          <cell r="I44">
            <v>126.45934624956054</v>
          </cell>
          <cell r="J44">
            <v>3161.4836562390133</v>
          </cell>
          <cell r="L44">
            <v>1.2</v>
          </cell>
          <cell r="M44">
            <v>0.3</v>
          </cell>
        </row>
        <row r="45">
          <cell r="F45">
            <v>744.06169206064044</v>
          </cell>
          <cell r="G45">
            <v>18601.542301516012</v>
          </cell>
          <cell r="I45">
            <v>131.90946018413325</v>
          </cell>
          <cell r="J45">
            <v>3297.7365046033315</v>
          </cell>
          <cell r="L45">
            <v>1.2</v>
          </cell>
          <cell r="M45">
            <v>0.3</v>
          </cell>
        </row>
        <row r="46">
          <cell r="F46">
            <v>774.80414973138488</v>
          </cell>
          <cell r="G46">
            <v>19370.103743284621</v>
          </cell>
          <cell r="I46">
            <v>137.35957411870601</v>
          </cell>
          <cell r="J46">
            <v>3433.9893529676501</v>
          </cell>
          <cell r="L46">
            <v>1.2</v>
          </cell>
          <cell r="M46">
            <v>0.3</v>
          </cell>
        </row>
        <row r="47">
          <cell r="F47">
            <v>805.54660740212921</v>
          </cell>
          <cell r="G47">
            <v>20138.665185053229</v>
          </cell>
          <cell r="I47">
            <v>142.80968805327871</v>
          </cell>
          <cell r="J47">
            <v>3570.2422013319674</v>
          </cell>
          <cell r="L47">
            <v>1.2</v>
          </cell>
          <cell r="M47">
            <v>0.3</v>
          </cell>
        </row>
        <row r="48">
          <cell r="F48">
            <v>836.28906507287365</v>
          </cell>
          <cell r="G48">
            <v>20907.226626821841</v>
          </cell>
          <cell r="I48">
            <v>148.25980198785146</v>
          </cell>
          <cell r="J48">
            <v>3706.4950496962865</v>
          </cell>
          <cell r="L48">
            <v>1.2</v>
          </cell>
          <cell r="M48">
            <v>0.3</v>
          </cell>
        </row>
        <row r="49">
          <cell r="F49">
            <v>867.0315227436181</v>
          </cell>
          <cell r="G49">
            <v>21675.788068590453</v>
          </cell>
          <cell r="I49">
            <v>153.70991592242419</v>
          </cell>
          <cell r="J49">
            <v>3842.7478980606047</v>
          </cell>
          <cell r="L49">
            <v>1.2</v>
          </cell>
          <cell r="M49">
            <v>0.3</v>
          </cell>
        </row>
        <row r="50">
          <cell r="F50">
            <v>897.77398041436243</v>
          </cell>
          <cell r="G50">
            <v>22444.349510359061</v>
          </cell>
          <cell r="I50">
            <v>159.16002985699691</v>
          </cell>
          <cell r="J50">
            <v>3979.0007464249229</v>
          </cell>
          <cell r="L50">
            <v>1.2</v>
          </cell>
          <cell r="M50">
            <v>0.3</v>
          </cell>
        </row>
        <row r="51">
          <cell r="F51">
            <v>928.51643808510687</v>
          </cell>
          <cell r="G51">
            <v>23212.910952127673</v>
          </cell>
          <cell r="I51">
            <v>164.61014379156964</v>
          </cell>
          <cell r="J51">
            <v>4115.2535947892411</v>
          </cell>
          <cell r="L51">
            <v>1.2</v>
          </cell>
          <cell r="M51">
            <v>0.3</v>
          </cell>
        </row>
        <row r="52">
          <cell r="F52">
            <v>959.2588957558512</v>
          </cell>
          <cell r="G52">
            <v>23981.472393896282</v>
          </cell>
          <cell r="I52">
            <v>170.06025772614237</v>
          </cell>
          <cell r="J52">
            <v>4251.5064431535593</v>
          </cell>
          <cell r="L52">
            <v>1.2</v>
          </cell>
          <cell r="M52">
            <v>0.3</v>
          </cell>
        </row>
        <row r="53">
          <cell r="F53">
            <v>990.00135342659564</v>
          </cell>
          <cell r="G53">
            <v>24750.03383566489</v>
          </cell>
          <cell r="I53">
            <v>175.51037166071509</v>
          </cell>
          <cell r="J53">
            <v>4387.7592915178775</v>
          </cell>
          <cell r="L53">
            <v>1.2</v>
          </cell>
          <cell r="M53">
            <v>0.3</v>
          </cell>
        </row>
        <row r="54">
          <cell r="F54">
            <v>1020.74381109734</v>
          </cell>
          <cell r="G54">
            <v>25518.595277433498</v>
          </cell>
          <cell r="I54">
            <v>180.96048559528782</v>
          </cell>
          <cell r="J54">
            <v>4524.0121398821957</v>
          </cell>
          <cell r="L54">
            <v>1.2</v>
          </cell>
          <cell r="M54">
            <v>0.3</v>
          </cell>
        </row>
        <row r="55">
          <cell r="F55">
            <v>1051.4862687680845</v>
          </cell>
          <cell r="G55">
            <v>26287.156719202114</v>
          </cell>
          <cell r="I55">
            <v>186.41059952986058</v>
          </cell>
          <cell r="J55">
            <v>4660.2649882465148</v>
          </cell>
          <cell r="L55">
            <v>1.2</v>
          </cell>
          <cell r="M55">
            <v>0.3</v>
          </cell>
        </row>
      </sheetData>
      <sheetData sheetId="4"/>
      <sheetData sheetId="5"/>
      <sheetData sheetId="6">
        <row r="6">
          <cell r="C6">
            <v>5.6406999999999998</v>
          </cell>
        </row>
        <row r="18">
          <cell r="B18">
            <v>18873.791311065212</v>
          </cell>
        </row>
        <row r="21">
          <cell r="B21">
            <v>240</v>
          </cell>
        </row>
        <row r="26">
          <cell r="F26">
            <v>0.1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or T.km "/>
      <sheetName val="Dúvidas"/>
      <sheetName val="Generalidades"/>
      <sheetName val="Tabela por km"/>
      <sheetName val="Inicial"/>
      <sheetName val="PLANCUSr"/>
      <sheetName val="DAT&amp;Impostos"/>
      <sheetName val="PESOSr"/>
      <sheetName val="VEÍCULO_4x2"/>
      <sheetName val="VEÍCULO_6x2"/>
      <sheetName val="VEÍCULO_6x4"/>
      <sheetName val="CARROCERIA"/>
      <sheetName val="Bitrem 7 eixos"/>
      <sheetName val="PNEU"/>
      <sheetName val="LAVAGEM"/>
      <sheetName val="RECAPAGEM"/>
      <sheetName val="RODOAR"/>
      <sheetName val="ÓLEOS"/>
      <sheetName val="media_mês"/>
      <sheetName val="media_ano"/>
      <sheetName val="media_12"/>
      <sheetName val="media_out03"/>
      <sheetName val="OUTROS"/>
      <sheetName val="DATA"/>
      <sheetName val="Tabela por km_adm_TON"/>
      <sheetName val="Desp. Froteira"/>
    </sheetNames>
    <sheetDataSet>
      <sheetData sheetId="0"/>
      <sheetData sheetId="1"/>
      <sheetData sheetId="2"/>
      <sheetData sheetId="3">
        <row r="6">
          <cell r="F6">
            <v>26.481405087577155</v>
          </cell>
          <cell r="I6">
            <v>25.719680517085454</v>
          </cell>
          <cell r="L6">
            <v>23.511325612868248</v>
          </cell>
          <cell r="O6">
            <v>24.419793452328268</v>
          </cell>
        </row>
        <row r="7">
          <cell r="F7">
            <v>29.806945262289098</v>
          </cell>
          <cell r="I7">
            <v>28.959258697226918</v>
          </cell>
          <cell r="L7">
            <v>26.447804079355322</v>
          </cell>
          <cell r="O7">
            <v>27.576685109502204</v>
          </cell>
        </row>
        <row r="8">
          <cell r="F8">
            <v>33.132485437001044</v>
          </cell>
          <cell r="I8">
            <v>32.198836877368379</v>
          </cell>
          <cell r="L8">
            <v>29.384282545842403</v>
          </cell>
          <cell r="O8">
            <v>30.733576766676141</v>
          </cell>
        </row>
        <row r="9">
          <cell r="F9">
            <v>36.458025611712984</v>
          </cell>
          <cell r="I9">
            <v>35.438415057509836</v>
          </cell>
          <cell r="L9">
            <v>32.320761012329477</v>
          </cell>
          <cell r="O9">
            <v>33.890468423850074</v>
          </cell>
        </row>
        <row r="10">
          <cell r="F10">
            <v>39.78356578642493</v>
          </cell>
          <cell r="I10">
            <v>38.677993237651293</v>
          </cell>
          <cell r="L10">
            <v>35.257239478816551</v>
          </cell>
          <cell r="O10">
            <v>37.04736008102401</v>
          </cell>
        </row>
        <row r="11">
          <cell r="F11">
            <v>43.109105961136883</v>
          </cell>
          <cell r="I11">
            <v>41.917571417792757</v>
          </cell>
          <cell r="L11">
            <v>38.193717945303625</v>
          </cell>
          <cell r="O11">
            <v>40.204251738197947</v>
          </cell>
        </row>
        <row r="12">
          <cell r="F12">
            <v>46.43464613584883</v>
          </cell>
          <cell r="I12">
            <v>45.157149597934222</v>
          </cell>
          <cell r="L12">
            <v>41.130196411790699</v>
          </cell>
          <cell r="O12">
            <v>43.361143395371883</v>
          </cell>
        </row>
        <row r="13">
          <cell r="F13">
            <v>49.760186310560776</v>
          </cell>
          <cell r="I13">
            <v>48.396727778075679</v>
          </cell>
          <cell r="L13">
            <v>44.066674878277773</v>
          </cell>
          <cell r="O13">
            <v>46.518035052545827</v>
          </cell>
        </row>
        <row r="14">
          <cell r="F14">
            <v>53.085726485272716</v>
          </cell>
          <cell r="I14">
            <v>51.636305958217136</v>
          </cell>
          <cell r="L14">
            <v>47.003153344764854</v>
          </cell>
          <cell r="O14">
            <v>49.67492670971977</v>
          </cell>
        </row>
        <row r="15">
          <cell r="F15">
            <v>56.411266659984662</v>
          </cell>
          <cell r="I15">
            <v>54.875884138358593</v>
          </cell>
          <cell r="L15">
            <v>49.939631811251935</v>
          </cell>
          <cell r="O15">
            <v>52.8318183668937</v>
          </cell>
        </row>
        <row r="16">
          <cell r="F16">
            <v>59.736806834696608</v>
          </cell>
          <cell r="I16">
            <v>58.11546231850005</v>
          </cell>
          <cell r="L16">
            <v>52.876110277739009</v>
          </cell>
          <cell r="O16">
            <v>55.988710024067629</v>
          </cell>
        </row>
        <row r="17">
          <cell r="F17">
            <v>63.062347009408555</v>
          </cell>
          <cell r="I17">
            <v>61.355040498641507</v>
          </cell>
          <cell r="L17">
            <v>55.812588744226083</v>
          </cell>
          <cell r="O17">
            <v>59.145601681241565</v>
          </cell>
        </row>
        <row r="18">
          <cell r="F18">
            <v>66.387887184120501</v>
          </cell>
          <cell r="I18">
            <v>64.594618678782965</v>
          </cell>
          <cell r="L18">
            <v>58.749067210713157</v>
          </cell>
          <cell r="O18">
            <v>62.302493338415502</v>
          </cell>
        </row>
        <row r="19">
          <cell r="F19">
            <v>69.713427358832448</v>
          </cell>
          <cell r="I19">
            <v>67.834196858924429</v>
          </cell>
          <cell r="L19">
            <v>61.685545677200231</v>
          </cell>
          <cell r="O19">
            <v>65.459384995589446</v>
          </cell>
        </row>
        <row r="20">
          <cell r="F20">
            <v>73.03896753354438</v>
          </cell>
          <cell r="I20">
            <v>71.073775039065893</v>
          </cell>
          <cell r="L20">
            <v>64.622024143687298</v>
          </cell>
          <cell r="O20">
            <v>68.616276652763375</v>
          </cell>
        </row>
        <row r="21">
          <cell r="F21">
            <v>76.36450770825634</v>
          </cell>
          <cell r="I21">
            <v>74.313353219207357</v>
          </cell>
          <cell r="L21">
            <v>67.558502610174372</v>
          </cell>
          <cell r="O21">
            <v>71.773168309937319</v>
          </cell>
        </row>
        <row r="22">
          <cell r="F22">
            <v>83.015588057680233</v>
          </cell>
          <cell r="I22">
            <v>80.792509579490257</v>
          </cell>
          <cell r="L22">
            <v>73.43145954314852</v>
          </cell>
          <cell r="O22">
            <v>78.086951624285192</v>
          </cell>
        </row>
        <row r="23">
          <cell r="F23">
            <v>89.666668407104126</v>
          </cell>
          <cell r="I23">
            <v>87.271665939773172</v>
          </cell>
          <cell r="L23">
            <v>79.304416476122668</v>
          </cell>
          <cell r="O23">
            <v>84.400734938633065</v>
          </cell>
        </row>
        <row r="24">
          <cell r="F24">
            <v>96.317748756528005</v>
          </cell>
          <cell r="I24">
            <v>93.750822300056114</v>
          </cell>
          <cell r="L24">
            <v>85.177373409096816</v>
          </cell>
          <cell r="O24">
            <v>90.714518252980923</v>
          </cell>
        </row>
        <row r="25">
          <cell r="F25">
            <v>102.9688291059519</v>
          </cell>
          <cell r="I25">
            <v>100.22997866033903</v>
          </cell>
          <cell r="L25">
            <v>91.050330342070964</v>
          </cell>
          <cell r="O25">
            <v>97.028301567328811</v>
          </cell>
        </row>
        <row r="26">
          <cell r="F26">
            <v>111.91924055905471</v>
          </cell>
          <cell r="I26">
            <v>109.19343873804368</v>
          </cell>
          <cell r="L26">
            <v>99.407590992466879</v>
          </cell>
          <cell r="O26">
            <v>105.82638859909844</v>
          </cell>
        </row>
        <row r="27">
          <cell r="F27">
            <v>118.57032090847861</v>
          </cell>
          <cell r="I27">
            <v>115.67259509832661</v>
          </cell>
          <cell r="L27">
            <v>105.28054792544103</v>
          </cell>
          <cell r="O27">
            <v>112.14017191344631</v>
          </cell>
        </row>
        <row r="28">
          <cell r="F28">
            <v>125.2214012579025</v>
          </cell>
          <cell r="I28">
            <v>122.15175145860952</v>
          </cell>
          <cell r="L28">
            <v>111.15350485841518</v>
          </cell>
          <cell r="O28">
            <v>118.45395522779415</v>
          </cell>
        </row>
        <row r="29">
          <cell r="F29">
            <v>131.87248160732639</v>
          </cell>
          <cell r="I29">
            <v>128.63090781889247</v>
          </cell>
          <cell r="L29">
            <v>117.02646179138932</v>
          </cell>
          <cell r="O29">
            <v>124.76773854214204</v>
          </cell>
        </row>
        <row r="30">
          <cell r="F30">
            <v>138.52356195675029</v>
          </cell>
          <cell r="I30">
            <v>135.11006417917537</v>
          </cell>
          <cell r="L30">
            <v>122.89941872436347</v>
          </cell>
          <cell r="O30">
            <v>131.08152185648993</v>
          </cell>
        </row>
        <row r="31">
          <cell r="F31">
            <v>145.17464230617418</v>
          </cell>
          <cell r="I31">
            <v>141.5892205394583</v>
          </cell>
          <cell r="L31">
            <v>128.77237565733762</v>
          </cell>
          <cell r="O31">
            <v>137.39530517083782</v>
          </cell>
        </row>
        <row r="32">
          <cell r="F32">
            <v>151.82572265559807</v>
          </cell>
          <cell r="I32">
            <v>148.0683768997412</v>
          </cell>
          <cell r="L32">
            <v>134.6453325903118</v>
          </cell>
          <cell r="O32">
            <v>143.70908848518565</v>
          </cell>
        </row>
        <row r="33">
          <cell r="F33">
            <v>158.47680300502194</v>
          </cell>
          <cell r="I33">
            <v>154.54753326002412</v>
          </cell>
          <cell r="L33">
            <v>140.51828952328594</v>
          </cell>
          <cell r="O33">
            <v>150.02287179953353</v>
          </cell>
        </row>
        <row r="34">
          <cell r="F34">
            <v>165.12788335444586</v>
          </cell>
          <cell r="I34">
            <v>161.02668962030705</v>
          </cell>
          <cell r="L34">
            <v>146.39124645626009</v>
          </cell>
          <cell r="O34">
            <v>156.33665511388142</v>
          </cell>
        </row>
        <row r="35">
          <cell r="F35">
            <v>171.77896370386972</v>
          </cell>
          <cell r="I35">
            <v>167.50584598058995</v>
          </cell>
          <cell r="L35">
            <v>152.26420338923424</v>
          </cell>
          <cell r="O35">
            <v>162.65043842822931</v>
          </cell>
        </row>
        <row r="36">
          <cell r="F36">
            <v>178.43004405329364</v>
          </cell>
          <cell r="I36">
            <v>173.98500234087288</v>
          </cell>
          <cell r="L36">
            <v>158.13716032220839</v>
          </cell>
          <cell r="O36">
            <v>168.96422174257714</v>
          </cell>
        </row>
        <row r="37">
          <cell r="F37">
            <v>185.08112440271751</v>
          </cell>
          <cell r="I37">
            <v>180.46415870115578</v>
          </cell>
          <cell r="L37">
            <v>164.01011725518254</v>
          </cell>
          <cell r="O37">
            <v>175.27800505692502</v>
          </cell>
        </row>
        <row r="38">
          <cell r="F38">
            <v>200.68261620524424</v>
          </cell>
          <cell r="I38">
            <v>195.90677513914341</v>
          </cell>
          <cell r="L38">
            <v>178.24033483855257</v>
          </cell>
          <cell r="O38">
            <v>190.38987540304254</v>
          </cell>
        </row>
        <row r="39">
          <cell r="F39">
            <v>213.98477690409203</v>
          </cell>
          <cell r="I39">
            <v>208.86508785970923</v>
          </cell>
          <cell r="L39">
            <v>189.98624870450087</v>
          </cell>
          <cell r="O39">
            <v>203.01744203173828</v>
          </cell>
        </row>
        <row r="40">
          <cell r="F40">
            <v>227.28693760293982</v>
          </cell>
          <cell r="I40">
            <v>221.82340058027506</v>
          </cell>
          <cell r="L40">
            <v>201.73216257044916</v>
          </cell>
          <cell r="O40">
            <v>215.64500866043403</v>
          </cell>
        </row>
        <row r="41">
          <cell r="F41">
            <v>240.58909830178757</v>
          </cell>
          <cell r="I41">
            <v>234.78171330084089</v>
          </cell>
          <cell r="L41">
            <v>213.47807643639746</v>
          </cell>
          <cell r="O41">
            <v>228.27257528912978</v>
          </cell>
        </row>
        <row r="42">
          <cell r="F42">
            <v>253.89125900063536</v>
          </cell>
          <cell r="I42">
            <v>247.74002602140675</v>
          </cell>
          <cell r="L42">
            <v>225.22399030234575</v>
          </cell>
          <cell r="O42">
            <v>240.90014191782552</v>
          </cell>
        </row>
        <row r="43">
          <cell r="F43">
            <v>267.19341969948317</v>
          </cell>
          <cell r="I43">
            <v>260.69833874197258</v>
          </cell>
          <cell r="L43">
            <v>236.96990416829405</v>
          </cell>
          <cell r="O43">
            <v>253.52770854652127</v>
          </cell>
        </row>
        <row r="44">
          <cell r="F44">
            <v>282.79491150200982</v>
          </cell>
          <cell r="I44">
            <v>276.1409551799602</v>
          </cell>
          <cell r="L44">
            <v>251.20012175166411</v>
          </cell>
          <cell r="O44">
            <v>268.63957889263872</v>
          </cell>
        </row>
        <row r="45">
          <cell r="F45">
            <v>296.09707220085761</v>
          </cell>
          <cell r="I45">
            <v>289.099267900526</v>
          </cell>
          <cell r="L45">
            <v>262.94603561761244</v>
          </cell>
          <cell r="O45">
            <v>281.2671455213345</v>
          </cell>
        </row>
        <row r="46">
          <cell r="F46">
            <v>309.39923289970545</v>
          </cell>
          <cell r="I46">
            <v>302.05758062109186</v>
          </cell>
          <cell r="L46">
            <v>274.69194948356073</v>
          </cell>
          <cell r="O46">
            <v>293.89471215003022</v>
          </cell>
        </row>
        <row r="47">
          <cell r="F47">
            <v>322.70139359855324</v>
          </cell>
          <cell r="I47">
            <v>315.01589334165766</v>
          </cell>
          <cell r="L47">
            <v>286.43786334950903</v>
          </cell>
          <cell r="O47">
            <v>306.52227877872599</v>
          </cell>
        </row>
        <row r="48">
          <cell r="F48">
            <v>349.30571499624881</v>
          </cell>
          <cell r="I48">
            <v>340.93251878278937</v>
          </cell>
          <cell r="L48">
            <v>309.92969108140562</v>
          </cell>
          <cell r="O48">
            <v>331.77741203611743</v>
          </cell>
        </row>
        <row r="49">
          <cell r="F49">
            <v>378.2093674976233</v>
          </cell>
          <cell r="I49">
            <v>369.3334479413428</v>
          </cell>
          <cell r="L49">
            <v>335.90582253072404</v>
          </cell>
          <cell r="O49">
            <v>359.51684901093074</v>
          </cell>
        </row>
        <row r="50">
          <cell r="F50">
            <v>404.81368889531888</v>
          </cell>
          <cell r="I50">
            <v>395.25007338247445</v>
          </cell>
          <cell r="L50">
            <v>359.39765026262063</v>
          </cell>
          <cell r="O50">
            <v>384.77198226832229</v>
          </cell>
        </row>
        <row r="51">
          <cell r="F51">
            <v>431.41801029301445</v>
          </cell>
          <cell r="I51">
            <v>421.16669882360611</v>
          </cell>
          <cell r="L51">
            <v>382.88947799451722</v>
          </cell>
          <cell r="O51">
            <v>410.02711552571373</v>
          </cell>
        </row>
        <row r="52">
          <cell r="F52">
            <v>460.32166279438889</v>
          </cell>
          <cell r="I52">
            <v>449.56762798215959</v>
          </cell>
          <cell r="L52">
            <v>408.86560944383552</v>
          </cell>
          <cell r="O52">
            <v>437.76655250052698</v>
          </cell>
        </row>
        <row r="53">
          <cell r="F53">
            <v>486.92598419208446</v>
          </cell>
          <cell r="I53">
            <v>475.48425342329125</v>
          </cell>
          <cell r="L53">
            <v>432.35743717573212</v>
          </cell>
          <cell r="O53">
            <v>463.02168575791842</v>
          </cell>
        </row>
        <row r="54">
          <cell r="F54">
            <v>513.53030558978003</v>
          </cell>
          <cell r="I54">
            <v>501.40087886442291</v>
          </cell>
          <cell r="L54">
            <v>455.84926490762871</v>
          </cell>
          <cell r="O54">
            <v>488.27681901530997</v>
          </cell>
        </row>
        <row r="55">
          <cell r="F55">
            <v>542.43395809115452</v>
          </cell>
          <cell r="I55">
            <v>529.80180802297639</v>
          </cell>
          <cell r="L55">
            <v>481.82539635694712</v>
          </cell>
          <cell r="O55">
            <v>516.01625599012323</v>
          </cell>
        </row>
        <row r="56">
          <cell r="F56">
            <v>569.03827948884998</v>
          </cell>
          <cell r="I56">
            <v>555.71843346410799</v>
          </cell>
          <cell r="L56">
            <v>505.31722408884372</v>
          </cell>
          <cell r="O56">
            <v>541.27138924751466</v>
          </cell>
        </row>
        <row r="57">
          <cell r="F57">
            <v>595.64260088654555</v>
          </cell>
        </row>
      </sheetData>
      <sheetData sheetId="4">
        <row r="17">
          <cell r="C17">
            <v>623.61036089466972</v>
          </cell>
          <cell r="D17">
            <v>638.49084466961995</v>
          </cell>
          <cell r="F17">
            <v>719.5489318435184</v>
          </cell>
        </row>
        <row r="21">
          <cell r="C21">
            <v>26</v>
          </cell>
        </row>
        <row r="24">
          <cell r="H24">
            <v>1.1743981209630063</v>
          </cell>
        </row>
      </sheetData>
      <sheetData sheetId="5">
        <row r="79">
          <cell r="H79">
            <v>2.42</v>
          </cell>
        </row>
        <row r="91">
          <cell r="H91">
            <v>10</v>
          </cell>
        </row>
        <row r="116">
          <cell r="G116">
            <v>9.7222222222222214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Tab-Resumo"/>
      <sheetName val="Tab_Encargos"/>
      <sheetName val="PARÂMETROS"/>
      <sheetName val="INSUMOS"/>
      <sheetName val="CJ_6E"/>
      <sheetName val="CJ_7E"/>
      <sheetName val="CJ_9E"/>
      <sheetName val="Tab-CJ_6E"/>
      <sheetName val="Tab-CJ_7E"/>
      <sheetName val="Tab-CJ_9E"/>
    </sheetNames>
    <sheetDataSet>
      <sheetData sheetId="0"/>
      <sheetData sheetId="1">
        <row r="27">
          <cell r="G27">
            <v>686.39523112575546</v>
          </cell>
          <cell r="J27">
            <v>825.91552322248742</v>
          </cell>
          <cell r="M27">
            <v>856.08287328891231</v>
          </cell>
        </row>
      </sheetData>
      <sheetData sheetId="2"/>
      <sheetData sheetId="3"/>
      <sheetData sheetId="4">
        <row r="2">
          <cell r="C2" t="str">
            <v>SETEMBRO|20</v>
          </cell>
        </row>
      </sheetData>
      <sheetData sheetId="5"/>
      <sheetData sheetId="6"/>
      <sheetData sheetId="7"/>
      <sheetData sheetId="8">
        <row r="20">
          <cell r="L20">
            <v>57.649779619543281</v>
          </cell>
          <cell r="M20">
            <v>1729.4933885862984</v>
          </cell>
        </row>
        <row r="21">
          <cell r="L21">
            <v>60.910601230962776</v>
          </cell>
          <cell r="M21">
            <v>1827.3180369288832</v>
          </cell>
        </row>
        <row r="22">
          <cell r="L22">
            <v>64.171422842382256</v>
          </cell>
          <cell r="M22">
            <v>1925.1426852714676</v>
          </cell>
        </row>
        <row r="23">
          <cell r="L23">
            <v>67.432244453801729</v>
          </cell>
          <cell r="M23">
            <v>2022.967333614052</v>
          </cell>
        </row>
        <row r="24">
          <cell r="L24">
            <v>70.693066065221231</v>
          </cell>
          <cell r="M24">
            <v>2120.7919819566368</v>
          </cell>
        </row>
        <row r="25">
          <cell r="L25">
            <v>73.953887676640718</v>
          </cell>
          <cell r="M25">
            <v>2218.6166302992215</v>
          </cell>
        </row>
        <row r="26">
          <cell r="L26">
            <v>77.214709288060192</v>
          </cell>
          <cell r="M26">
            <v>2316.4412786418056</v>
          </cell>
        </row>
        <row r="27">
          <cell r="L27">
            <v>80.475530899479679</v>
          </cell>
          <cell r="M27">
            <v>2414.2659269843903</v>
          </cell>
        </row>
        <row r="28">
          <cell r="L28">
            <v>83.736352510899167</v>
          </cell>
          <cell r="M28">
            <v>2512.0905753269749</v>
          </cell>
        </row>
        <row r="29">
          <cell r="L29">
            <v>90.257995733738127</v>
          </cell>
          <cell r="M29">
            <v>2707.7398720121437</v>
          </cell>
        </row>
        <row r="30">
          <cell r="L30">
            <v>96.779638956577116</v>
          </cell>
          <cell r="M30">
            <v>2903.3891686973134</v>
          </cell>
        </row>
        <row r="31">
          <cell r="L31">
            <v>103.30128217941608</v>
          </cell>
          <cell r="M31">
            <v>3099.0384653824822</v>
          </cell>
        </row>
        <row r="32">
          <cell r="L32">
            <v>109.82292540225507</v>
          </cell>
          <cell r="M32">
            <v>3294.6877620676519</v>
          </cell>
        </row>
        <row r="33">
          <cell r="L33">
            <v>116.34456862509403</v>
          </cell>
          <cell r="M33">
            <v>3490.3370587528207</v>
          </cell>
        </row>
        <row r="34">
          <cell r="L34">
            <v>129.38785507077196</v>
          </cell>
          <cell r="M34">
            <v>3881.6356521231587</v>
          </cell>
        </row>
        <row r="35">
          <cell r="L35">
            <v>142.43114151644988</v>
          </cell>
          <cell r="M35">
            <v>4272.9342454934967</v>
          </cell>
        </row>
        <row r="36">
          <cell r="L36">
            <v>155.47442796212783</v>
          </cell>
          <cell r="M36">
            <v>4664.2328388638352</v>
          </cell>
        </row>
        <row r="37">
          <cell r="L37">
            <v>168.51771440780576</v>
          </cell>
          <cell r="M37">
            <v>5055.5314322341728</v>
          </cell>
        </row>
        <row r="38">
          <cell r="L38">
            <v>181.56100085348373</v>
          </cell>
          <cell r="M38">
            <v>5446.8300256045122</v>
          </cell>
        </row>
        <row r="39">
          <cell r="L39">
            <v>194.60428729916163</v>
          </cell>
          <cell r="M39">
            <v>5838.1286189748489</v>
          </cell>
        </row>
        <row r="40">
          <cell r="L40">
            <v>207.64757374483958</v>
          </cell>
          <cell r="M40">
            <v>6229.4272123451874</v>
          </cell>
        </row>
        <row r="41">
          <cell r="L41">
            <v>220.69086019051753</v>
          </cell>
          <cell r="M41">
            <v>6620.7258057155259</v>
          </cell>
        </row>
        <row r="42">
          <cell r="L42">
            <v>233.73414663619545</v>
          </cell>
          <cell r="M42">
            <v>7012.0243990858635</v>
          </cell>
        </row>
        <row r="43">
          <cell r="L43">
            <v>246.77743308187343</v>
          </cell>
          <cell r="M43">
            <v>7403.3229924562029</v>
          </cell>
        </row>
        <row r="44">
          <cell r="L44">
            <v>259.82071952755138</v>
          </cell>
          <cell r="M44">
            <v>7794.6215858265414</v>
          </cell>
        </row>
        <row r="45">
          <cell r="L45">
            <v>272.86400597322927</v>
          </cell>
          <cell r="M45">
            <v>8185.9201791968781</v>
          </cell>
        </row>
        <row r="46">
          <cell r="L46">
            <v>285.90729241890728</v>
          </cell>
          <cell r="M46">
            <v>8577.2187725672175</v>
          </cell>
        </row>
        <row r="47">
          <cell r="L47">
            <v>298.95057886458511</v>
          </cell>
          <cell r="M47">
            <v>8968.5173659375541</v>
          </cell>
        </row>
        <row r="48">
          <cell r="L48">
            <v>311.99386531026306</v>
          </cell>
          <cell r="M48">
            <v>9359.8159593078926</v>
          </cell>
        </row>
        <row r="49">
          <cell r="L49">
            <v>338.0804382016189</v>
          </cell>
          <cell r="M49">
            <v>10142.413146048568</v>
          </cell>
        </row>
        <row r="50">
          <cell r="L50">
            <v>364.1670110929748</v>
          </cell>
          <cell r="M50">
            <v>10925.010332789245</v>
          </cell>
        </row>
        <row r="51">
          <cell r="L51">
            <v>390.25358398433076</v>
          </cell>
          <cell r="M51">
            <v>11707.607519529924</v>
          </cell>
        </row>
        <row r="52">
          <cell r="L52">
            <v>416.3401568756866</v>
          </cell>
          <cell r="M52">
            <v>12490.204706270599</v>
          </cell>
        </row>
        <row r="53">
          <cell r="L53">
            <v>442.4267297670425</v>
          </cell>
          <cell r="M53">
            <v>13272.801893011276</v>
          </cell>
        </row>
        <row r="54">
          <cell r="L54">
            <v>475.03494588123732</v>
          </cell>
          <cell r="M54">
            <v>14251.04837643712</v>
          </cell>
        </row>
        <row r="55">
          <cell r="L55">
            <v>507.64316199543214</v>
          </cell>
          <cell r="M55">
            <v>15229.294859862965</v>
          </cell>
        </row>
        <row r="56">
          <cell r="L56">
            <v>540.25137810962713</v>
          </cell>
          <cell r="M56">
            <v>16207.541343288813</v>
          </cell>
        </row>
        <row r="57">
          <cell r="L57">
            <v>572.85959422382189</v>
          </cell>
          <cell r="M57">
            <v>17185.787826714655</v>
          </cell>
        </row>
        <row r="58">
          <cell r="L58">
            <v>605.46781033801676</v>
          </cell>
          <cell r="M58">
            <v>18164.034310140501</v>
          </cell>
        </row>
        <row r="59">
          <cell r="L59">
            <v>638.07602645221164</v>
          </cell>
          <cell r="M59">
            <v>19142.280793566348</v>
          </cell>
        </row>
        <row r="60">
          <cell r="L60">
            <v>670.68424256640651</v>
          </cell>
          <cell r="M60">
            <v>20120.527276992194</v>
          </cell>
        </row>
        <row r="61">
          <cell r="L61">
            <v>703.29245868060138</v>
          </cell>
          <cell r="M61">
            <v>21098.77376041804</v>
          </cell>
        </row>
        <row r="62">
          <cell r="L62">
            <v>735.90067479479615</v>
          </cell>
          <cell r="M62">
            <v>22077.020243843883</v>
          </cell>
        </row>
        <row r="63">
          <cell r="L63">
            <v>768.50889090899102</v>
          </cell>
          <cell r="M63">
            <v>23055.266727269729</v>
          </cell>
        </row>
        <row r="64">
          <cell r="L64">
            <v>801.11710702318589</v>
          </cell>
          <cell r="M64">
            <v>24033.513210695575</v>
          </cell>
        </row>
        <row r="65">
          <cell r="L65">
            <v>833.72532313738077</v>
          </cell>
          <cell r="M65">
            <v>25011.759694121421</v>
          </cell>
        </row>
      </sheetData>
      <sheetData sheetId="9">
        <row r="20">
          <cell r="L20">
            <v>55.201504566984937</v>
          </cell>
          <cell r="M20">
            <v>2070.0564212619352</v>
          </cell>
        </row>
        <row r="21">
          <cell r="L21">
            <v>58.193973104556001</v>
          </cell>
          <cell r="M21">
            <v>2182.2739914208501</v>
          </cell>
        </row>
        <row r="22">
          <cell r="L22">
            <v>61.186441642127065</v>
          </cell>
          <cell r="M22">
            <v>2294.4915615797649</v>
          </cell>
        </row>
        <row r="23">
          <cell r="L23">
            <v>64.178910179698121</v>
          </cell>
          <cell r="M23">
            <v>2406.7091317386794</v>
          </cell>
        </row>
        <row r="24">
          <cell r="L24">
            <v>67.171378717269192</v>
          </cell>
          <cell r="M24">
            <v>2518.9267018975947</v>
          </cell>
        </row>
        <row r="25">
          <cell r="L25">
            <v>70.163847254840249</v>
          </cell>
          <cell r="M25">
            <v>2631.1442720565092</v>
          </cell>
        </row>
        <row r="26">
          <cell r="L26">
            <v>73.156315792411306</v>
          </cell>
          <cell r="M26">
            <v>2743.3618422154241</v>
          </cell>
        </row>
        <row r="27">
          <cell r="L27">
            <v>76.148784329982377</v>
          </cell>
          <cell r="M27">
            <v>2855.579412374339</v>
          </cell>
        </row>
        <row r="28">
          <cell r="L28">
            <v>79.141252867553419</v>
          </cell>
          <cell r="M28">
            <v>2967.7969825332534</v>
          </cell>
        </row>
        <row r="29">
          <cell r="L29">
            <v>85.126189942695547</v>
          </cell>
          <cell r="M29">
            <v>3192.2321228510827</v>
          </cell>
        </row>
        <row r="30">
          <cell r="L30">
            <v>91.111127017837646</v>
          </cell>
          <cell r="M30">
            <v>3416.6672631689116</v>
          </cell>
        </row>
        <row r="31">
          <cell r="L31">
            <v>97.096064092979788</v>
          </cell>
          <cell r="M31">
            <v>3641.1024034867419</v>
          </cell>
        </row>
        <row r="32">
          <cell r="L32">
            <v>103.08100116812192</v>
          </cell>
          <cell r="M32">
            <v>3865.5375438045717</v>
          </cell>
        </row>
        <row r="33">
          <cell r="L33">
            <v>109.06593824326403</v>
          </cell>
          <cell r="M33">
            <v>4089.972684122401</v>
          </cell>
        </row>
        <row r="34">
          <cell r="L34">
            <v>121.03581239354826</v>
          </cell>
          <cell r="M34">
            <v>4538.8429647580597</v>
          </cell>
        </row>
        <row r="35">
          <cell r="L35">
            <v>133.00568654383252</v>
          </cell>
          <cell r="M35">
            <v>4987.7132453937193</v>
          </cell>
        </row>
        <row r="36">
          <cell r="L36">
            <v>144.97556069411675</v>
          </cell>
          <cell r="M36">
            <v>5436.5835260293779</v>
          </cell>
        </row>
        <row r="37">
          <cell r="L37">
            <v>156.94543484440101</v>
          </cell>
          <cell r="M37">
            <v>5885.4538066650375</v>
          </cell>
        </row>
        <row r="38">
          <cell r="L38">
            <v>168.91530899468526</v>
          </cell>
          <cell r="M38">
            <v>6334.3240873006971</v>
          </cell>
        </row>
        <row r="39">
          <cell r="L39">
            <v>180.88518314496946</v>
          </cell>
          <cell r="M39">
            <v>6783.1943679363549</v>
          </cell>
        </row>
        <row r="40">
          <cell r="L40">
            <v>192.85505729525372</v>
          </cell>
          <cell r="M40">
            <v>7232.0646485720144</v>
          </cell>
        </row>
        <row r="41">
          <cell r="L41">
            <v>204.82493144553794</v>
          </cell>
          <cell r="M41">
            <v>7680.9349292076731</v>
          </cell>
        </row>
        <row r="42">
          <cell r="L42">
            <v>216.79480559582217</v>
          </cell>
          <cell r="M42">
            <v>8129.8052098433318</v>
          </cell>
        </row>
        <row r="43">
          <cell r="L43">
            <v>228.76467974610645</v>
          </cell>
          <cell r="M43">
            <v>8578.6754904789923</v>
          </cell>
        </row>
        <row r="44">
          <cell r="L44">
            <v>240.73455389639068</v>
          </cell>
          <cell r="M44">
            <v>9027.5457711146501</v>
          </cell>
        </row>
        <row r="45">
          <cell r="L45">
            <v>252.70442804667488</v>
          </cell>
          <cell r="M45">
            <v>9476.4160517503078</v>
          </cell>
        </row>
        <row r="46">
          <cell r="L46">
            <v>264.6743021969591</v>
          </cell>
          <cell r="M46">
            <v>9925.2863323859674</v>
          </cell>
        </row>
        <row r="47">
          <cell r="L47">
            <v>276.64417634724344</v>
          </cell>
          <cell r="M47">
            <v>10374.156613021629</v>
          </cell>
        </row>
        <row r="48">
          <cell r="L48">
            <v>288.61405049752761</v>
          </cell>
          <cell r="M48">
            <v>10823.026893657287</v>
          </cell>
        </row>
        <row r="49">
          <cell r="L49">
            <v>312.55379879809612</v>
          </cell>
          <cell r="M49">
            <v>11720.767454928604</v>
          </cell>
        </row>
        <row r="50">
          <cell r="L50">
            <v>336.49354709866464</v>
          </cell>
          <cell r="M50">
            <v>12618.508016199923</v>
          </cell>
        </row>
        <row r="51">
          <cell r="L51">
            <v>360.43329539923309</v>
          </cell>
          <cell r="M51">
            <v>13516.24857747124</v>
          </cell>
        </row>
        <row r="52">
          <cell r="L52">
            <v>384.3730436998016</v>
          </cell>
          <cell r="M52">
            <v>14413.98913874256</v>
          </cell>
        </row>
        <row r="53">
          <cell r="L53">
            <v>408.31279200037005</v>
          </cell>
          <cell r="M53">
            <v>15311.729700013877</v>
          </cell>
        </row>
        <row r="54">
          <cell r="L54">
            <v>438.23747737608062</v>
          </cell>
          <cell r="M54">
            <v>16433.905401603024</v>
          </cell>
        </row>
        <row r="55">
          <cell r="L55">
            <v>468.1621627517913</v>
          </cell>
          <cell r="M55">
            <v>17556.081103192173</v>
          </cell>
        </row>
        <row r="56">
          <cell r="L56">
            <v>498.08684812750175</v>
          </cell>
          <cell r="M56">
            <v>18678.256804781315</v>
          </cell>
        </row>
        <row r="57">
          <cell r="L57">
            <v>528.01153350321249</v>
          </cell>
          <cell r="M57">
            <v>19800.432506370467</v>
          </cell>
        </row>
        <row r="58">
          <cell r="L58">
            <v>557.936218878923</v>
          </cell>
          <cell r="M58">
            <v>20922.608207959613</v>
          </cell>
        </row>
        <row r="59">
          <cell r="L59">
            <v>587.86090425463362</v>
          </cell>
          <cell r="M59">
            <v>22044.783909548762</v>
          </cell>
        </row>
        <row r="60">
          <cell r="L60">
            <v>617.78558963034425</v>
          </cell>
          <cell r="M60">
            <v>23166.959611137911</v>
          </cell>
        </row>
        <row r="61">
          <cell r="L61">
            <v>647.71027500605476</v>
          </cell>
          <cell r="M61">
            <v>24289.135312727052</v>
          </cell>
        </row>
        <row r="62">
          <cell r="L62">
            <v>677.6349603817655</v>
          </cell>
          <cell r="M62">
            <v>25411.311014316205</v>
          </cell>
        </row>
        <row r="63">
          <cell r="L63">
            <v>707.55964575747601</v>
          </cell>
          <cell r="M63">
            <v>26533.48671590535</v>
          </cell>
        </row>
        <row r="64">
          <cell r="L64">
            <v>737.48433113318663</v>
          </cell>
          <cell r="M64">
            <v>27655.662417494499</v>
          </cell>
        </row>
        <row r="65">
          <cell r="L65">
            <v>767.40901650889725</v>
          </cell>
          <cell r="M65">
            <v>28777.838119083648</v>
          </cell>
        </row>
      </sheetData>
      <sheetData sheetId="10">
        <row r="20">
          <cell r="L20">
            <v>55.107491465425689</v>
          </cell>
          <cell r="M20">
            <v>2645.1595903404332</v>
          </cell>
        </row>
        <row r="21">
          <cell r="L21">
            <v>57.751935717432282</v>
          </cell>
          <cell r="M21">
            <v>2772.0929144367497</v>
          </cell>
        </row>
        <row r="22">
          <cell r="L22">
            <v>60.396379969438868</v>
          </cell>
          <cell r="M22">
            <v>2899.0262385330657</v>
          </cell>
        </row>
        <row r="23">
          <cell r="L23">
            <v>63.040824221445469</v>
          </cell>
          <cell r="M23">
            <v>3025.9595626293826</v>
          </cell>
        </row>
        <row r="24">
          <cell r="L24">
            <v>65.685268473452055</v>
          </cell>
          <cell r="M24">
            <v>3152.8928867256986</v>
          </cell>
        </row>
        <row r="25">
          <cell r="L25">
            <v>68.329712725458663</v>
          </cell>
          <cell r="M25">
            <v>3279.8262108220156</v>
          </cell>
        </row>
        <row r="26">
          <cell r="L26">
            <v>70.974156977465242</v>
          </cell>
          <cell r="M26">
            <v>3406.7595349183316</v>
          </cell>
        </row>
        <row r="27">
          <cell r="L27">
            <v>73.618601229471849</v>
          </cell>
          <cell r="M27">
            <v>3533.692859014649</v>
          </cell>
        </row>
        <row r="28">
          <cell r="L28">
            <v>76.263045481478443</v>
          </cell>
          <cell r="M28">
            <v>3660.626183110965</v>
          </cell>
        </row>
        <row r="29">
          <cell r="L29">
            <v>81.551933985491615</v>
          </cell>
          <cell r="M29">
            <v>3914.4928313035975</v>
          </cell>
        </row>
        <row r="30">
          <cell r="L30">
            <v>86.840822489504816</v>
          </cell>
          <cell r="M30">
            <v>4168.359479496231</v>
          </cell>
        </row>
        <row r="31">
          <cell r="L31">
            <v>92.129710993518017</v>
          </cell>
          <cell r="M31">
            <v>4422.2261276888648</v>
          </cell>
        </row>
        <row r="32">
          <cell r="L32">
            <v>97.41859949753119</v>
          </cell>
          <cell r="M32">
            <v>4676.0927758814969</v>
          </cell>
        </row>
        <row r="33">
          <cell r="L33">
            <v>102.70748800154439</v>
          </cell>
          <cell r="M33">
            <v>4929.9594240741308</v>
          </cell>
        </row>
        <row r="34">
          <cell r="L34">
            <v>113.28526500957076</v>
          </cell>
          <cell r="M34">
            <v>5437.6927204593967</v>
          </cell>
        </row>
        <row r="35">
          <cell r="L35">
            <v>123.86304201759714</v>
          </cell>
          <cell r="M35">
            <v>5945.4260168446626</v>
          </cell>
        </row>
        <row r="36">
          <cell r="L36">
            <v>134.44081902562354</v>
          </cell>
          <cell r="M36">
            <v>6453.1593132299295</v>
          </cell>
        </row>
        <row r="37">
          <cell r="L37">
            <v>145.01859603364989</v>
          </cell>
          <cell r="M37">
            <v>6960.8926096151945</v>
          </cell>
        </row>
        <row r="38">
          <cell r="L38">
            <v>155.59637304167629</v>
          </cell>
          <cell r="M38">
            <v>7468.6259060004613</v>
          </cell>
        </row>
        <row r="39">
          <cell r="L39">
            <v>166.17415004970263</v>
          </cell>
          <cell r="M39">
            <v>7976.3592023857263</v>
          </cell>
        </row>
        <row r="40">
          <cell r="L40">
            <v>176.75192705772903</v>
          </cell>
          <cell r="M40">
            <v>8484.0924987709932</v>
          </cell>
        </row>
        <row r="41">
          <cell r="L41">
            <v>187.32970406575535</v>
          </cell>
          <cell r="M41">
            <v>8991.8257951562573</v>
          </cell>
        </row>
        <row r="42">
          <cell r="L42">
            <v>197.90748107378178</v>
          </cell>
          <cell r="M42">
            <v>9499.559091541525</v>
          </cell>
        </row>
        <row r="43">
          <cell r="L43">
            <v>208.48525808180815</v>
          </cell>
          <cell r="M43">
            <v>10007.292387926791</v>
          </cell>
        </row>
        <row r="44">
          <cell r="L44">
            <v>219.06303508983453</v>
          </cell>
          <cell r="M44">
            <v>10515.025684312057</v>
          </cell>
        </row>
        <row r="45">
          <cell r="L45">
            <v>229.6408120978609</v>
          </cell>
          <cell r="M45">
            <v>11022.758980697323</v>
          </cell>
        </row>
        <row r="46">
          <cell r="L46">
            <v>240.2185891058873</v>
          </cell>
          <cell r="M46">
            <v>11530.492277082591</v>
          </cell>
        </row>
        <row r="47">
          <cell r="L47">
            <v>250.79636611391365</v>
          </cell>
          <cell r="M47">
            <v>12038.225573467855</v>
          </cell>
        </row>
        <row r="48">
          <cell r="L48">
            <v>261.37414312193999</v>
          </cell>
          <cell r="M48">
            <v>12545.958869853121</v>
          </cell>
        </row>
        <row r="49">
          <cell r="L49">
            <v>282.5296971379928</v>
          </cell>
          <cell r="M49">
            <v>13561.425462623654</v>
          </cell>
        </row>
        <row r="50">
          <cell r="L50">
            <v>303.6852511540456</v>
          </cell>
          <cell r="M50">
            <v>14576.892055394188</v>
          </cell>
        </row>
        <row r="51">
          <cell r="L51">
            <v>324.84080517009829</v>
          </cell>
          <cell r="M51">
            <v>15592.358648164718</v>
          </cell>
        </row>
        <row r="52">
          <cell r="L52">
            <v>345.99635918615104</v>
          </cell>
          <cell r="M52">
            <v>16607.82524093525</v>
          </cell>
        </row>
        <row r="53">
          <cell r="L53">
            <v>367.15191320220379</v>
          </cell>
          <cell r="M53">
            <v>17623.291833705782</v>
          </cell>
        </row>
        <row r="54">
          <cell r="L54">
            <v>393.59635572226972</v>
          </cell>
          <cell r="M54">
            <v>18892.625074668947</v>
          </cell>
        </row>
        <row r="55">
          <cell r="L55">
            <v>420.04079824233577</v>
          </cell>
          <cell r="M55">
            <v>20161.958315632117</v>
          </cell>
        </row>
        <row r="56">
          <cell r="L56">
            <v>446.4852407624017</v>
          </cell>
          <cell r="M56">
            <v>21431.291556595283</v>
          </cell>
        </row>
        <row r="57">
          <cell r="L57">
            <v>472.92968328246752</v>
          </cell>
          <cell r="M57">
            <v>22700.624797558441</v>
          </cell>
        </row>
        <row r="58">
          <cell r="L58">
            <v>499.37412580253357</v>
          </cell>
          <cell r="M58">
            <v>23969.95803852161</v>
          </cell>
        </row>
        <row r="59">
          <cell r="L59">
            <v>525.81856832259939</v>
          </cell>
          <cell r="M59">
            <v>25239.291279484773</v>
          </cell>
        </row>
        <row r="60">
          <cell r="L60">
            <v>552.26301084266549</v>
          </cell>
          <cell r="M60">
            <v>26508.624520447942</v>
          </cell>
        </row>
        <row r="61">
          <cell r="L61">
            <v>578.70745336273137</v>
          </cell>
          <cell r="M61">
            <v>27777.957761411104</v>
          </cell>
        </row>
        <row r="62">
          <cell r="L62">
            <v>605.15189588279725</v>
          </cell>
          <cell r="M62">
            <v>29047.29100237427</v>
          </cell>
        </row>
        <row r="63">
          <cell r="L63">
            <v>631.59633840286324</v>
          </cell>
          <cell r="M63">
            <v>30316.624243337435</v>
          </cell>
        </row>
        <row r="64">
          <cell r="L64">
            <v>658.04078092292923</v>
          </cell>
          <cell r="M64">
            <v>31585.957484300605</v>
          </cell>
        </row>
        <row r="65">
          <cell r="L65">
            <v>684.48522344299511</v>
          </cell>
          <cell r="M65">
            <v>32855.290725263767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VOL_Ton"/>
      <sheetName val="VOL_m3"/>
      <sheetName val="Estoques"/>
      <sheetName val="n_VEI_hr"/>
      <sheetName val="Tempos"/>
      <sheetName val="Densidades"/>
      <sheetName val="Relatório Gerencial 2006"/>
      <sheetName val="Entrada de Redutor na UPG"/>
      <sheetName val="Estoque_UPG"/>
      <sheetName val="Carreg_Vol_x_Hr"/>
      <sheetName val="Carreg_Veíc_x_Hr"/>
      <sheetName val="UPG_Vol_x_Hr"/>
      <sheetName val="UPG_Veíc_x_Hr"/>
      <sheetName val="UPG_T_Espera"/>
      <sheetName val="T_UPR-U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ção"/>
      <sheetName val="Sistema2"/>
      <sheetName val="Sistema"/>
      <sheetName val="Controle"/>
      <sheetName val="Programa"/>
      <sheetName val="Comparação"/>
      <sheetName val="Proposto"/>
      <sheetName val="Atual"/>
      <sheetName val="Inicio do Projeto"/>
      <sheetName val="Combustível"/>
      <sheetName val="Mercado"/>
      <sheetName val="Proposta_2001"/>
      <sheetName val="Proposta_2001 (2)"/>
      <sheetName val="Apres_US$"/>
    </sheetNames>
    <sheetDataSet>
      <sheetData sheetId="0" refreshError="1"/>
      <sheetData sheetId="1" refreshError="1"/>
      <sheetData sheetId="2" refreshError="1"/>
      <sheetData sheetId="3" refreshError="1">
        <row r="40">
          <cell r="D40">
            <v>9</v>
          </cell>
        </row>
        <row r="55">
          <cell r="D55">
            <v>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VOL_Ton"/>
      <sheetName val="VOL_m3"/>
      <sheetName val="Estoques"/>
      <sheetName val="n_VEI_hr"/>
      <sheetName val="Tempos"/>
      <sheetName val="Densidades"/>
      <sheetName val="Relatório Gerencial 2006"/>
      <sheetName val="Entrada de Redutor na UPG"/>
      <sheetName val="Estoque_UPG"/>
      <sheetName val="Carreg_Vol_x_Hr"/>
      <sheetName val="Carreg_Veíc_x_Hr"/>
      <sheetName val="UPG_Vol_x_Hr"/>
      <sheetName val="UPG_Veíc_x_Hr"/>
      <sheetName val="UPG_T_Espera"/>
      <sheetName val="T_UPR-U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96"/>
      <sheetName val="BALANCO96"/>
    </sheetNames>
    <sheetDataSet>
      <sheetData sheetId="0"/>
      <sheetData sheetId="1" refreshError="1">
        <row r="3">
          <cell r="B3" t="str">
            <v>BALANÇO PATRIMONIAL</v>
          </cell>
        </row>
        <row r="4">
          <cell r="B4" t="str">
            <v>Encerrado em 31/12/96 e 31/12/95  -  R$</v>
          </cell>
        </row>
        <row r="5">
          <cell r="B5" t="str">
            <v>ATIVO</v>
          </cell>
          <cell r="G5" t="str">
            <v>PASSIVO</v>
          </cell>
        </row>
        <row r="6">
          <cell r="E6">
            <v>35430</v>
          </cell>
          <cell r="F6">
            <v>35064</v>
          </cell>
          <cell r="J6">
            <v>35430</v>
          </cell>
          <cell r="K6">
            <v>35064</v>
          </cell>
        </row>
        <row r="8">
          <cell r="B8" t="str">
            <v>Circulante</v>
          </cell>
          <cell r="G8" t="str">
            <v>Circulante</v>
          </cell>
        </row>
        <row r="9">
          <cell r="B9" t="str">
            <v xml:space="preserve">  Disponível</v>
          </cell>
          <cell r="E9">
            <v>280937.33</v>
          </cell>
          <cell r="F9">
            <v>204947.42</v>
          </cell>
          <cell r="G9" t="str">
            <v xml:space="preserve">  Empréstimos e Financiamentos</v>
          </cell>
          <cell r="J9">
            <v>1237979.93</v>
          </cell>
          <cell r="K9">
            <v>1319190.6499999999</v>
          </cell>
        </row>
        <row r="10">
          <cell r="B10" t="str">
            <v xml:space="preserve">  Aplicações Financeiras</v>
          </cell>
          <cell r="E10">
            <v>1031925.54</v>
          </cell>
          <cell r="F10">
            <v>595346.79</v>
          </cell>
          <cell r="G10" t="str">
            <v xml:space="preserve">  Fornecedores Nacionais</v>
          </cell>
          <cell r="J10">
            <v>990388.52999999991</v>
          </cell>
          <cell r="K10">
            <v>1136980.17</v>
          </cell>
        </row>
        <row r="11">
          <cell r="B11" t="str">
            <v xml:space="preserve">  Clientes</v>
          </cell>
          <cell r="E11">
            <v>4829456.68</v>
          </cell>
          <cell r="F11">
            <v>2152090.21</v>
          </cell>
          <cell r="G11" t="str">
            <v xml:space="preserve">  Fornecedores no Exterior</v>
          </cell>
          <cell r="J11">
            <v>172900.99</v>
          </cell>
          <cell r="K11">
            <v>83964.56</v>
          </cell>
        </row>
        <row r="12">
          <cell r="B12" t="str">
            <v xml:space="preserve">  Estoques</v>
          </cell>
          <cell r="E12">
            <v>2338385.3199999998</v>
          </cell>
          <cell r="F12">
            <v>1775827.3</v>
          </cell>
          <cell r="G12" t="str">
            <v xml:space="preserve">  Obrigações Trabalhistas</v>
          </cell>
          <cell r="J12">
            <v>2899119.3000000003</v>
          </cell>
          <cell r="K12">
            <v>2108279.0299999998</v>
          </cell>
        </row>
        <row r="13">
          <cell r="B13" t="str">
            <v xml:space="preserve">  Créditos Diversos</v>
          </cell>
          <cell r="E13">
            <v>2065495.37</v>
          </cell>
          <cell r="F13">
            <v>1400040.92</v>
          </cell>
          <cell r="G13" t="str">
            <v xml:space="preserve">  Obrigações Tributárias</v>
          </cell>
          <cell r="J13">
            <v>234200.3</v>
          </cell>
          <cell r="K13">
            <v>188428.08</v>
          </cell>
        </row>
        <row r="14">
          <cell r="B14" t="str">
            <v xml:space="preserve">  Impostos a Recuperar</v>
          </cell>
          <cell r="E14">
            <v>0</v>
          </cell>
          <cell r="F14">
            <v>96663.6</v>
          </cell>
          <cell r="G14" t="str">
            <v xml:space="preserve">  Provisões Tributárias do Exercício</v>
          </cell>
          <cell r="J14">
            <v>3566670.72</v>
          </cell>
          <cell r="K14">
            <v>3341246</v>
          </cell>
        </row>
        <row r="15">
          <cell r="B15" t="str">
            <v xml:space="preserve">  Despesas do Exercício Seguinte</v>
          </cell>
          <cell r="E15">
            <v>30307.99</v>
          </cell>
          <cell r="G15" t="str">
            <v xml:space="preserve">  Adiantamento de clientes</v>
          </cell>
          <cell r="J15">
            <v>821064.39</v>
          </cell>
        </row>
        <row r="16">
          <cell r="E16">
            <v>10576508.229999999</v>
          </cell>
          <cell r="F16">
            <v>6224916.2399999993</v>
          </cell>
          <cell r="G16" t="str">
            <v xml:space="preserve">  Lucros a Distribuir</v>
          </cell>
          <cell r="J16">
            <v>9870707.9000000004</v>
          </cell>
          <cell r="K16">
            <v>4316690.72</v>
          </cell>
        </row>
        <row r="17">
          <cell r="J17">
            <v>19793032.060000002</v>
          </cell>
          <cell r="K17">
            <v>12494779.210000001</v>
          </cell>
        </row>
        <row r="19">
          <cell r="G19" t="str">
            <v>Exigível a Longo Prazo</v>
          </cell>
        </row>
        <row r="20">
          <cell r="B20" t="str">
            <v>Realizável a Longo Prazo</v>
          </cell>
        </row>
        <row r="21">
          <cell r="B21" t="str">
            <v xml:space="preserve">  Empréstimos a Terceirizados</v>
          </cell>
          <cell r="E21">
            <v>1188490.1199999999</v>
          </cell>
          <cell r="F21">
            <v>1988654.19</v>
          </cell>
          <cell r="G21" t="str">
            <v xml:space="preserve">  Empréstimos e Financiamentos</v>
          </cell>
          <cell r="J21">
            <v>2031762.71</v>
          </cell>
          <cell r="K21">
            <v>2024723.02</v>
          </cell>
        </row>
        <row r="22">
          <cell r="E22">
            <v>1188490.1199999999</v>
          </cell>
          <cell r="F22">
            <v>1988654.19</v>
          </cell>
          <cell r="J22">
            <v>2031762.71</v>
          </cell>
          <cell r="K22">
            <v>2024723.02</v>
          </cell>
        </row>
        <row r="24">
          <cell r="G24" t="str">
            <v>Resultados de Exercícios Futuros</v>
          </cell>
        </row>
        <row r="25">
          <cell r="G25" t="str">
            <v xml:space="preserve">  Valores Não Pagos</v>
          </cell>
          <cell r="J25">
            <v>-5102840.3899999997</v>
          </cell>
          <cell r="K25">
            <v>-3365324.83</v>
          </cell>
        </row>
        <row r="26">
          <cell r="G26" t="str">
            <v xml:space="preserve">  Valores Não Recebidos</v>
          </cell>
          <cell r="J26">
            <v>7890228.7199999997</v>
          </cell>
          <cell r="K26">
            <v>4571901.59</v>
          </cell>
        </row>
        <row r="27">
          <cell r="B27" t="str">
            <v>Permanente</v>
          </cell>
          <cell r="J27">
            <v>2787388.33</v>
          </cell>
          <cell r="K27">
            <v>1206576.7599999998</v>
          </cell>
        </row>
        <row r="28">
          <cell r="B28" t="str">
            <v xml:space="preserve">  Investimentos</v>
          </cell>
          <cell r="E28">
            <v>1053961.1100000001</v>
          </cell>
          <cell r="F28">
            <v>574358.67000000004</v>
          </cell>
        </row>
        <row r="29">
          <cell r="B29" t="str">
            <v xml:space="preserve">  Imobilizado</v>
          </cell>
          <cell r="E29">
            <v>10979782.049999999</v>
          </cell>
          <cell r="F29">
            <v>9021766.5099999998</v>
          </cell>
          <cell r="G29" t="str">
            <v>Patrimônio Líquido</v>
          </cell>
        </row>
        <row r="30">
          <cell r="B30" t="str">
            <v xml:space="preserve">  Diferido Líquido</v>
          </cell>
          <cell r="E30">
            <v>2922240.4</v>
          </cell>
          <cell r="F30">
            <v>2035476.53</v>
          </cell>
          <cell r="G30" t="str">
            <v xml:space="preserve">  Capital Social</v>
          </cell>
          <cell r="J30">
            <v>2108000</v>
          </cell>
          <cell r="K30">
            <v>219324</v>
          </cell>
        </row>
        <row r="31">
          <cell r="E31">
            <v>14955983.559999999</v>
          </cell>
          <cell r="F31">
            <v>11631601.709999999</v>
          </cell>
          <cell r="G31" t="str">
            <v xml:space="preserve">  Reservas de Capital</v>
          </cell>
          <cell r="J31">
            <v>798.81</v>
          </cell>
          <cell r="K31">
            <v>53365.34</v>
          </cell>
        </row>
        <row r="32">
          <cell r="G32" t="str">
            <v xml:space="preserve">  Lucro Inflacionário a Realizar</v>
          </cell>
          <cell r="J32">
            <v>0</v>
          </cell>
          <cell r="K32">
            <v>2010294.34</v>
          </cell>
        </row>
        <row r="33">
          <cell r="G33" t="str">
            <v xml:space="preserve">  Lucro Acumulados</v>
          </cell>
          <cell r="J33">
            <v>0</v>
          </cell>
          <cell r="K33">
            <v>1836109.47</v>
          </cell>
        </row>
        <row r="34">
          <cell r="J34">
            <v>2108798.81</v>
          </cell>
          <cell r="K34">
            <v>4119093.1500000004</v>
          </cell>
        </row>
        <row r="37">
          <cell r="B37" t="str">
            <v>Total do Ativo</v>
          </cell>
          <cell r="E37">
            <v>26720981.909999996</v>
          </cell>
          <cell r="F37">
            <v>19845172.140000001</v>
          </cell>
          <cell r="G37" t="str">
            <v>Total do Passivo</v>
          </cell>
          <cell r="J37">
            <v>26720981.91</v>
          </cell>
          <cell r="K37">
            <v>19845172.140000001</v>
          </cell>
        </row>
        <row r="76">
          <cell r="V76" t="str">
            <v>DEMONSTRATIVO DAS MUTAÇÕES DO PATRIMÔNIO LÍQUIDO</v>
          </cell>
        </row>
        <row r="77">
          <cell r="V77" t="str">
            <v>Encerrado em 31/12/96 e 31/12/95  -  R$</v>
          </cell>
        </row>
        <row r="78">
          <cell r="AC78" t="str">
            <v>LUCRO</v>
          </cell>
        </row>
        <row r="79">
          <cell r="AB79" t="str">
            <v>RESERVAS</v>
          </cell>
          <cell r="AC79" t="str">
            <v>INFLACIONÁRIO</v>
          </cell>
          <cell r="AD79" t="str">
            <v>LUCROS</v>
          </cell>
        </row>
        <row r="80">
          <cell r="AA80" t="str">
            <v>CAPITAL</v>
          </cell>
          <cell r="AB80" t="str">
            <v>DE CAPITAL</v>
          </cell>
          <cell r="AC80" t="str">
            <v>A REALIZAR</v>
          </cell>
          <cell r="AD80" t="str">
            <v>ACUMULADOS</v>
          </cell>
          <cell r="AE80" t="str">
            <v>TOTAL</v>
          </cell>
        </row>
        <row r="81">
          <cell r="V81" t="str">
            <v>Saldo em 31/12/94</v>
          </cell>
          <cell r="AA81">
            <v>14087.96</v>
          </cell>
          <cell r="AB81">
            <v>208584.75200000001</v>
          </cell>
          <cell r="AC81">
            <v>993103.61</v>
          </cell>
          <cell r="AD81">
            <v>1499330.6080000002</v>
          </cell>
          <cell r="AE81">
            <v>2715106.93</v>
          </cell>
        </row>
        <row r="83">
          <cell r="V83" t="str">
            <v>Transferência para Aumento de Capital</v>
          </cell>
          <cell r="AA83">
            <v>205236.04</v>
          </cell>
          <cell r="AB83">
            <v>-205236.04</v>
          </cell>
          <cell r="AC83">
            <v>0</v>
          </cell>
          <cell r="AD83">
            <v>0</v>
          </cell>
          <cell r="AE83">
            <v>0</v>
          </cell>
        </row>
        <row r="84">
          <cell r="V84" t="str">
            <v>Correção Monetária do Balanço</v>
          </cell>
          <cell r="AA84">
            <v>0</v>
          </cell>
          <cell r="AB84">
            <v>50016.63</v>
          </cell>
          <cell r="AC84">
            <v>223070.41</v>
          </cell>
          <cell r="AD84">
            <v>336778.86</v>
          </cell>
          <cell r="AE84">
            <v>609865.9</v>
          </cell>
        </row>
        <row r="85">
          <cell r="V85" t="str">
            <v>Lucro Inflacionário Diferido</v>
          </cell>
          <cell r="AA85">
            <v>0</v>
          </cell>
          <cell r="AB85">
            <v>0</v>
          </cell>
          <cell r="AC85">
            <v>1236600.92</v>
          </cell>
          <cell r="AD85">
            <v>0</v>
          </cell>
          <cell r="AE85">
            <v>1236600.92</v>
          </cell>
        </row>
        <row r="86">
          <cell r="V86" t="str">
            <v>Lucro Inflacionário Realizado</v>
          </cell>
          <cell r="AA86">
            <v>0</v>
          </cell>
          <cell r="AB86">
            <v>0</v>
          </cell>
          <cell r="AC86">
            <v>-442480.6</v>
          </cell>
          <cell r="AD86">
            <v>0</v>
          </cell>
          <cell r="AE86">
            <v>-442480.6</v>
          </cell>
        </row>
        <row r="87">
          <cell r="V87" t="str">
            <v>Resultado Líquido do Exercício</v>
          </cell>
          <cell r="AA87">
            <v>0</v>
          </cell>
          <cell r="AB87">
            <v>0</v>
          </cell>
          <cell r="AC87">
            <v>0</v>
          </cell>
          <cell r="AD87">
            <v>7681847.7199999997</v>
          </cell>
          <cell r="AE87">
            <v>7681847.7199999997</v>
          </cell>
        </row>
        <row r="88">
          <cell r="V88" t="str">
            <v>Lucros Distribuídos</v>
          </cell>
          <cell r="AA88">
            <v>0</v>
          </cell>
          <cell r="AB88">
            <v>0</v>
          </cell>
          <cell r="AC88">
            <v>0</v>
          </cell>
          <cell r="AD88">
            <v>-3365157</v>
          </cell>
          <cell r="AE88">
            <v>-3365157</v>
          </cell>
        </row>
        <row r="89">
          <cell r="V89" t="str">
            <v>Dividendos Propostos</v>
          </cell>
          <cell r="AA89">
            <v>0</v>
          </cell>
          <cell r="AB89">
            <v>0</v>
          </cell>
          <cell r="AC89">
            <v>0</v>
          </cell>
          <cell r="AD89">
            <v>-4316690.72</v>
          </cell>
          <cell r="AE89">
            <v>-4316690.72</v>
          </cell>
        </row>
        <row r="91">
          <cell r="V91" t="str">
            <v>Saldo em 31/12/95</v>
          </cell>
          <cell r="AA91">
            <v>219324</v>
          </cell>
          <cell r="AB91">
            <v>53365.341999999997</v>
          </cell>
          <cell r="AC91">
            <v>2010294.34</v>
          </cell>
          <cell r="AD91">
            <v>1836109.4680000013</v>
          </cell>
          <cell r="AE91">
            <v>4119093.15</v>
          </cell>
        </row>
        <row r="93">
          <cell r="V93" t="str">
            <v>Transferência para Aumento de Capital</v>
          </cell>
          <cell r="AA93">
            <v>1888676</v>
          </cell>
          <cell r="AB93">
            <v>-52566.53</v>
          </cell>
          <cell r="AC93">
            <v>0</v>
          </cell>
          <cell r="AD93">
            <v>-1836109.47</v>
          </cell>
          <cell r="AE93">
            <v>0</v>
          </cell>
        </row>
        <row r="94">
          <cell r="V94" t="str">
            <v>Lucro Inflacionário Realizado</v>
          </cell>
          <cell r="AA94">
            <v>0</v>
          </cell>
          <cell r="AB94">
            <v>0</v>
          </cell>
          <cell r="AC94">
            <v>-2010294.34</v>
          </cell>
          <cell r="AD94">
            <v>0</v>
          </cell>
          <cell r="AE94">
            <v>-2010294.34</v>
          </cell>
        </row>
        <row r="95">
          <cell r="V95" t="str">
            <v>Resultado Líquido do Exercício</v>
          </cell>
          <cell r="AA95">
            <v>0</v>
          </cell>
          <cell r="AB95">
            <v>0</v>
          </cell>
          <cell r="AC95">
            <v>0</v>
          </cell>
          <cell r="AD95">
            <v>12772919.210000001</v>
          </cell>
          <cell r="AE95">
            <v>12772919.210000001</v>
          </cell>
        </row>
        <row r="96">
          <cell r="V96" t="str">
            <v>Cessão de Crédito - Transinc</v>
          </cell>
          <cell r="AD96">
            <v>-1061950.8700000001</v>
          </cell>
          <cell r="AE96">
            <v>-1061950.8700000001</v>
          </cell>
        </row>
        <row r="97">
          <cell r="V97" t="str">
            <v>Lucros Distribuídos</v>
          </cell>
          <cell r="AA97">
            <v>0</v>
          </cell>
          <cell r="AB97">
            <v>0</v>
          </cell>
          <cell r="AC97">
            <v>0</v>
          </cell>
          <cell r="AD97">
            <v>-1840260.44</v>
          </cell>
          <cell r="AE97">
            <v>-1840260.44</v>
          </cell>
        </row>
        <row r="98">
          <cell r="V98" t="str">
            <v>Dividendos Propostos</v>
          </cell>
          <cell r="AA98">
            <v>0</v>
          </cell>
          <cell r="AB98">
            <v>0</v>
          </cell>
          <cell r="AC98">
            <v>0</v>
          </cell>
          <cell r="AD98">
            <v>-9870707.9000000004</v>
          </cell>
          <cell r="AE98">
            <v>-9870707.9000000004</v>
          </cell>
        </row>
        <row r="100">
          <cell r="V100" t="str">
            <v>Saldo em 31/12/96</v>
          </cell>
          <cell r="AA100">
            <v>2108000</v>
          </cell>
          <cell r="AB100">
            <v>798.81199999999808</v>
          </cell>
          <cell r="AC100">
            <v>0</v>
          </cell>
          <cell r="AD100">
            <v>-1.9999966025352478E-3</v>
          </cell>
          <cell r="AE100">
            <v>2108798.8099999987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Resumo"/>
      <sheetName val="Relac Centro Custos"/>
      <sheetName val="Desp_Fabr&amp;Adm"/>
      <sheetName val="BaseDados"/>
      <sheetName val="Custo_Insumos"/>
      <sheetName val="BD_Detalhes"/>
      <sheetName val="BD_Resumo"/>
      <sheetName val="Resumo"/>
      <sheetName val="Margem"/>
      <sheetName val="Menu"/>
      <sheetName val="Overview"/>
      <sheetName val="SemiAcabados"/>
      <sheetName val="Consulta"/>
      <sheetName val="Simulação"/>
    </sheetNames>
    <sheetDataSet>
      <sheetData sheetId="0" refreshError="1"/>
      <sheetData sheetId="1" refreshError="1"/>
      <sheetData sheetId="2" refreshError="1">
        <row r="4">
          <cell r="B4">
            <v>42</v>
          </cell>
        </row>
        <row r="5">
          <cell r="B5">
            <v>43</v>
          </cell>
        </row>
        <row r="6">
          <cell r="B6">
            <v>44</v>
          </cell>
        </row>
        <row r="7">
          <cell r="B7">
            <v>45</v>
          </cell>
        </row>
        <row r="8">
          <cell r="B8">
            <v>46</v>
          </cell>
        </row>
        <row r="9">
          <cell r="B9">
            <v>47</v>
          </cell>
        </row>
        <row r="10">
          <cell r="B10">
            <v>49</v>
          </cell>
        </row>
        <row r="11">
          <cell r="B11">
            <v>50</v>
          </cell>
        </row>
        <row r="12">
          <cell r="B12">
            <v>51</v>
          </cell>
        </row>
        <row r="13">
          <cell r="B13">
            <v>52</v>
          </cell>
        </row>
        <row r="14">
          <cell r="B14">
            <v>53</v>
          </cell>
        </row>
        <row r="15">
          <cell r="B15" t="str">
            <v>49C</v>
          </cell>
        </row>
      </sheetData>
      <sheetData sheetId="3" refreshError="1"/>
      <sheetData sheetId="4" refreshError="1">
        <row r="5">
          <cell r="C5">
            <v>1120001</v>
          </cell>
          <cell r="D5">
            <v>38579</v>
          </cell>
          <cell r="E5" t="str">
            <v>FINOS DE COQUE DE  PETROLEO</v>
          </cell>
          <cell r="F5">
            <v>210.93327203039999</v>
          </cell>
          <cell r="G5">
            <v>18.851800000000001</v>
          </cell>
          <cell r="H5">
            <v>229.78507203039999</v>
          </cell>
          <cell r="I5">
            <v>0</v>
          </cell>
          <cell r="J5">
            <v>0</v>
          </cell>
          <cell r="K5">
            <v>229.78507203039999</v>
          </cell>
        </row>
        <row r="6">
          <cell r="C6">
            <v>1120002</v>
          </cell>
          <cell r="D6">
            <v>38579</v>
          </cell>
          <cell r="E6" t="str">
            <v>COQUE CALCINADO PETROLEO</v>
          </cell>
          <cell r="F6">
            <v>611.66618484865967</v>
          </cell>
          <cell r="G6">
            <v>17.619947399999997</v>
          </cell>
          <cell r="H6">
            <v>679.28613224865967</v>
          </cell>
          <cell r="I6">
            <v>0</v>
          </cell>
          <cell r="J6">
            <v>0</v>
          </cell>
          <cell r="K6">
            <v>679.28613224865967</v>
          </cell>
        </row>
        <row r="7">
          <cell r="C7">
            <v>1120003</v>
          </cell>
          <cell r="D7">
            <v>38579</v>
          </cell>
          <cell r="E7" t="str">
            <v>COQUE PETRÓLEO CALC FINOS E RESÍDUOS</v>
          </cell>
          <cell r="F7">
            <v>68.936637657600002</v>
          </cell>
          <cell r="G7">
            <v>17.619947399999997</v>
          </cell>
          <cell r="H7">
            <v>86.556585057600003</v>
          </cell>
          <cell r="I7">
            <v>0</v>
          </cell>
          <cell r="J7">
            <v>0</v>
          </cell>
          <cell r="K7">
            <v>86.556585057600003</v>
          </cell>
        </row>
        <row r="8">
          <cell r="C8">
            <v>1120026</v>
          </cell>
          <cell r="D8">
            <v>38411</v>
          </cell>
          <cell r="E8" t="str">
            <v>PÓ DE FO</v>
          </cell>
          <cell r="F8">
            <v>81.433333333333323</v>
          </cell>
          <cell r="G8">
            <v>55.077014999999989</v>
          </cell>
          <cell r="H8">
            <v>136.5103483333333</v>
          </cell>
          <cell r="I8">
            <v>0</v>
          </cell>
          <cell r="J8">
            <v>0</v>
          </cell>
          <cell r="K8">
            <v>136.5103483333333</v>
          </cell>
        </row>
        <row r="9">
          <cell r="C9">
            <v>1120048</v>
          </cell>
          <cell r="D9">
            <v>38579</v>
          </cell>
          <cell r="E9" t="str">
            <v>PÓ DE FILTRO (Recuperação Interna)</v>
          </cell>
          <cell r="F9">
            <v>1E-4</v>
          </cell>
          <cell r="G9">
            <v>0</v>
          </cell>
          <cell r="H9">
            <v>1E-4</v>
          </cell>
          <cell r="I9">
            <v>0</v>
          </cell>
          <cell r="J9">
            <v>0</v>
          </cell>
          <cell r="K9">
            <v>1E-4</v>
          </cell>
        </row>
        <row r="10">
          <cell r="C10">
            <v>1120055</v>
          </cell>
          <cell r="D10">
            <v>38579</v>
          </cell>
          <cell r="E10" t="str">
            <v>COQUE VERDE PETRÓLEO</v>
          </cell>
          <cell r="F10">
            <v>249.06586152822672</v>
          </cell>
          <cell r="G10">
            <v>17.619947399999997</v>
          </cell>
          <cell r="H10">
            <v>266.68580892822672</v>
          </cell>
          <cell r="I10">
            <v>0</v>
          </cell>
          <cell r="J10">
            <v>0.44332665422877232</v>
          </cell>
          <cell r="K10">
            <v>267.12913558245549</v>
          </cell>
        </row>
        <row r="11">
          <cell r="C11" t="str">
            <v>1120055C</v>
          </cell>
          <cell r="D11">
            <v>38579</v>
          </cell>
          <cell r="E11" t="str">
            <v>COQUE VERDE PETRÓLEO</v>
          </cell>
          <cell r="F11">
            <v>249.06586152822672</v>
          </cell>
          <cell r="G11">
            <v>0</v>
          </cell>
          <cell r="H11">
            <v>249.06586152822672</v>
          </cell>
          <cell r="I11">
            <v>0</v>
          </cell>
          <cell r="J11">
            <v>0</v>
          </cell>
          <cell r="K11">
            <v>249.06586152822672</v>
          </cell>
        </row>
        <row r="12">
          <cell r="C12">
            <v>1120056</v>
          </cell>
          <cell r="E12" t="str">
            <v>COQUE IMPORTADO HS</v>
          </cell>
          <cell r="F12">
            <v>155.94999999999999</v>
          </cell>
          <cell r="G12">
            <v>0</v>
          </cell>
          <cell r="H12">
            <v>155.94999999999999</v>
          </cell>
          <cell r="I12">
            <v>0</v>
          </cell>
          <cell r="J12">
            <v>0</v>
          </cell>
          <cell r="K12">
            <v>155.94999999999999</v>
          </cell>
        </row>
        <row r="13">
          <cell r="C13">
            <v>1121007</v>
          </cell>
          <cell r="D13" t="str">
            <v>Sorocaba</v>
          </cell>
          <cell r="E13" t="str">
            <v>MISTURAS - SEMI ACABADO - SILO 3</v>
          </cell>
          <cell r="H13">
            <v>105.56511364549333</v>
          </cell>
          <cell r="I13">
            <v>0</v>
          </cell>
          <cell r="J13">
            <v>0.97814788853544965</v>
          </cell>
          <cell r="K13">
            <v>106.54326153402877</v>
          </cell>
        </row>
        <row r="14">
          <cell r="C14">
            <v>1121009</v>
          </cell>
          <cell r="D14" t="str">
            <v>Sorocaba</v>
          </cell>
          <cell r="E14" t="str">
            <v>MISTURAS -SEMI ACABADO SILOS 1 E 2</v>
          </cell>
          <cell r="H14">
            <v>298.91383912621518</v>
          </cell>
          <cell r="I14">
            <v>0</v>
          </cell>
          <cell r="J14">
            <v>6.6396735950646679</v>
          </cell>
          <cell r="K14">
            <v>305.55351272127984</v>
          </cell>
        </row>
        <row r="15">
          <cell r="C15">
            <v>1121011</v>
          </cell>
          <cell r="D15" t="str">
            <v>Sorocaba</v>
          </cell>
          <cell r="E15" t="str">
            <v>COQUE VERDE BRIT/PEN. FINO</v>
          </cell>
          <cell r="H15">
            <v>266.68580892822672</v>
          </cell>
          <cell r="I15">
            <v>0</v>
          </cell>
          <cell r="J15">
            <v>3.2480366319137364</v>
          </cell>
          <cell r="K15">
            <v>269.93384556014047</v>
          </cell>
        </row>
        <row r="16">
          <cell r="C16">
            <v>1121012</v>
          </cell>
          <cell r="D16" t="str">
            <v>Sorocaba</v>
          </cell>
          <cell r="E16" t="str">
            <v>COQUE VERDE BRIT/PEN. MEDIO</v>
          </cell>
          <cell r="H16">
            <v>266.68580892822672</v>
          </cell>
          <cell r="I16">
            <v>0</v>
          </cell>
          <cell r="J16">
            <v>3.2480366319137364</v>
          </cell>
          <cell r="K16">
            <v>269.93384556014047</v>
          </cell>
        </row>
        <row r="17">
          <cell r="C17">
            <v>1121013</v>
          </cell>
          <cell r="D17" t="str">
            <v>Sorocaba</v>
          </cell>
          <cell r="E17" t="str">
            <v>COQUE VERDE BRIT/PEN. GROSSO</v>
          </cell>
          <cell r="H17">
            <v>266.68580892822672</v>
          </cell>
          <cell r="I17">
            <v>0</v>
          </cell>
          <cell r="J17">
            <v>3.2480366319137364</v>
          </cell>
          <cell r="K17">
            <v>269.93384556014047</v>
          </cell>
        </row>
        <row r="18">
          <cell r="C18">
            <v>1121030</v>
          </cell>
          <cell r="D18" t="str">
            <v>Sorocaba</v>
          </cell>
          <cell r="E18" t="str">
            <v>COQUE DE PETROLEO GRAFITIZADO 70</v>
          </cell>
          <cell r="H18">
            <v>359.91179408018729</v>
          </cell>
          <cell r="I18">
            <v>0</v>
          </cell>
          <cell r="J18">
            <v>163.10750950529791</v>
          </cell>
          <cell r="K18">
            <v>523.0193035854852</v>
          </cell>
        </row>
        <row r="19">
          <cell r="C19">
            <v>1121032</v>
          </cell>
          <cell r="D19" t="str">
            <v>Sorocaba</v>
          </cell>
          <cell r="E19" t="str">
            <v>COQUE DE PETROLEO GRAFITIZADO 80</v>
          </cell>
          <cell r="H19">
            <v>359.91179408018729</v>
          </cell>
          <cell r="I19">
            <v>0</v>
          </cell>
          <cell r="J19">
            <v>171.2628849805628</v>
          </cell>
          <cell r="K19">
            <v>531.17467906075012</v>
          </cell>
        </row>
        <row r="20">
          <cell r="C20">
            <v>1121035</v>
          </cell>
          <cell r="D20" t="str">
            <v>Sorocaba</v>
          </cell>
          <cell r="E20" t="str">
            <v>COQUE DE PETROLEO GRAFITIZADO 100</v>
          </cell>
          <cell r="H20">
            <v>359.91179408018729</v>
          </cell>
          <cell r="I20">
            <v>0</v>
          </cell>
          <cell r="J20">
            <v>183.49594819346015</v>
          </cell>
          <cell r="K20">
            <v>543.4077422736475</v>
          </cell>
        </row>
        <row r="21">
          <cell r="C21">
            <v>1121053</v>
          </cell>
          <cell r="D21" t="str">
            <v>Sorocaba</v>
          </cell>
          <cell r="E21" t="str">
            <v>CALCINADO UNIMETALCALCINADOR</v>
          </cell>
          <cell r="H21">
            <v>380.97972704032389</v>
          </cell>
          <cell r="I21">
            <v>0</v>
          </cell>
          <cell r="J21">
            <v>18.301549803400547</v>
          </cell>
          <cell r="K21">
            <v>399.28127684372441</v>
          </cell>
        </row>
        <row r="22">
          <cell r="C22">
            <v>1121055</v>
          </cell>
          <cell r="D22" t="str">
            <v>Sorocaba</v>
          </cell>
          <cell r="E22" t="str">
            <v>SEMI-BRIQUETE</v>
          </cell>
          <cell r="H22">
            <v>308.15859703733526</v>
          </cell>
          <cell r="I22">
            <v>29.049999999999997</v>
          </cell>
          <cell r="J22">
            <v>41.178740954792808</v>
          </cell>
          <cell r="K22">
            <v>378.3873379921281</v>
          </cell>
        </row>
        <row r="23">
          <cell r="C23">
            <v>1121056</v>
          </cell>
          <cell r="D23" t="str">
            <v>Sorocaba</v>
          </cell>
          <cell r="E23" t="str">
            <v>PÓ DE FILTRO GRAFITIZADO</v>
          </cell>
          <cell r="H23">
            <v>1E-4</v>
          </cell>
          <cell r="I23">
            <v>0</v>
          </cell>
          <cell r="J23">
            <v>0</v>
          </cell>
          <cell r="K23">
            <v>1E-4</v>
          </cell>
        </row>
        <row r="26">
          <cell r="C26" t="str">
            <v>Tabela de Preço dos Insumos - Material Direto</v>
          </cell>
        </row>
        <row r="27">
          <cell r="C27" t="str">
            <v>Código</v>
          </cell>
          <cell r="D27" t="str">
            <v>Ult. Cotação</v>
          </cell>
          <cell r="E27" t="str">
            <v>Descrição</v>
          </cell>
          <cell r="F27" t="str">
            <v>Unid</v>
          </cell>
          <cell r="H27" t="str">
            <v>FOB</v>
          </cell>
          <cell r="I27" t="str">
            <v>Outros</v>
          </cell>
          <cell r="J27" t="str">
            <v>Frete</v>
          </cell>
          <cell r="K27" t="str">
            <v>CIF</v>
          </cell>
        </row>
        <row r="28">
          <cell r="C28">
            <v>2510016</v>
          </cell>
          <cell r="D28">
            <v>38583</v>
          </cell>
          <cell r="E28" t="str">
            <v>Óleo BPF (comum)</v>
          </cell>
          <cell r="F28" t="str">
            <v>Lt</v>
          </cell>
          <cell r="H28">
            <v>0.72</v>
          </cell>
          <cell r="I28">
            <v>0</v>
          </cell>
          <cell r="J28">
            <v>0</v>
          </cell>
          <cell r="K28">
            <v>0.72</v>
          </cell>
        </row>
        <row r="29">
          <cell r="C29">
            <v>2510044</v>
          </cell>
          <cell r="D29">
            <v>38583</v>
          </cell>
          <cell r="E29" t="str">
            <v>Óleo tipo 2A</v>
          </cell>
          <cell r="F29" t="str">
            <v>Lt</v>
          </cell>
          <cell r="H29">
            <v>1.03</v>
          </cell>
          <cell r="I29">
            <v>0</v>
          </cell>
          <cell r="J29">
            <v>0</v>
          </cell>
          <cell r="K29">
            <v>1.03</v>
          </cell>
        </row>
        <row r="30">
          <cell r="C30">
            <v>2510045</v>
          </cell>
          <cell r="D30">
            <v>38583</v>
          </cell>
          <cell r="E30" t="str">
            <v xml:space="preserve">Óleo tipo 3A </v>
          </cell>
          <cell r="F30" t="str">
            <v>Lt</v>
          </cell>
          <cell r="H30">
            <v>0.83</v>
          </cell>
          <cell r="I30">
            <v>0</v>
          </cell>
          <cell r="J30">
            <v>0</v>
          </cell>
          <cell r="K30">
            <v>0.83</v>
          </cell>
        </row>
        <row r="31">
          <cell r="C31">
            <v>2510048</v>
          </cell>
          <cell r="D31">
            <v>38583</v>
          </cell>
          <cell r="E31" t="str">
            <v>Óleo tipo 8A</v>
          </cell>
          <cell r="F31" t="str">
            <v>Lt</v>
          </cell>
          <cell r="H31">
            <v>0.83</v>
          </cell>
          <cell r="I31">
            <v>0</v>
          </cell>
          <cell r="J31">
            <v>0</v>
          </cell>
          <cell r="K31">
            <v>0.83</v>
          </cell>
        </row>
        <row r="34">
          <cell r="C34" t="str">
            <v>Tabela de Preço dos Insumos - Materiais de Embalagem</v>
          </cell>
          <cell r="G34" t="str">
            <v>Média Projetada Plano 2006 ( Mat.Embalagem )</v>
          </cell>
        </row>
        <row r="35">
          <cell r="C35" t="str">
            <v>Código</v>
          </cell>
          <cell r="D35" t="str">
            <v>Ult. Cotação</v>
          </cell>
          <cell r="E35" t="str">
            <v>Descrição</v>
          </cell>
          <cell r="F35" t="str">
            <v>Unid</v>
          </cell>
          <cell r="H35" t="str">
            <v>Vr Merc</v>
          </cell>
          <cell r="I35" t="str">
            <v>Outros</v>
          </cell>
          <cell r="J35" t="str">
            <v>Frete</v>
          </cell>
          <cell r="K35" t="str">
            <v>CIF</v>
          </cell>
        </row>
        <row r="36">
          <cell r="C36">
            <v>1330001</v>
          </cell>
          <cell r="D36">
            <v>38582</v>
          </cell>
          <cell r="E36" t="str">
            <v>Bobina Plastica 2300 x 400</v>
          </cell>
          <cell r="F36" t="str">
            <v>Kg</v>
          </cell>
          <cell r="H36">
            <v>4.6322999999999999</v>
          </cell>
          <cell r="I36">
            <v>0</v>
          </cell>
          <cell r="J36">
            <v>0</v>
          </cell>
          <cell r="K36">
            <v>4.6322999999999999</v>
          </cell>
        </row>
        <row r="37">
          <cell r="C37">
            <v>1330002</v>
          </cell>
          <cell r="D37">
            <v>38477</v>
          </cell>
          <cell r="E37" t="str">
            <v>Bobina Plastica 2500 x 400</v>
          </cell>
          <cell r="F37" t="str">
            <v>Kg</v>
          </cell>
          <cell r="H37">
            <v>4.1862000000000004</v>
          </cell>
          <cell r="I37">
            <v>0</v>
          </cell>
          <cell r="J37">
            <v>0</v>
          </cell>
          <cell r="K37">
            <v>4.1862000000000004</v>
          </cell>
        </row>
        <row r="38">
          <cell r="C38">
            <v>1350001</v>
          </cell>
          <cell r="D38">
            <v>38586</v>
          </cell>
          <cell r="E38" t="str">
            <v>Pallet de Madeira 1,10 x 1,30</v>
          </cell>
          <cell r="F38" t="str">
            <v>Pç</v>
          </cell>
          <cell r="H38">
            <v>11.7179</v>
          </cell>
          <cell r="I38">
            <v>0</v>
          </cell>
          <cell r="J38">
            <v>0</v>
          </cell>
          <cell r="K38">
            <v>11.7179</v>
          </cell>
        </row>
        <row r="39">
          <cell r="C39">
            <v>1350002</v>
          </cell>
          <cell r="D39">
            <v>38581</v>
          </cell>
          <cell r="E39" t="str">
            <v>Pallet de Madeira 1,10 x 1,10</v>
          </cell>
          <cell r="F39" t="str">
            <v>Pç</v>
          </cell>
          <cell r="H39">
            <v>14.321599999999998</v>
          </cell>
          <cell r="I39">
            <v>0</v>
          </cell>
          <cell r="J39">
            <v>0</v>
          </cell>
          <cell r="K39">
            <v>14.321599999999998</v>
          </cell>
        </row>
        <row r="40">
          <cell r="C40">
            <v>1350003</v>
          </cell>
          <cell r="D40">
            <v>38586</v>
          </cell>
          <cell r="E40" t="str">
            <v>Plallet de Madeira 1,10 x 1,10 Export</v>
          </cell>
          <cell r="F40" t="str">
            <v>Pç</v>
          </cell>
          <cell r="H40">
            <v>16.837199999999999</v>
          </cell>
          <cell r="I40">
            <v>0</v>
          </cell>
          <cell r="J40">
            <v>0</v>
          </cell>
          <cell r="K40">
            <v>16.837199999999999</v>
          </cell>
        </row>
        <row r="41">
          <cell r="C41">
            <v>1360007</v>
          </cell>
          <cell r="D41">
            <v>38558</v>
          </cell>
          <cell r="E41" t="str">
            <v>Sc Plast Valv T Branca - 15kg</v>
          </cell>
          <cell r="F41" t="str">
            <v>Pç</v>
          </cell>
          <cell r="H41">
            <v>0.20369999999999999</v>
          </cell>
          <cell r="I41">
            <v>0</v>
          </cell>
          <cell r="J41">
            <v>0</v>
          </cell>
          <cell r="K41">
            <v>0.20369999999999999</v>
          </cell>
        </row>
        <row r="42">
          <cell r="C42">
            <v>1360011</v>
          </cell>
          <cell r="D42">
            <v>38559</v>
          </cell>
          <cell r="E42" t="str">
            <v>Sc Plast Valv T Vermelha - 25/30kg</v>
          </cell>
          <cell r="F42" t="str">
            <v>Pç</v>
          </cell>
          <cell r="H42">
            <v>0.37740000000000001</v>
          </cell>
          <cell r="I42">
            <v>0</v>
          </cell>
          <cell r="J42">
            <v>0</v>
          </cell>
          <cell r="K42">
            <v>0.37740000000000001</v>
          </cell>
        </row>
        <row r="43">
          <cell r="C43">
            <v>1360042</v>
          </cell>
          <cell r="D43">
            <v>38580</v>
          </cell>
          <cell r="E43" t="str">
            <v>Saco Colme Multifolhado Tj Azul</v>
          </cell>
          <cell r="F43" t="str">
            <v>Pç</v>
          </cell>
          <cell r="H43">
            <v>0.40739999999999998</v>
          </cell>
          <cell r="I43">
            <v>0</v>
          </cell>
          <cell r="J43">
            <v>0</v>
          </cell>
          <cell r="K43">
            <v>0.40739999999999998</v>
          </cell>
        </row>
        <row r="44">
          <cell r="C44">
            <v>1360043</v>
          </cell>
          <cell r="D44">
            <v>38562</v>
          </cell>
          <cell r="E44" t="str">
            <v>Saco Colme Multifolhado Tj Vermelha</v>
          </cell>
          <cell r="F44" t="str">
            <v>Pç</v>
          </cell>
          <cell r="H44">
            <v>0.40730000000000016</v>
          </cell>
          <cell r="I44">
            <v>0</v>
          </cell>
          <cell r="J44">
            <v>0</v>
          </cell>
          <cell r="K44">
            <v>0.40730000000000016</v>
          </cell>
        </row>
        <row r="45">
          <cell r="C45">
            <v>1360044</v>
          </cell>
          <cell r="D45">
            <v>38422</v>
          </cell>
          <cell r="E45" t="str">
            <v>Saco Colme Multifolhado Tj Preta</v>
          </cell>
          <cell r="F45" t="str">
            <v>Pç</v>
          </cell>
          <cell r="H45">
            <v>0.47269999999999995</v>
          </cell>
          <cell r="I45">
            <v>0</v>
          </cell>
          <cell r="J45">
            <v>0</v>
          </cell>
          <cell r="K45">
            <v>0.47269999999999995</v>
          </cell>
        </row>
        <row r="46">
          <cell r="C46">
            <v>1360045</v>
          </cell>
          <cell r="D46">
            <v>38617</v>
          </cell>
          <cell r="E46" t="str">
            <v>Saco Colme Multifolhado Tj Verde</v>
          </cell>
          <cell r="F46" t="str">
            <v>Pç</v>
          </cell>
          <cell r="H46">
            <v>0.42630000000000007</v>
          </cell>
          <cell r="I46">
            <v>0</v>
          </cell>
          <cell r="J46">
            <v>0</v>
          </cell>
          <cell r="K46">
            <v>0.42630000000000007</v>
          </cell>
        </row>
        <row r="47">
          <cell r="E47" t="str">
            <v>Plallet de Madeira 1,10 x 1,10 Export</v>
          </cell>
          <cell r="F47" t="str">
            <v>Pç</v>
          </cell>
        </row>
        <row r="50">
          <cell r="C50" t="str">
            <v>Tabela de Preço dos Insumos - Big Bags</v>
          </cell>
          <cell r="G50" t="str">
            <v>Média Projetada Plano 2006 ( Big Bag´s )</v>
          </cell>
        </row>
        <row r="51">
          <cell r="C51" t="str">
            <v>Código</v>
          </cell>
          <cell r="D51" t="str">
            <v>Ult. Cotação</v>
          </cell>
          <cell r="E51" t="str">
            <v>Descrição</v>
          </cell>
          <cell r="F51" t="str">
            <v>Unid</v>
          </cell>
          <cell r="H51" t="str">
            <v>FOB</v>
          </cell>
          <cell r="I51" t="str">
            <v>Outros</v>
          </cell>
          <cell r="J51" t="str">
            <v>Frete</v>
          </cell>
          <cell r="K51" t="str">
            <v>CIF</v>
          </cell>
        </row>
        <row r="52">
          <cell r="C52" t="str">
            <v>BC</v>
          </cell>
          <cell r="D52" t="str">
            <v>Sorocaba</v>
          </cell>
          <cell r="E52" t="str">
            <v>Big Bag  do Cliente</v>
          </cell>
          <cell r="F52" t="str">
            <v>Pç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C53" t="str">
            <v>BEX</v>
          </cell>
          <cell r="D53">
            <v>38579</v>
          </cell>
          <cell r="E53" t="str">
            <v>Big Bag - Exportação</v>
          </cell>
          <cell r="F53" t="str">
            <v>Pç</v>
          </cell>
          <cell r="H53">
            <v>22.25</v>
          </cell>
          <cell r="J53">
            <v>1.35</v>
          </cell>
          <cell r="K53">
            <v>23.6</v>
          </cell>
        </row>
        <row r="54">
          <cell r="C54" t="str">
            <v>BU</v>
          </cell>
          <cell r="D54">
            <v>38579</v>
          </cell>
          <cell r="E54" t="str">
            <v>Big Bag da Unimetal</v>
          </cell>
          <cell r="F54" t="str">
            <v>Pç</v>
          </cell>
          <cell r="H54">
            <v>12.549999999999997</v>
          </cell>
          <cell r="I54">
            <v>0</v>
          </cell>
          <cell r="J54">
            <v>0</v>
          </cell>
          <cell r="K54">
            <v>12.549999999999997</v>
          </cell>
        </row>
        <row r="55">
          <cell r="C55" t="str">
            <v>GC</v>
          </cell>
          <cell r="D55" t="str">
            <v>Sorocaba</v>
          </cell>
          <cell r="E55" t="str">
            <v xml:space="preserve">Granel - Caçamba </v>
          </cell>
          <cell r="F55" t="str">
            <v>Pç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C56" t="str">
            <v>GP</v>
          </cell>
          <cell r="D56" t="str">
            <v>Sorocaba</v>
          </cell>
          <cell r="E56" t="str">
            <v xml:space="preserve">Granel - Pessurizado </v>
          </cell>
          <cell r="F56" t="str">
            <v>Pç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C57" t="str">
            <v>NN</v>
          </cell>
          <cell r="D57" t="str">
            <v>Sorocaba</v>
          </cell>
          <cell r="E57" t="str">
            <v>Sem Big Bag</v>
          </cell>
          <cell r="F57" t="str">
            <v>Pç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D58">
            <v>38579</v>
          </cell>
          <cell r="E58" t="str">
            <v>Porta Ensacado ( Sacos Colme )</v>
          </cell>
          <cell r="F58" t="str">
            <v>Pç</v>
          </cell>
          <cell r="H58">
            <v>12.1</v>
          </cell>
          <cell r="I58">
            <v>0</v>
          </cell>
          <cell r="J58">
            <v>0</v>
          </cell>
          <cell r="K58">
            <v>12.1</v>
          </cell>
        </row>
      </sheetData>
      <sheetData sheetId="5" refreshError="1">
        <row r="5">
          <cell r="C5">
            <v>1121007</v>
          </cell>
          <cell r="D5" t="str">
            <v>SEMIS</v>
          </cell>
          <cell r="E5" t="str">
            <v>MISTURAS - SEMI ACABADO - SILO 3</v>
          </cell>
          <cell r="F5">
            <v>45</v>
          </cell>
          <cell r="G5">
            <v>4713707</v>
          </cell>
          <cell r="H5">
            <v>878.06999999999994</v>
          </cell>
          <cell r="I5">
            <v>4702</v>
          </cell>
          <cell r="J5">
            <v>4.5992513718936845</v>
          </cell>
          <cell r="K5">
            <v>1120026</v>
          </cell>
          <cell r="L5">
            <v>1</v>
          </cell>
          <cell r="M5">
            <v>0.1</v>
          </cell>
          <cell r="N5">
            <v>136.5103483333333</v>
          </cell>
          <cell r="O5">
            <v>1120048</v>
          </cell>
          <cell r="P5">
            <v>1</v>
          </cell>
          <cell r="Q5">
            <v>0.5</v>
          </cell>
          <cell r="R5">
            <v>1E-4</v>
          </cell>
          <cell r="S5">
            <v>1120001</v>
          </cell>
          <cell r="T5">
            <v>1</v>
          </cell>
          <cell r="U5">
            <v>0.4</v>
          </cell>
          <cell r="V5">
            <v>229.78507203039999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</v>
          </cell>
          <cell r="AL5">
            <v>0</v>
          </cell>
          <cell r="AM5">
            <v>0</v>
          </cell>
          <cell r="AN5">
            <v>0</v>
          </cell>
          <cell r="AO5">
            <v>1</v>
          </cell>
          <cell r="AP5">
            <v>0</v>
          </cell>
          <cell r="AQ5" t="str">
            <v>R</v>
          </cell>
          <cell r="AR5">
            <v>13.65103483333333</v>
          </cell>
          <cell r="AS5">
            <v>0</v>
          </cell>
          <cell r="AT5">
            <v>0</v>
          </cell>
          <cell r="AU5">
            <v>13.65103483333333</v>
          </cell>
          <cell r="AV5">
            <v>5.0000000000000002E-5</v>
          </cell>
          <cell r="AW5">
            <v>0</v>
          </cell>
          <cell r="AX5">
            <v>0</v>
          </cell>
          <cell r="AY5">
            <v>5.0000000000000002E-5</v>
          </cell>
          <cell r="AZ5">
            <v>91.914028812159998</v>
          </cell>
          <cell r="BA5">
            <v>0</v>
          </cell>
          <cell r="BB5">
            <v>0</v>
          </cell>
          <cell r="BC5">
            <v>91.914028812159998</v>
          </cell>
          <cell r="BD5">
            <v>105.56511364549333</v>
          </cell>
          <cell r="BE5">
            <v>0</v>
          </cell>
          <cell r="BF5">
            <v>0</v>
          </cell>
          <cell r="BG5">
            <v>105.56511364549333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P5">
            <v>105.56511364549333</v>
          </cell>
        </row>
        <row r="6">
          <cell r="C6">
            <v>1121009</v>
          </cell>
          <cell r="D6" t="str">
            <v>SEMIS</v>
          </cell>
          <cell r="E6" t="str">
            <v>MISTURAS -SEMI ACABADO SILOS 1 E 2</v>
          </cell>
          <cell r="F6">
            <v>50</v>
          </cell>
          <cell r="G6">
            <v>15812624</v>
          </cell>
          <cell r="H6">
            <v>3625.19</v>
          </cell>
          <cell r="I6">
            <v>4413</v>
          </cell>
          <cell r="J6">
            <v>27.160347235780659</v>
          </cell>
          <cell r="K6">
            <v>1120055</v>
          </cell>
          <cell r="L6">
            <v>0.85</v>
          </cell>
          <cell r="M6">
            <v>0.93</v>
          </cell>
          <cell r="N6">
            <v>267.12913558245549</v>
          </cell>
          <cell r="O6">
            <v>1120003</v>
          </cell>
          <cell r="P6">
            <v>0.85</v>
          </cell>
          <cell r="Q6">
            <v>7.0000000000000007E-2</v>
          </cell>
          <cell r="R6">
            <v>86.556585057600003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1</v>
          </cell>
          <cell r="AL6">
            <v>0</v>
          </cell>
          <cell r="AM6">
            <v>0</v>
          </cell>
          <cell r="AN6">
            <v>0</v>
          </cell>
          <cell r="AO6">
            <v>1</v>
          </cell>
          <cell r="AP6">
            <v>0</v>
          </cell>
          <cell r="AQ6" t="str">
            <v>R</v>
          </cell>
          <cell r="AR6">
            <v>291.78564976853045</v>
          </cell>
          <cell r="AS6">
            <v>0</v>
          </cell>
          <cell r="AT6">
            <v>0.48505151580324501</v>
          </cell>
          <cell r="AU6">
            <v>292.27070128433371</v>
          </cell>
          <cell r="AV6">
            <v>7.1281893576847075</v>
          </cell>
          <cell r="AW6">
            <v>0</v>
          </cell>
          <cell r="AX6">
            <v>0</v>
          </cell>
          <cell r="AY6">
            <v>7.1281893576847075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298.91383912621518</v>
          </cell>
          <cell r="BE6">
            <v>0</v>
          </cell>
          <cell r="BF6">
            <v>0.48505151580324501</v>
          </cell>
          <cell r="BG6">
            <v>299.39889064201844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P6">
            <v>299.39889064201844</v>
          </cell>
        </row>
        <row r="7">
          <cell r="C7">
            <v>1121011</v>
          </cell>
          <cell r="D7" t="str">
            <v>SEMIS</v>
          </cell>
          <cell r="E7" t="str">
            <v>COQUE VERDE BRIT/PEN. FINO</v>
          </cell>
          <cell r="F7">
            <v>43</v>
          </cell>
          <cell r="G7">
            <v>2793630</v>
          </cell>
          <cell r="H7">
            <v>0</v>
          </cell>
          <cell r="I7">
            <v>12976</v>
          </cell>
          <cell r="J7">
            <v>36.393916670440092</v>
          </cell>
          <cell r="K7">
            <v>1120055</v>
          </cell>
          <cell r="L7">
            <v>1</v>
          </cell>
          <cell r="M7">
            <v>1</v>
          </cell>
          <cell r="N7">
            <v>267.12913558245549</v>
          </cell>
          <cell r="R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</v>
          </cell>
          <cell r="AL7">
            <v>0</v>
          </cell>
          <cell r="AM7">
            <v>0</v>
          </cell>
          <cell r="AN7">
            <v>0</v>
          </cell>
          <cell r="AO7">
            <v>1</v>
          </cell>
          <cell r="AP7">
            <v>0</v>
          </cell>
          <cell r="AQ7" t="str">
            <v>R</v>
          </cell>
          <cell r="AR7">
            <v>266.68580892822672</v>
          </cell>
          <cell r="AS7">
            <v>0</v>
          </cell>
          <cell r="AT7">
            <v>0.44332665422877232</v>
          </cell>
          <cell r="AU7">
            <v>267.12913558245549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266.68580892822672</v>
          </cell>
          <cell r="BE7">
            <v>0</v>
          </cell>
          <cell r="BF7">
            <v>0.44332665422877232</v>
          </cell>
          <cell r="BG7">
            <v>267.12913558245549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P7">
            <v>267.12913558245549</v>
          </cell>
        </row>
        <row r="8">
          <cell r="C8">
            <v>1121012</v>
          </cell>
          <cell r="D8" t="str">
            <v>SEMIS</v>
          </cell>
          <cell r="E8" t="str">
            <v>COQUE VERDE BRIT/PEN. MEDIO</v>
          </cell>
          <cell r="F8">
            <v>43</v>
          </cell>
          <cell r="G8">
            <v>4190445</v>
          </cell>
          <cell r="H8">
            <v>0</v>
          </cell>
          <cell r="I8">
            <v>12976</v>
          </cell>
          <cell r="J8">
            <v>36.393916670440092</v>
          </cell>
          <cell r="K8">
            <v>1120055</v>
          </cell>
          <cell r="L8">
            <v>1</v>
          </cell>
          <cell r="M8">
            <v>1</v>
          </cell>
          <cell r="N8">
            <v>267.12913558245549</v>
          </cell>
          <cell r="R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</v>
          </cell>
          <cell r="AL8">
            <v>0</v>
          </cell>
          <cell r="AM8">
            <v>0</v>
          </cell>
          <cell r="AN8">
            <v>0</v>
          </cell>
          <cell r="AO8">
            <v>1</v>
          </cell>
          <cell r="AP8">
            <v>0</v>
          </cell>
          <cell r="AQ8" t="str">
            <v>R</v>
          </cell>
          <cell r="AR8">
            <v>266.68580892822672</v>
          </cell>
          <cell r="AS8">
            <v>0</v>
          </cell>
          <cell r="AT8">
            <v>0.44332665422877232</v>
          </cell>
          <cell r="AU8">
            <v>267.12913558245549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266.68580892822672</v>
          </cell>
          <cell r="BE8">
            <v>0</v>
          </cell>
          <cell r="BF8">
            <v>0.44332665422877232</v>
          </cell>
          <cell r="BG8">
            <v>267.12913558245549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P8">
            <v>267.12913558245549</v>
          </cell>
        </row>
        <row r="9">
          <cell r="C9">
            <v>1121013</v>
          </cell>
          <cell r="D9" t="str">
            <v>SEMIS</v>
          </cell>
          <cell r="E9" t="str">
            <v>COQUE VERDE BRIT/PEN. GROSSO</v>
          </cell>
          <cell r="F9">
            <v>43</v>
          </cell>
          <cell r="G9">
            <v>2328025</v>
          </cell>
          <cell r="H9">
            <v>936.29000000000019</v>
          </cell>
          <cell r="I9">
            <v>12976</v>
          </cell>
          <cell r="J9">
            <v>36.393916670440092</v>
          </cell>
          <cell r="K9">
            <v>1120055</v>
          </cell>
          <cell r="L9">
            <v>1</v>
          </cell>
          <cell r="M9">
            <v>1</v>
          </cell>
          <cell r="N9">
            <v>267.12913558245549</v>
          </cell>
          <cell r="R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1</v>
          </cell>
          <cell r="AP9">
            <v>0</v>
          </cell>
          <cell r="AQ9" t="str">
            <v>R</v>
          </cell>
          <cell r="AR9">
            <v>266.68580892822672</v>
          </cell>
          <cell r="AS9">
            <v>0</v>
          </cell>
          <cell r="AT9">
            <v>0.44332665422877232</v>
          </cell>
          <cell r="AU9">
            <v>267.12913558245549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266.68580892822672</v>
          </cell>
          <cell r="BE9">
            <v>0</v>
          </cell>
          <cell r="BF9">
            <v>0.44332665422877232</v>
          </cell>
          <cell r="BG9">
            <v>267.12913558245549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P9">
            <v>267.12913558245549</v>
          </cell>
        </row>
        <row r="10">
          <cell r="C10">
            <v>1121030</v>
          </cell>
          <cell r="D10" t="str">
            <v>SEMIS</v>
          </cell>
          <cell r="E10" t="str">
            <v>COQUE DE PETROLEO GRAFITIZADO 70</v>
          </cell>
          <cell r="F10">
            <v>52</v>
          </cell>
          <cell r="G10">
            <v>1383260</v>
          </cell>
          <cell r="H10">
            <v>14150.401</v>
          </cell>
          <cell r="I10">
            <v>315</v>
          </cell>
          <cell r="J10">
            <v>51.378865494168842</v>
          </cell>
          <cell r="K10">
            <v>1121011</v>
          </cell>
          <cell r="L10">
            <v>0.75</v>
          </cell>
          <cell r="M10">
            <v>1</v>
          </cell>
          <cell r="N10">
            <v>269.93384556014047</v>
          </cell>
          <cell r="R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</v>
          </cell>
          <cell r="AP10">
            <v>0</v>
          </cell>
          <cell r="AQ10" t="str">
            <v>C</v>
          </cell>
          <cell r="AR10">
            <v>355.58107857096894</v>
          </cell>
          <cell r="AS10">
            <v>0</v>
          </cell>
          <cell r="AT10">
            <v>4.3307155092183152</v>
          </cell>
          <cell r="AU10">
            <v>359.91179408018724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355.58107857096894</v>
          </cell>
          <cell r="BE10">
            <v>0</v>
          </cell>
          <cell r="BF10">
            <v>4.3307155092183152</v>
          </cell>
          <cell r="BG10">
            <v>359.91179408018724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P10">
            <v>359.91179408018724</v>
          </cell>
        </row>
        <row r="11">
          <cell r="C11">
            <v>1121032</v>
          </cell>
          <cell r="D11" t="str">
            <v>SEMIS</v>
          </cell>
          <cell r="E11" t="str">
            <v>COQUE DE PETROLEO GRAFITIZADO 80</v>
          </cell>
          <cell r="F11">
            <v>52</v>
          </cell>
          <cell r="G11">
            <v>0</v>
          </cell>
          <cell r="H11">
            <v>0</v>
          </cell>
          <cell r="I11">
            <v>300</v>
          </cell>
          <cell r="J11">
            <v>51.378865494168842</v>
          </cell>
          <cell r="K11">
            <v>1121012</v>
          </cell>
          <cell r="L11">
            <v>0.75</v>
          </cell>
          <cell r="M11">
            <v>1</v>
          </cell>
          <cell r="N11">
            <v>269.93384556014047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</v>
          </cell>
          <cell r="AL11">
            <v>0</v>
          </cell>
          <cell r="AM11">
            <v>0</v>
          </cell>
          <cell r="AN11">
            <v>0</v>
          </cell>
          <cell r="AO11">
            <v>1</v>
          </cell>
          <cell r="AP11">
            <v>0</v>
          </cell>
          <cell r="AQ11" t="str">
            <v>C</v>
          </cell>
          <cell r="AR11">
            <v>355.58107857096894</v>
          </cell>
          <cell r="AS11">
            <v>0</v>
          </cell>
          <cell r="AT11">
            <v>4.3307155092183152</v>
          </cell>
          <cell r="AU11">
            <v>359.91179408018724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355.58107857096894</v>
          </cell>
          <cell r="BE11">
            <v>0</v>
          </cell>
          <cell r="BF11">
            <v>4.3307155092183152</v>
          </cell>
          <cell r="BG11">
            <v>359.91179408018724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P11">
            <v>359.91179408018724</v>
          </cell>
        </row>
        <row r="12">
          <cell r="C12">
            <v>1121035</v>
          </cell>
          <cell r="D12" t="str">
            <v>SEMIS</v>
          </cell>
          <cell r="E12" t="str">
            <v>COQUE DE PETROLEO GRAFITIZADO 100</v>
          </cell>
          <cell r="F12">
            <v>52</v>
          </cell>
          <cell r="G12">
            <v>0</v>
          </cell>
          <cell r="H12">
            <v>0</v>
          </cell>
          <cell r="I12">
            <v>280</v>
          </cell>
          <cell r="J12">
            <v>51.378865494168842</v>
          </cell>
          <cell r="K12">
            <v>1121013</v>
          </cell>
          <cell r="L12">
            <v>0.75</v>
          </cell>
          <cell r="M12">
            <v>1</v>
          </cell>
          <cell r="N12">
            <v>269.93384556014047</v>
          </cell>
          <cell r="R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</v>
          </cell>
          <cell r="AL12">
            <v>0</v>
          </cell>
          <cell r="AM12">
            <v>0</v>
          </cell>
          <cell r="AN12">
            <v>0</v>
          </cell>
          <cell r="AO12">
            <v>1</v>
          </cell>
          <cell r="AP12">
            <v>0</v>
          </cell>
          <cell r="AQ12" t="str">
            <v>C</v>
          </cell>
          <cell r="AR12">
            <v>355.58107857096894</v>
          </cell>
          <cell r="AS12">
            <v>0</v>
          </cell>
          <cell r="AT12">
            <v>4.3307155092183152</v>
          </cell>
          <cell r="AU12">
            <v>359.91179408018724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355.58107857096894</v>
          </cell>
          <cell r="BE12">
            <v>0</v>
          </cell>
          <cell r="BF12">
            <v>4.3307155092183152</v>
          </cell>
          <cell r="BG12">
            <v>359.91179408018724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P12">
            <v>359.91179408018724</v>
          </cell>
        </row>
        <row r="13">
          <cell r="C13">
            <v>1121053</v>
          </cell>
          <cell r="D13" t="str">
            <v>SEMIS</v>
          </cell>
          <cell r="E13" t="str">
            <v>CALCINADO UNIMETALCALCINADOR</v>
          </cell>
          <cell r="F13">
            <v>53</v>
          </cell>
          <cell r="G13">
            <v>2386005</v>
          </cell>
          <cell r="H13">
            <v>3781.14</v>
          </cell>
          <cell r="I13">
            <v>973</v>
          </cell>
          <cell r="J13">
            <v>17.191183909330736</v>
          </cell>
          <cell r="K13">
            <v>1120055</v>
          </cell>
          <cell r="L13">
            <v>0.7</v>
          </cell>
          <cell r="M13">
            <v>1</v>
          </cell>
          <cell r="N13">
            <v>267.12913558245549</v>
          </cell>
          <cell r="O13">
            <v>1121012</v>
          </cell>
          <cell r="P13">
            <v>0.7</v>
          </cell>
          <cell r="Q13">
            <v>0</v>
          </cell>
          <cell r="R13">
            <v>269.93384556014047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</v>
          </cell>
          <cell r="AL13">
            <v>0</v>
          </cell>
          <cell r="AM13">
            <v>0</v>
          </cell>
          <cell r="AN13">
            <v>0</v>
          </cell>
          <cell r="AO13">
            <v>1</v>
          </cell>
          <cell r="AP13">
            <v>0</v>
          </cell>
          <cell r="AQ13" t="str">
            <v>R</v>
          </cell>
          <cell r="AR13">
            <v>380.97972704032389</v>
          </cell>
          <cell r="AS13">
            <v>0</v>
          </cell>
          <cell r="AT13">
            <v>0.63332379175538911</v>
          </cell>
          <cell r="AU13">
            <v>381.6130508320793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380.97972704032389</v>
          </cell>
          <cell r="BE13">
            <v>0</v>
          </cell>
          <cell r="BF13">
            <v>0.63332379175538911</v>
          </cell>
          <cell r="BG13">
            <v>381.6130508320793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P13">
            <v>381.6130508320793</v>
          </cell>
        </row>
        <row r="14">
          <cell r="C14">
            <v>1121055</v>
          </cell>
          <cell r="D14" t="str">
            <v>SEMIS</v>
          </cell>
          <cell r="E14" t="str">
            <v>SEMI-BRIQUETE</v>
          </cell>
          <cell r="F14">
            <v>44</v>
          </cell>
          <cell r="G14">
            <v>2397017</v>
          </cell>
          <cell r="H14">
            <v>2116.39</v>
          </cell>
          <cell r="I14">
            <v>1203</v>
          </cell>
          <cell r="J14">
            <v>41.303461105870596</v>
          </cell>
          <cell r="K14">
            <v>1121009</v>
          </cell>
          <cell r="L14">
            <v>0.97</v>
          </cell>
          <cell r="M14">
            <v>1</v>
          </cell>
          <cell r="N14">
            <v>305.55351272127984</v>
          </cell>
          <cell r="R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2510048</v>
          </cell>
          <cell r="AG14">
            <v>35</v>
          </cell>
          <cell r="AH14">
            <v>0.83</v>
          </cell>
          <cell r="AI14">
            <v>0</v>
          </cell>
          <cell r="AJ14">
            <v>0</v>
          </cell>
          <cell r="AK14">
            <v>1</v>
          </cell>
          <cell r="AL14">
            <v>0</v>
          </cell>
          <cell r="AM14">
            <v>0</v>
          </cell>
          <cell r="AN14">
            <v>0</v>
          </cell>
          <cell r="AO14">
            <v>1</v>
          </cell>
          <cell r="AP14">
            <v>0</v>
          </cell>
          <cell r="AQ14" t="str">
            <v>C</v>
          </cell>
          <cell r="AR14">
            <v>308.15859703733526</v>
          </cell>
          <cell r="AS14">
            <v>0</v>
          </cell>
          <cell r="AT14">
            <v>6.8450243248089366</v>
          </cell>
          <cell r="AU14">
            <v>315.0036213621442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308.15859703733526</v>
          </cell>
          <cell r="BE14">
            <v>0</v>
          </cell>
          <cell r="BF14">
            <v>6.8450243248089366</v>
          </cell>
          <cell r="BG14">
            <v>315.0036213621442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P14">
            <v>315.0036213621442</v>
          </cell>
        </row>
        <row r="15">
          <cell r="C15">
            <v>1121056</v>
          </cell>
          <cell r="D15" t="str">
            <v>SEMIS</v>
          </cell>
          <cell r="E15" t="str">
            <v>PÓ DE FILTRO GRAFITIZADO</v>
          </cell>
          <cell r="F15">
            <v>51</v>
          </cell>
          <cell r="G15">
            <v>99433</v>
          </cell>
          <cell r="H15">
            <v>0</v>
          </cell>
          <cell r="I15">
            <v>0</v>
          </cell>
          <cell r="J15">
            <v>5.5645090847832916</v>
          </cell>
          <cell r="K15">
            <v>1121030</v>
          </cell>
          <cell r="L15">
            <v>1</v>
          </cell>
          <cell r="M15">
            <v>0.64</v>
          </cell>
          <cell r="N15">
            <v>523.0193035854852</v>
          </cell>
          <cell r="O15">
            <v>1121032</v>
          </cell>
          <cell r="P15">
            <v>1</v>
          </cell>
          <cell r="Q15">
            <v>0.34</v>
          </cell>
          <cell r="R15">
            <v>531.17467906075012</v>
          </cell>
          <cell r="S15">
            <v>1121035</v>
          </cell>
          <cell r="T15">
            <v>1</v>
          </cell>
          <cell r="U15">
            <v>0.02</v>
          </cell>
          <cell r="V15">
            <v>543.4077422736475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0</v>
          </cell>
          <cell r="AM15">
            <v>0</v>
          </cell>
          <cell r="AN15">
            <v>0</v>
          </cell>
          <cell r="AO15">
            <v>1</v>
          </cell>
          <cell r="AP15">
            <v>0</v>
          </cell>
          <cell r="AQ15" t="str">
            <v>C</v>
          </cell>
          <cell r="AR15">
            <v>230.34354821131987</v>
          </cell>
          <cell r="AS15">
            <v>0</v>
          </cell>
          <cell r="AT15">
            <v>104.38880608339066</v>
          </cell>
          <cell r="AU15">
            <v>334.73235429471055</v>
          </cell>
          <cell r="AV15">
            <v>122.37000998726369</v>
          </cell>
          <cell r="AW15">
            <v>0</v>
          </cell>
          <cell r="AX15">
            <v>58.229380893391358</v>
          </cell>
          <cell r="AY15">
            <v>180.59939088065505</v>
          </cell>
          <cell r="AZ15">
            <v>7.1982358816037459</v>
          </cell>
          <cell r="BA15">
            <v>0</v>
          </cell>
          <cell r="BB15">
            <v>3.6699189638692031</v>
          </cell>
          <cell r="BC15">
            <v>10.868154845472949</v>
          </cell>
          <cell r="BD15">
            <v>359.91179408018729</v>
          </cell>
          <cell r="BE15">
            <v>0</v>
          </cell>
          <cell r="BF15">
            <v>166.28810594065123</v>
          </cell>
          <cell r="BG15">
            <v>526.19990002083853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P15">
            <v>526.19990002083853</v>
          </cell>
        </row>
        <row r="16">
          <cell r="C16">
            <v>60002901</v>
          </cell>
          <cell r="D16" t="str">
            <v>BRIQ</v>
          </cell>
          <cell r="E16" t="str">
            <v>UNICARBO (BRIQUETE)</v>
          </cell>
          <cell r="F16">
            <v>44</v>
          </cell>
          <cell r="G16">
            <v>50</v>
          </cell>
          <cell r="H16">
            <v>0</v>
          </cell>
          <cell r="I16">
            <v>0</v>
          </cell>
          <cell r="J16">
            <v>41.303461105870596</v>
          </cell>
          <cell r="K16">
            <v>1121055</v>
          </cell>
          <cell r="L16">
            <v>1</v>
          </cell>
          <cell r="M16">
            <v>1</v>
          </cell>
          <cell r="N16">
            <v>378.3873379921281</v>
          </cell>
          <cell r="R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BU</v>
          </cell>
          <cell r="AJ16">
            <v>0.90909090909090906</v>
          </cell>
          <cell r="AK16">
            <v>1</v>
          </cell>
          <cell r="AL16">
            <v>12.549999999999997</v>
          </cell>
          <cell r="AM16">
            <v>0</v>
          </cell>
          <cell r="AN16">
            <v>0</v>
          </cell>
          <cell r="AO16">
            <v>1</v>
          </cell>
          <cell r="AP16">
            <v>0</v>
          </cell>
          <cell r="AQ16" t="str">
            <v>C</v>
          </cell>
          <cell r="AR16">
            <v>308.15859703733526</v>
          </cell>
          <cell r="AS16">
            <v>29.049999999999997</v>
          </cell>
          <cell r="AT16">
            <v>41.178740954792808</v>
          </cell>
          <cell r="AU16">
            <v>378.3873379921281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308.15859703733526</v>
          </cell>
          <cell r="BE16">
            <v>29.049999999999997</v>
          </cell>
          <cell r="BF16">
            <v>41.178740954792808</v>
          </cell>
          <cell r="BG16">
            <v>378.3873379921281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11.409090909090907</v>
          </cell>
          <cell r="BN16">
            <v>0</v>
          </cell>
          <cell r="BO16">
            <v>11.409090909090907</v>
          </cell>
          <cell r="BP16">
            <v>389.79642890121897</v>
          </cell>
        </row>
        <row r="17">
          <cell r="C17">
            <v>60002903</v>
          </cell>
          <cell r="D17" t="str">
            <v>BRIQ</v>
          </cell>
          <cell r="E17" t="str">
            <v>UNICARBO (BRIQUETE)</v>
          </cell>
          <cell r="F17">
            <v>44</v>
          </cell>
          <cell r="G17">
            <v>252470</v>
          </cell>
          <cell r="H17">
            <v>0</v>
          </cell>
          <cell r="I17">
            <v>0</v>
          </cell>
          <cell r="J17">
            <v>41.303461105870596</v>
          </cell>
          <cell r="K17">
            <v>1121055</v>
          </cell>
          <cell r="L17">
            <v>1</v>
          </cell>
          <cell r="M17">
            <v>1</v>
          </cell>
          <cell r="N17">
            <v>378.3873379921281</v>
          </cell>
          <cell r="R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BU</v>
          </cell>
          <cell r="AJ17">
            <v>0.90909090909090906</v>
          </cell>
          <cell r="AK17">
            <v>1</v>
          </cell>
          <cell r="AL17">
            <v>12.549999999999997</v>
          </cell>
          <cell r="AM17">
            <v>0</v>
          </cell>
          <cell r="AN17">
            <v>0</v>
          </cell>
          <cell r="AO17">
            <v>1</v>
          </cell>
          <cell r="AP17">
            <v>0</v>
          </cell>
          <cell r="AQ17" t="str">
            <v>C</v>
          </cell>
          <cell r="AR17">
            <v>308.15859703733526</v>
          </cell>
          <cell r="AS17">
            <v>29.049999999999997</v>
          </cell>
          <cell r="AT17">
            <v>41.178740954792808</v>
          </cell>
          <cell r="AU17">
            <v>378.3873379921281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308.15859703733526</v>
          </cell>
          <cell r="BE17">
            <v>29.049999999999997</v>
          </cell>
          <cell r="BF17">
            <v>41.178740954792808</v>
          </cell>
          <cell r="BG17">
            <v>378.3873379921281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11.409090909090907</v>
          </cell>
          <cell r="BN17">
            <v>0</v>
          </cell>
          <cell r="BO17">
            <v>11.409090909090907</v>
          </cell>
          <cell r="BP17">
            <v>389.79642890121897</v>
          </cell>
        </row>
        <row r="18">
          <cell r="C18">
            <v>60003008</v>
          </cell>
          <cell r="D18" t="str">
            <v>BRIQ</v>
          </cell>
          <cell r="E18" t="str">
            <v>UNICARBO (BRIQUETE)</v>
          </cell>
          <cell r="F18">
            <v>44</v>
          </cell>
          <cell r="G18">
            <v>2283281</v>
          </cell>
          <cell r="H18">
            <v>0</v>
          </cell>
          <cell r="I18">
            <v>0</v>
          </cell>
          <cell r="J18">
            <v>41.303461105870596</v>
          </cell>
          <cell r="K18">
            <v>1121055</v>
          </cell>
          <cell r="L18">
            <v>1</v>
          </cell>
          <cell r="M18">
            <v>1</v>
          </cell>
          <cell r="N18">
            <v>378.3873379921281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GC</v>
          </cell>
          <cell r="AJ18">
            <v>0.90909090909090906</v>
          </cell>
          <cell r="AK18">
            <v>1</v>
          </cell>
          <cell r="AL18">
            <v>0</v>
          </cell>
          <cell r="AM18">
            <v>0</v>
          </cell>
          <cell r="AN18">
            <v>0</v>
          </cell>
          <cell r="AO18">
            <v>1</v>
          </cell>
          <cell r="AP18">
            <v>0</v>
          </cell>
          <cell r="AQ18" t="str">
            <v>C</v>
          </cell>
          <cell r="AR18">
            <v>308.15859703733526</v>
          </cell>
          <cell r="AS18">
            <v>29.049999999999997</v>
          </cell>
          <cell r="AT18">
            <v>41.178740954792808</v>
          </cell>
          <cell r="AU18">
            <v>378.3873379921281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308.15859703733526</v>
          </cell>
          <cell r="BE18">
            <v>29.049999999999997</v>
          </cell>
          <cell r="BF18">
            <v>41.178740954792808</v>
          </cell>
          <cell r="BG18">
            <v>378.3873379921281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378.3873379921281</v>
          </cell>
        </row>
        <row r="19">
          <cell r="C19">
            <v>80040647</v>
          </cell>
          <cell r="D19">
            <v>15</v>
          </cell>
          <cell r="E19" t="str">
            <v>UNICARBO 15</v>
          </cell>
          <cell r="F19">
            <v>46</v>
          </cell>
          <cell r="G19">
            <v>84400</v>
          </cell>
          <cell r="H19">
            <v>74.38</v>
          </cell>
          <cell r="I19">
            <v>873</v>
          </cell>
          <cell r="J19">
            <v>3.8003120123982543</v>
          </cell>
          <cell r="K19">
            <v>1120026</v>
          </cell>
          <cell r="L19">
            <v>0.97</v>
          </cell>
          <cell r="M19">
            <v>1</v>
          </cell>
          <cell r="N19">
            <v>136.5103483333333</v>
          </cell>
          <cell r="R19">
            <v>0</v>
          </cell>
          <cell r="V19">
            <v>0</v>
          </cell>
          <cell r="W19">
            <v>1330001</v>
          </cell>
          <cell r="X19">
            <v>2</v>
          </cell>
          <cell r="Y19">
            <v>4.6322999999999999</v>
          </cell>
          <cell r="Z19">
            <v>1350002</v>
          </cell>
          <cell r="AA19">
            <v>0.95499999999999996</v>
          </cell>
          <cell r="AB19">
            <v>14.321599999999998</v>
          </cell>
          <cell r="AC19">
            <v>1360043</v>
          </cell>
          <cell r="AD19">
            <v>40</v>
          </cell>
          <cell r="AE19">
            <v>0.40730000000000016</v>
          </cell>
          <cell r="AF19">
            <v>0</v>
          </cell>
          <cell r="AG19">
            <v>0</v>
          </cell>
          <cell r="AH19">
            <v>0</v>
          </cell>
          <cell r="AI19" t="str">
            <v>NN</v>
          </cell>
          <cell r="AJ19">
            <v>0.90909090909090906</v>
          </cell>
          <cell r="AK19">
            <v>1</v>
          </cell>
          <cell r="AL19">
            <v>0</v>
          </cell>
          <cell r="AM19">
            <v>0</v>
          </cell>
          <cell r="AN19">
            <v>0</v>
          </cell>
          <cell r="AO19">
            <v>1</v>
          </cell>
          <cell r="AP19">
            <v>0</v>
          </cell>
          <cell r="AQ19" t="str">
            <v>R</v>
          </cell>
          <cell r="AR19">
            <v>140.73231786941577</v>
          </cell>
          <cell r="AS19">
            <v>0</v>
          </cell>
          <cell r="AT19">
            <v>0</v>
          </cell>
          <cell r="AU19">
            <v>140.73231786941577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140.73231786941577</v>
          </cell>
          <cell r="BE19">
            <v>0</v>
          </cell>
          <cell r="BF19">
            <v>0</v>
          </cell>
          <cell r="BG19">
            <v>140.73231786941577</v>
          </cell>
          <cell r="BH19">
            <v>4.353163817180131</v>
          </cell>
          <cell r="BI19">
            <v>9.2645999999999997</v>
          </cell>
          <cell r="BJ19">
            <v>13.677127999999998</v>
          </cell>
          <cell r="BK19">
            <v>16.292000000000005</v>
          </cell>
          <cell r="BL19">
            <v>39.233727999999999</v>
          </cell>
          <cell r="BM19">
            <v>0</v>
          </cell>
          <cell r="BN19">
            <v>0</v>
          </cell>
          <cell r="BO19">
            <v>0</v>
          </cell>
          <cell r="BP19">
            <v>184.31920968659591</v>
          </cell>
        </row>
        <row r="20">
          <cell r="C20">
            <v>80040648</v>
          </cell>
          <cell r="D20">
            <v>15</v>
          </cell>
          <cell r="E20" t="str">
            <v>UNICARBO 15</v>
          </cell>
          <cell r="F20">
            <v>46</v>
          </cell>
          <cell r="G20">
            <v>13910</v>
          </cell>
          <cell r="H20">
            <v>14.83</v>
          </cell>
          <cell r="I20">
            <v>873</v>
          </cell>
          <cell r="J20">
            <v>3.8003120123982543</v>
          </cell>
          <cell r="K20">
            <v>1120026</v>
          </cell>
          <cell r="L20">
            <v>0.97</v>
          </cell>
          <cell r="M20">
            <v>1</v>
          </cell>
          <cell r="N20">
            <v>136.5103483333333</v>
          </cell>
          <cell r="R20">
            <v>0</v>
          </cell>
          <cell r="V20">
            <v>0</v>
          </cell>
          <cell r="W20">
            <v>1330002</v>
          </cell>
          <cell r="X20">
            <v>2</v>
          </cell>
          <cell r="Y20">
            <v>4.1862000000000004</v>
          </cell>
          <cell r="Z20">
            <v>1350001</v>
          </cell>
          <cell r="AA20">
            <v>0.83799999999999997</v>
          </cell>
          <cell r="AB20">
            <v>11.7179</v>
          </cell>
          <cell r="AC20">
            <v>1360044</v>
          </cell>
          <cell r="AD20">
            <v>40</v>
          </cell>
          <cell r="AE20">
            <v>0.47269999999999995</v>
          </cell>
          <cell r="AF20">
            <v>0</v>
          </cell>
          <cell r="AG20">
            <v>0</v>
          </cell>
          <cell r="AH20">
            <v>0</v>
          </cell>
          <cell r="AI20" t="str">
            <v>NN</v>
          </cell>
          <cell r="AJ20">
            <v>0.90909090909090906</v>
          </cell>
          <cell r="AK20">
            <v>1</v>
          </cell>
          <cell r="AL20">
            <v>0</v>
          </cell>
          <cell r="AM20">
            <v>0</v>
          </cell>
          <cell r="AN20">
            <v>0</v>
          </cell>
          <cell r="AO20">
            <v>1</v>
          </cell>
          <cell r="AP20">
            <v>0</v>
          </cell>
          <cell r="AQ20" t="str">
            <v>R</v>
          </cell>
          <cell r="AR20">
            <v>140.73231786941577</v>
          </cell>
          <cell r="AS20">
            <v>0</v>
          </cell>
          <cell r="AT20">
            <v>0</v>
          </cell>
          <cell r="AU20">
            <v>140.73231786941577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140.73231786941577</v>
          </cell>
          <cell r="BE20">
            <v>0</v>
          </cell>
          <cell r="BF20">
            <v>0</v>
          </cell>
          <cell r="BG20">
            <v>140.73231786941577</v>
          </cell>
          <cell r="BH20">
            <v>4.353163817180131</v>
          </cell>
          <cell r="BI20">
            <v>8.3724000000000007</v>
          </cell>
          <cell r="BJ20">
            <v>9.8196002</v>
          </cell>
          <cell r="BK20">
            <v>18.907999999999998</v>
          </cell>
          <cell r="BL20">
            <v>37.100000199999997</v>
          </cell>
          <cell r="BM20">
            <v>0</v>
          </cell>
          <cell r="BN20">
            <v>0</v>
          </cell>
          <cell r="BO20">
            <v>0</v>
          </cell>
          <cell r="BP20">
            <v>182.18548188659588</v>
          </cell>
        </row>
        <row r="21">
          <cell r="C21">
            <v>80040649</v>
          </cell>
          <cell r="D21">
            <v>15</v>
          </cell>
          <cell r="E21" t="str">
            <v>UNICARBO 15</v>
          </cell>
          <cell r="F21">
            <v>46</v>
          </cell>
          <cell r="G21">
            <v>1000</v>
          </cell>
          <cell r="H21">
            <v>0.67</v>
          </cell>
          <cell r="I21">
            <v>873</v>
          </cell>
          <cell r="J21">
            <v>3.8003120123982543</v>
          </cell>
          <cell r="K21">
            <v>1120026</v>
          </cell>
          <cell r="L21">
            <v>0.97</v>
          </cell>
          <cell r="M21">
            <v>1</v>
          </cell>
          <cell r="N21">
            <v>136.5103483333333</v>
          </cell>
          <cell r="R21">
            <v>0</v>
          </cell>
          <cell r="V21">
            <v>0</v>
          </cell>
          <cell r="W21">
            <v>1330001</v>
          </cell>
          <cell r="X21">
            <v>2.2999999999999998</v>
          </cell>
          <cell r="Y21">
            <v>4.6322999999999999</v>
          </cell>
          <cell r="Z21">
            <v>1350003</v>
          </cell>
          <cell r="AA21">
            <v>0.70399999999999996</v>
          </cell>
          <cell r="AB21">
            <v>16.837199999999999</v>
          </cell>
          <cell r="AC21">
            <v>1360045</v>
          </cell>
          <cell r="AD21">
            <v>40</v>
          </cell>
          <cell r="AE21">
            <v>0.42630000000000007</v>
          </cell>
          <cell r="AF21">
            <v>0</v>
          </cell>
          <cell r="AG21">
            <v>0</v>
          </cell>
          <cell r="AH21">
            <v>0</v>
          </cell>
          <cell r="AI21" t="str">
            <v>NN</v>
          </cell>
          <cell r="AJ21">
            <v>0.90909090909090906</v>
          </cell>
          <cell r="AK21">
            <v>1</v>
          </cell>
          <cell r="AL21">
            <v>0</v>
          </cell>
          <cell r="AM21">
            <v>0</v>
          </cell>
          <cell r="AN21">
            <v>0</v>
          </cell>
          <cell r="AO21">
            <v>1</v>
          </cell>
          <cell r="AP21">
            <v>0</v>
          </cell>
          <cell r="AQ21" t="str">
            <v>R</v>
          </cell>
          <cell r="AR21">
            <v>140.73231786941577</v>
          </cell>
          <cell r="AS21">
            <v>0</v>
          </cell>
          <cell r="AT21">
            <v>0</v>
          </cell>
          <cell r="AU21">
            <v>140.73231786941577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140.73231786941577</v>
          </cell>
          <cell r="BE21">
            <v>0</v>
          </cell>
          <cell r="BF21">
            <v>0</v>
          </cell>
          <cell r="BG21">
            <v>140.73231786941577</v>
          </cell>
          <cell r="BH21">
            <v>4.353163817180131</v>
          </cell>
          <cell r="BI21">
            <v>10.65429</v>
          </cell>
          <cell r="BJ21">
            <v>11.853388799999999</v>
          </cell>
          <cell r="BK21">
            <v>17.052000000000003</v>
          </cell>
          <cell r="BL21">
            <v>39.5596788</v>
          </cell>
          <cell r="BM21">
            <v>0</v>
          </cell>
          <cell r="BN21">
            <v>0</v>
          </cell>
          <cell r="BO21">
            <v>0</v>
          </cell>
          <cell r="BP21">
            <v>184.6451604865959</v>
          </cell>
        </row>
        <row r="22">
          <cell r="C22">
            <v>80042901</v>
          </cell>
          <cell r="D22">
            <v>15</v>
          </cell>
          <cell r="E22" t="str">
            <v>UNICARBO 15</v>
          </cell>
          <cell r="F22">
            <v>45</v>
          </cell>
          <cell r="G22">
            <v>12311</v>
          </cell>
          <cell r="H22">
            <v>0</v>
          </cell>
          <cell r="I22">
            <v>0</v>
          </cell>
          <cell r="J22">
            <v>4.5992513718936845</v>
          </cell>
          <cell r="K22">
            <v>1120026</v>
          </cell>
          <cell r="L22">
            <v>1</v>
          </cell>
          <cell r="M22">
            <v>1</v>
          </cell>
          <cell r="N22">
            <v>136.5103483333333</v>
          </cell>
          <cell r="R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BU</v>
          </cell>
          <cell r="AJ22">
            <v>0.90909090909090906</v>
          </cell>
          <cell r="AK22">
            <v>1</v>
          </cell>
          <cell r="AL22">
            <v>12.549999999999997</v>
          </cell>
          <cell r="AM22">
            <v>0</v>
          </cell>
          <cell r="AN22">
            <v>0</v>
          </cell>
          <cell r="AO22">
            <v>1</v>
          </cell>
          <cell r="AP22">
            <v>0</v>
          </cell>
          <cell r="AQ22" t="str">
            <v>R</v>
          </cell>
          <cell r="AR22">
            <v>136.5103483333333</v>
          </cell>
          <cell r="AS22">
            <v>0</v>
          </cell>
          <cell r="AT22">
            <v>0</v>
          </cell>
          <cell r="AU22">
            <v>136.5103483333333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136.5103483333333</v>
          </cell>
          <cell r="BE22">
            <v>0</v>
          </cell>
          <cell r="BF22">
            <v>0</v>
          </cell>
          <cell r="BG22">
            <v>136.5103483333333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11.409090909090907</v>
          </cell>
          <cell r="BN22">
            <v>0</v>
          </cell>
          <cell r="BO22">
            <v>11.409090909090907</v>
          </cell>
          <cell r="BP22">
            <v>147.9194392424242</v>
          </cell>
        </row>
        <row r="23">
          <cell r="C23">
            <v>82123008</v>
          </cell>
          <cell r="D23">
            <v>35</v>
          </cell>
          <cell r="E23" t="str">
            <v>UNICARBO 35</v>
          </cell>
          <cell r="F23">
            <v>49</v>
          </cell>
          <cell r="G23">
            <v>195070</v>
          </cell>
          <cell r="H23">
            <v>0</v>
          </cell>
          <cell r="I23">
            <v>0</v>
          </cell>
          <cell r="J23">
            <v>59.955719501679845</v>
          </cell>
          <cell r="K23">
            <v>1120055</v>
          </cell>
          <cell r="L23">
            <v>1</v>
          </cell>
          <cell r="M23">
            <v>0.77</v>
          </cell>
          <cell r="N23">
            <v>267.12913558245549</v>
          </cell>
          <cell r="O23">
            <v>1120026</v>
          </cell>
          <cell r="P23">
            <v>1</v>
          </cell>
          <cell r="Q23">
            <v>0.23</v>
          </cell>
          <cell r="R23">
            <v>136.5103483333333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GC</v>
          </cell>
          <cell r="AJ23">
            <v>0.90909090909090906</v>
          </cell>
          <cell r="AK23">
            <v>1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0</v>
          </cell>
          <cell r="AQ23" t="str">
            <v>R</v>
          </cell>
          <cell r="AR23">
            <v>205.34807287473458</v>
          </cell>
          <cell r="AS23">
            <v>0</v>
          </cell>
          <cell r="AT23">
            <v>0.34136152375615469</v>
          </cell>
          <cell r="AU23">
            <v>205.68943439849073</v>
          </cell>
          <cell r="AV23">
            <v>31.39738011666666</v>
          </cell>
          <cell r="AW23">
            <v>0</v>
          </cell>
          <cell r="AX23">
            <v>0</v>
          </cell>
          <cell r="AY23">
            <v>31.39738011666666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236.74545299140124</v>
          </cell>
          <cell r="BE23">
            <v>0</v>
          </cell>
          <cell r="BF23">
            <v>0.34136152375615469</v>
          </cell>
          <cell r="BG23">
            <v>237.08681451515739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237.08681451515739</v>
          </cell>
        </row>
        <row r="24">
          <cell r="C24">
            <v>90060647</v>
          </cell>
          <cell r="D24">
            <v>10</v>
          </cell>
          <cell r="E24" t="str">
            <v>UNICARBO 10</v>
          </cell>
          <cell r="F24">
            <v>42</v>
          </cell>
          <cell r="G24">
            <v>12600</v>
          </cell>
          <cell r="H24">
            <v>10.5</v>
          </cell>
          <cell r="I24">
            <v>3193.4880000000003</v>
          </cell>
          <cell r="J24">
            <v>1.9365846355084972</v>
          </cell>
          <cell r="K24">
            <v>1121053</v>
          </cell>
          <cell r="L24">
            <v>1</v>
          </cell>
          <cell r="M24">
            <v>0.66</v>
          </cell>
          <cell r="N24">
            <v>399.28127684372441</v>
          </cell>
          <cell r="O24">
            <v>1120002</v>
          </cell>
          <cell r="P24">
            <v>1</v>
          </cell>
          <cell r="Q24">
            <v>0.34</v>
          </cell>
          <cell r="R24">
            <v>679.28613224865967</v>
          </cell>
          <cell r="V24">
            <v>0</v>
          </cell>
          <cell r="W24">
            <v>1330002</v>
          </cell>
          <cell r="X24">
            <v>2</v>
          </cell>
          <cell r="Y24">
            <v>4.1862000000000004</v>
          </cell>
          <cell r="Z24">
            <v>1350002</v>
          </cell>
          <cell r="AA24">
            <v>0.95499999999999996</v>
          </cell>
          <cell r="AB24">
            <v>14.321599999999998</v>
          </cell>
          <cell r="AC24">
            <v>1360043</v>
          </cell>
          <cell r="AD24">
            <v>40</v>
          </cell>
          <cell r="AE24">
            <v>0.40730000000000016</v>
          </cell>
          <cell r="AF24">
            <v>0</v>
          </cell>
          <cell r="AG24">
            <v>0</v>
          </cell>
          <cell r="AH24">
            <v>0</v>
          </cell>
          <cell r="AI24" t="str">
            <v>NN</v>
          </cell>
          <cell r="AJ24">
            <v>0.90909090909090906</v>
          </cell>
          <cell r="AK24">
            <v>1</v>
          </cell>
          <cell r="AL24">
            <v>0</v>
          </cell>
          <cell r="AM24">
            <v>0</v>
          </cell>
          <cell r="AN24">
            <v>0</v>
          </cell>
          <cell r="AO24">
            <v>1</v>
          </cell>
          <cell r="AP24">
            <v>0</v>
          </cell>
          <cell r="AQ24" t="str">
            <v>R</v>
          </cell>
          <cell r="AR24">
            <v>251.44661984661377</v>
          </cell>
          <cell r="AS24">
            <v>0</v>
          </cell>
          <cell r="AT24">
            <v>12.079022870244362</v>
          </cell>
          <cell r="AU24">
            <v>263.52564271685816</v>
          </cell>
          <cell r="AV24">
            <v>230.9572849645443</v>
          </cell>
          <cell r="AW24">
            <v>0</v>
          </cell>
          <cell r="AX24">
            <v>0</v>
          </cell>
          <cell r="AY24">
            <v>230.9572849645443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482.4039048111581</v>
          </cell>
          <cell r="BE24">
            <v>0</v>
          </cell>
          <cell r="BF24">
            <v>12.079022870244362</v>
          </cell>
          <cell r="BG24">
            <v>494.48292768140243</v>
          </cell>
          <cell r="BH24">
            <v>0.60641675669628226</v>
          </cell>
          <cell r="BI24">
            <v>8.3724000000000007</v>
          </cell>
          <cell r="BJ24">
            <v>13.677127999999998</v>
          </cell>
          <cell r="BK24">
            <v>16.292000000000005</v>
          </cell>
          <cell r="BL24">
            <v>38.341528000000004</v>
          </cell>
          <cell r="BM24">
            <v>0</v>
          </cell>
          <cell r="BN24">
            <v>0</v>
          </cell>
          <cell r="BO24">
            <v>0</v>
          </cell>
          <cell r="BP24">
            <v>533.43087243809873</v>
          </cell>
        </row>
        <row r="25">
          <cell r="C25">
            <v>90062225</v>
          </cell>
          <cell r="D25">
            <v>10</v>
          </cell>
          <cell r="E25" t="str">
            <v>UNICARBO 10</v>
          </cell>
          <cell r="F25">
            <v>42</v>
          </cell>
          <cell r="G25">
            <v>288886</v>
          </cell>
          <cell r="H25">
            <v>114.16</v>
          </cell>
          <cell r="I25">
            <v>3193.4880000000003</v>
          </cell>
          <cell r="J25">
            <v>1.9365846355084972</v>
          </cell>
          <cell r="K25">
            <v>1121053</v>
          </cell>
          <cell r="L25">
            <v>1</v>
          </cell>
          <cell r="M25">
            <v>0.66</v>
          </cell>
          <cell r="N25">
            <v>399.28127684372441</v>
          </cell>
          <cell r="O25">
            <v>1120002</v>
          </cell>
          <cell r="P25">
            <v>1</v>
          </cell>
          <cell r="Q25">
            <v>0.34</v>
          </cell>
          <cell r="R25">
            <v>679.28613224865967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1360011</v>
          </cell>
          <cell r="AD25">
            <v>40</v>
          </cell>
          <cell r="AE25">
            <v>0.37740000000000001</v>
          </cell>
          <cell r="AF25">
            <v>0</v>
          </cell>
          <cell r="AG25">
            <v>0</v>
          </cell>
          <cell r="AH25">
            <v>0</v>
          </cell>
          <cell r="AI25" t="str">
            <v>BU</v>
          </cell>
          <cell r="AJ25">
            <v>0.90909090909090906</v>
          </cell>
          <cell r="AK25">
            <v>1</v>
          </cell>
          <cell r="AL25">
            <v>12.549999999999997</v>
          </cell>
          <cell r="AM25">
            <v>0</v>
          </cell>
          <cell r="AN25">
            <v>0</v>
          </cell>
          <cell r="AO25">
            <v>1</v>
          </cell>
          <cell r="AP25">
            <v>0</v>
          </cell>
          <cell r="AQ25" t="str">
            <v>R</v>
          </cell>
          <cell r="AR25">
            <v>251.44661984661377</v>
          </cell>
          <cell r="AS25">
            <v>0</v>
          </cell>
          <cell r="AT25">
            <v>12.079022870244362</v>
          </cell>
          <cell r="AU25">
            <v>263.52564271685816</v>
          </cell>
          <cell r="AV25">
            <v>230.9572849645443</v>
          </cell>
          <cell r="AW25">
            <v>0</v>
          </cell>
          <cell r="AX25">
            <v>0</v>
          </cell>
          <cell r="AY25">
            <v>230.9572849645443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482.4039048111581</v>
          </cell>
          <cell r="BE25">
            <v>0</v>
          </cell>
          <cell r="BF25">
            <v>12.079022870244362</v>
          </cell>
          <cell r="BG25">
            <v>494.48292768140243</v>
          </cell>
          <cell r="BH25">
            <v>0.60641675669628226</v>
          </cell>
          <cell r="BI25">
            <v>0</v>
          </cell>
          <cell r="BJ25">
            <v>0</v>
          </cell>
          <cell r="BK25">
            <v>15.096</v>
          </cell>
          <cell r="BL25">
            <v>15.096</v>
          </cell>
          <cell r="BM25">
            <v>11.409090909090907</v>
          </cell>
          <cell r="BN25">
            <v>0</v>
          </cell>
          <cell r="BO25">
            <v>11.409090909090907</v>
          </cell>
          <cell r="BP25">
            <v>521.59443534718957</v>
          </cell>
        </row>
        <row r="26">
          <cell r="C26">
            <v>90070225</v>
          </cell>
          <cell r="D26">
            <v>10</v>
          </cell>
          <cell r="E26" t="str">
            <v>UNICARBO 10</v>
          </cell>
          <cell r="F26">
            <v>42</v>
          </cell>
          <cell r="G26">
            <v>9000</v>
          </cell>
          <cell r="H26">
            <v>5.34</v>
          </cell>
          <cell r="I26">
            <v>2512.768</v>
          </cell>
          <cell r="J26">
            <v>1.9365846355084972</v>
          </cell>
          <cell r="K26">
            <v>1121053</v>
          </cell>
          <cell r="L26">
            <v>1</v>
          </cell>
          <cell r="M26">
            <v>0.66</v>
          </cell>
          <cell r="N26">
            <v>399.28127684372441</v>
          </cell>
          <cell r="O26">
            <v>1120002</v>
          </cell>
          <cell r="P26">
            <v>1</v>
          </cell>
          <cell r="Q26">
            <v>0.34</v>
          </cell>
          <cell r="R26">
            <v>679.28613224865967</v>
          </cell>
          <cell r="V26">
            <v>0</v>
          </cell>
          <cell r="W26">
            <v>1330002</v>
          </cell>
          <cell r="X26">
            <v>2</v>
          </cell>
          <cell r="Y26">
            <v>4.1862000000000004</v>
          </cell>
          <cell r="Z26">
            <v>1350001</v>
          </cell>
          <cell r="AA26">
            <v>0.70399999999999996</v>
          </cell>
          <cell r="AB26">
            <v>11.7179</v>
          </cell>
          <cell r="AC26">
            <v>1360011</v>
          </cell>
          <cell r="AD26">
            <v>40</v>
          </cell>
          <cell r="AE26">
            <v>0.37740000000000001</v>
          </cell>
          <cell r="AF26">
            <v>0</v>
          </cell>
          <cell r="AG26">
            <v>0</v>
          </cell>
          <cell r="AH26">
            <v>0</v>
          </cell>
          <cell r="AI26" t="str">
            <v>NN</v>
          </cell>
          <cell r="AJ26">
            <v>0.90909090909090906</v>
          </cell>
          <cell r="AK26">
            <v>1</v>
          </cell>
          <cell r="AL26">
            <v>0</v>
          </cell>
          <cell r="AM26">
            <v>0</v>
          </cell>
          <cell r="AN26">
            <v>0</v>
          </cell>
          <cell r="AO26">
            <v>1</v>
          </cell>
          <cell r="AP26">
            <v>0</v>
          </cell>
          <cell r="AQ26" t="str">
            <v>R</v>
          </cell>
          <cell r="AR26">
            <v>251.44661984661377</v>
          </cell>
          <cell r="AS26">
            <v>0</v>
          </cell>
          <cell r="AT26">
            <v>12.079022870244362</v>
          </cell>
          <cell r="AU26">
            <v>263.52564271685816</v>
          </cell>
          <cell r="AV26">
            <v>230.9572849645443</v>
          </cell>
          <cell r="AW26">
            <v>0</v>
          </cell>
          <cell r="AX26">
            <v>0</v>
          </cell>
          <cell r="AY26">
            <v>230.9572849645443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482.4039048111581</v>
          </cell>
          <cell r="BE26">
            <v>0</v>
          </cell>
          <cell r="BF26">
            <v>12.079022870244362</v>
          </cell>
          <cell r="BG26">
            <v>494.48292768140243</v>
          </cell>
          <cell r="BH26">
            <v>0.77069774667159774</v>
          </cell>
          <cell r="BI26">
            <v>8.3724000000000007</v>
          </cell>
          <cell r="BJ26">
            <v>8.2494015999999988</v>
          </cell>
          <cell r="BK26">
            <v>15.096</v>
          </cell>
          <cell r="BL26">
            <v>31.717801599999998</v>
          </cell>
          <cell r="BM26">
            <v>0</v>
          </cell>
          <cell r="BN26">
            <v>0</v>
          </cell>
          <cell r="BO26">
            <v>0</v>
          </cell>
          <cell r="BP26">
            <v>526.971427028074</v>
          </cell>
        </row>
        <row r="27">
          <cell r="C27">
            <v>90070647</v>
          </cell>
          <cell r="D27">
            <v>10</v>
          </cell>
          <cell r="E27" t="str">
            <v>UNICARBO 10</v>
          </cell>
          <cell r="F27">
            <v>42</v>
          </cell>
          <cell r="G27">
            <v>2</v>
          </cell>
          <cell r="H27">
            <v>0</v>
          </cell>
          <cell r="I27">
            <v>2512.768</v>
          </cell>
          <cell r="J27">
            <v>1.9365846355084972</v>
          </cell>
          <cell r="K27">
            <v>1121053</v>
          </cell>
          <cell r="L27">
            <v>1</v>
          </cell>
          <cell r="M27">
            <v>0.66</v>
          </cell>
          <cell r="N27">
            <v>399.28127684372441</v>
          </cell>
          <cell r="O27">
            <v>1120002</v>
          </cell>
          <cell r="P27">
            <v>1</v>
          </cell>
          <cell r="Q27">
            <v>0.34</v>
          </cell>
          <cell r="R27">
            <v>679.28613224865967</v>
          </cell>
          <cell r="V27">
            <v>0</v>
          </cell>
          <cell r="W27">
            <v>1330002</v>
          </cell>
          <cell r="X27">
            <v>2</v>
          </cell>
          <cell r="Y27">
            <v>4.1862000000000004</v>
          </cell>
          <cell r="Z27">
            <v>1350002</v>
          </cell>
          <cell r="AA27">
            <v>0.95499999999999996</v>
          </cell>
          <cell r="AB27">
            <v>14.321599999999998</v>
          </cell>
          <cell r="AC27">
            <v>1360043</v>
          </cell>
          <cell r="AD27">
            <v>40</v>
          </cell>
          <cell r="AE27">
            <v>0.40730000000000016</v>
          </cell>
          <cell r="AF27">
            <v>0</v>
          </cell>
          <cell r="AG27">
            <v>0</v>
          </cell>
          <cell r="AH27">
            <v>0</v>
          </cell>
          <cell r="AI27" t="str">
            <v>NN</v>
          </cell>
          <cell r="AJ27">
            <v>0.90909090909090906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 t="str">
            <v>R</v>
          </cell>
          <cell r="AR27">
            <v>251.44661984661377</v>
          </cell>
          <cell r="AS27">
            <v>0</v>
          </cell>
          <cell r="AT27">
            <v>12.079022870244362</v>
          </cell>
          <cell r="AU27">
            <v>263.52564271685816</v>
          </cell>
          <cell r="AV27">
            <v>230.9572849645443</v>
          </cell>
          <cell r="AW27">
            <v>0</v>
          </cell>
          <cell r="AX27">
            <v>0</v>
          </cell>
          <cell r="AY27">
            <v>230.9572849645443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482.4039048111581</v>
          </cell>
          <cell r="BE27">
            <v>0</v>
          </cell>
          <cell r="BF27">
            <v>12.079022870244362</v>
          </cell>
          <cell r="BG27">
            <v>494.48292768140243</v>
          </cell>
          <cell r="BH27">
            <v>0.77069774667159774</v>
          </cell>
          <cell r="BI27">
            <v>8.3724000000000007</v>
          </cell>
          <cell r="BJ27">
            <v>13.677127999999998</v>
          </cell>
          <cell r="BK27">
            <v>16.292000000000005</v>
          </cell>
          <cell r="BL27">
            <v>38.341528000000004</v>
          </cell>
          <cell r="BM27">
            <v>0</v>
          </cell>
          <cell r="BN27">
            <v>0</v>
          </cell>
          <cell r="BO27">
            <v>0</v>
          </cell>
          <cell r="BP27">
            <v>533.59515342807401</v>
          </cell>
        </row>
        <row r="28">
          <cell r="C28">
            <v>90072422</v>
          </cell>
          <cell r="D28">
            <v>10</v>
          </cell>
          <cell r="E28" t="str">
            <v>UNICARBO 10</v>
          </cell>
          <cell r="F28">
            <v>42</v>
          </cell>
          <cell r="G28">
            <v>42560</v>
          </cell>
          <cell r="H28">
            <v>18.799999999999997</v>
          </cell>
          <cell r="I28">
            <v>2512.768</v>
          </cell>
          <cell r="J28">
            <v>1.9365846355084972</v>
          </cell>
          <cell r="K28">
            <v>1121053</v>
          </cell>
          <cell r="L28">
            <v>1</v>
          </cell>
          <cell r="M28">
            <v>0.66</v>
          </cell>
          <cell r="N28">
            <v>399.28127684372441</v>
          </cell>
          <cell r="O28">
            <v>1120002</v>
          </cell>
          <cell r="P28">
            <v>1</v>
          </cell>
          <cell r="Q28">
            <v>0.34</v>
          </cell>
          <cell r="R28">
            <v>679.28613224865967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1360007</v>
          </cell>
          <cell r="AD28">
            <v>66.66</v>
          </cell>
          <cell r="AE28">
            <v>0.20369999999999999</v>
          </cell>
          <cell r="AF28">
            <v>0</v>
          </cell>
          <cell r="AG28">
            <v>0</v>
          </cell>
          <cell r="AH28">
            <v>0</v>
          </cell>
          <cell r="AI28" t="str">
            <v>BU</v>
          </cell>
          <cell r="AJ28">
            <v>0.90909090909090906</v>
          </cell>
          <cell r="AK28">
            <v>1</v>
          </cell>
          <cell r="AL28">
            <v>12.549999999999997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 t="str">
            <v>R</v>
          </cell>
          <cell r="AR28">
            <v>251.44661984661377</v>
          </cell>
          <cell r="AS28">
            <v>0</v>
          </cell>
          <cell r="AT28">
            <v>12.079022870244362</v>
          </cell>
          <cell r="AU28">
            <v>263.52564271685816</v>
          </cell>
          <cell r="AV28">
            <v>230.9572849645443</v>
          </cell>
          <cell r="AW28">
            <v>0</v>
          </cell>
          <cell r="AX28">
            <v>0</v>
          </cell>
          <cell r="AY28">
            <v>230.9572849645443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482.4039048111581</v>
          </cell>
          <cell r="BE28">
            <v>0</v>
          </cell>
          <cell r="BF28">
            <v>12.079022870244362</v>
          </cell>
          <cell r="BG28">
            <v>494.48292768140243</v>
          </cell>
          <cell r="BH28">
            <v>0.77069774667159774</v>
          </cell>
          <cell r="BI28">
            <v>0</v>
          </cell>
          <cell r="BJ28">
            <v>0</v>
          </cell>
          <cell r="BK28">
            <v>13.578641999999999</v>
          </cell>
          <cell r="BL28">
            <v>13.578641999999999</v>
          </cell>
          <cell r="BM28">
            <v>11.409090909090907</v>
          </cell>
          <cell r="BN28">
            <v>0</v>
          </cell>
          <cell r="BO28">
            <v>11.409090909090907</v>
          </cell>
          <cell r="BP28">
            <v>520.24135833716491</v>
          </cell>
        </row>
        <row r="29">
          <cell r="C29">
            <v>90072902</v>
          </cell>
          <cell r="D29">
            <v>10</v>
          </cell>
          <cell r="E29" t="str">
            <v>UNICARBO 10</v>
          </cell>
          <cell r="F29">
            <v>42</v>
          </cell>
          <cell r="G29">
            <v>952734</v>
          </cell>
          <cell r="H29">
            <v>290.28999999999991</v>
          </cell>
          <cell r="I29">
            <v>2512.768</v>
          </cell>
          <cell r="J29">
            <v>1.9365846355084972</v>
          </cell>
          <cell r="K29">
            <v>1121053</v>
          </cell>
          <cell r="L29">
            <v>1</v>
          </cell>
          <cell r="M29">
            <v>0.66</v>
          </cell>
          <cell r="N29">
            <v>399.28127684372441</v>
          </cell>
          <cell r="O29">
            <v>1120002</v>
          </cell>
          <cell r="P29">
            <v>1</v>
          </cell>
          <cell r="Q29">
            <v>0.34</v>
          </cell>
          <cell r="R29">
            <v>679.28613224865967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BU</v>
          </cell>
          <cell r="AJ29">
            <v>0.90909090909090906</v>
          </cell>
          <cell r="AK29">
            <v>1</v>
          </cell>
          <cell r="AL29">
            <v>12.549999999999997</v>
          </cell>
          <cell r="AM29">
            <v>0</v>
          </cell>
          <cell r="AN29">
            <v>0</v>
          </cell>
          <cell r="AO29">
            <v>1</v>
          </cell>
          <cell r="AP29">
            <v>0</v>
          </cell>
          <cell r="AQ29" t="str">
            <v>R</v>
          </cell>
          <cell r="AR29">
            <v>251.44661984661377</v>
          </cell>
          <cell r="AS29">
            <v>0</v>
          </cell>
          <cell r="AT29">
            <v>12.079022870244362</v>
          </cell>
          <cell r="AU29">
            <v>263.52564271685816</v>
          </cell>
          <cell r="AV29">
            <v>230.9572849645443</v>
          </cell>
          <cell r="AW29">
            <v>0</v>
          </cell>
          <cell r="AX29">
            <v>0</v>
          </cell>
          <cell r="AY29">
            <v>230.9572849645443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482.4039048111581</v>
          </cell>
          <cell r="BE29">
            <v>0</v>
          </cell>
          <cell r="BF29">
            <v>12.079022870244362</v>
          </cell>
          <cell r="BG29">
            <v>494.48292768140243</v>
          </cell>
          <cell r="BH29">
            <v>0.77069774667159774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11.409090909090907</v>
          </cell>
          <cell r="BN29">
            <v>0</v>
          </cell>
          <cell r="BO29">
            <v>11.409090909090907</v>
          </cell>
          <cell r="BP29">
            <v>506.66271633716497</v>
          </cell>
        </row>
        <row r="30">
          <cell r="C30">
            <v>90080422</v>
          </cell>
          <cell r="D30">
            <v>10</v>
          </cell>
          <cell r="E30" t="str">
            <v>UNICARBO 10</v>
          </cell>
          <cell r="F30">
            <v>42</v>
          </cell>
          <cell r="G30">
            <v>2</v>
          </cell>
          <cell r="H30">
            <v>0</v>
          </cell>
          <cell r="I30">
            <v>2512.768</v>
          </cell>
          <cell r="J30">
            <v>1.9365846355084972</v>
          </cell>
          <cell r="K30">
            <v>1121053</v>
          </cell>
          <cell r="L30">
            <v>1</v>
          </cell>
          <cell r="M30">
            <v>0.66</v>
          </cell>
          <cell r="N30">
            <v>399.28127684372441</v>
          </cell>
          <cell r="O30">
            <v>1120002</v>
          </cell>
          <cell r="P30">
            <v>1</v>
          </cell>
          <cell r="Q30">
            <v>0.34</v>
          </cell>
          <cell r="R30">
            <v>679.28613224865967</v>
          </cell>
          <cell r="V30">
            <v>0</v>
          </cell>
          <cell r="W30">
            <v>1330002</v>
          </cell>
          <cell r="X30">
            <v>4</v>
          </cell>
          <cell r="Y30">
            <v>4.1862000000000004</v>
          </cell>
          <cell r="Z30">
            <v>1350001</v>
          </cell>
          <cell r="AA30">
            <v>0.70399999999999996</v>
          </cell>
          <cell r="AB30">
            <v>11.7179</v>
          </cell>
          <cell r="AC30">
            <v>1360007</v>
          </cell>
          <cell r="AD30">
            <v>77.777770000000004</v>
          </cell>
          <cell r="AE30">
            <v>0.20369999999999999</v>
          </cell>
          <cell r="AF30">
            <v>0</v>
          </cell>
          <cell r="AG30">
            <v>0</v>
          </cell>
          <cell r="AH30">
            <v>0</v>
          </cell>
          <cell r="AI30" t="str">
            <v>NN</v>
          </cell>
          <cell r="AJ30">
            <v>0.90909090909090906</v>
          </cell>
          <cell r="AK30">
            <v>1</v>
          </cell>
          <cell r="AL30">
            <v>0</v>
          </cell>
          <cell r="AM30">
            <v>0</v>
          </cell>
          <cell r="AN30">
            <v>0</v>
          </cell>
          <cell r="AO30">
            <v>1</v>
          </cell>
          <cell r="AP30">
            <v>0</v>
          </cell>
          <cell r="AQ30" t="str">
            <v>R</v>
          </cell>
          <cell r="AR30">
            <v>251.44661984661377</v>
          </cell>
          <cell r="AS30">
            <v>0</v>
          </cell>
          <cell r="AT30">
            <v>12.079022870244362</v>
          </cell>
          <cell r="AU30">
            <v>263.52564271685816</v>
          </cell>
          <cell r="AV30">
            <v>230.9572849645443</v>
          </cell>
          <cell r="AW30">
            <v>0</v>
          </cell>
          <cell r="AX30">
            <v>0</v>
          </cell>
          <cell r="AY30">
            <v>230.9572849645443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482.4039048111581</v>
          </cell>
          <cell r="BE30">
            <v>0</v>
          </cell>
          <cell r="BF30">
            <v>12.079022870244362</v>
          </cell>
          <cell r="BG30">
            <v>494.48292768140243</v>
          </cell>
          <cell r="BH30">
            <v>0.77069774667159774</v>
          </cell>
          <cell r="BI30">
            <v>16.744800000000001</v>
          </cell>
          <cell r="BJ30">
            <v>8.2494015999999988</v>
          </cell>
          <cell r="BK30">
            <v>15.843331749000001</v>
          </cell>
          <cell r="BL30">
            <v>40.837533348999997</v>
          </cell>
          <cell r="BM30">
            <v>0</v>
          </cell>
          <cell r="BN30">
            <v>0</v>
          </cell>
          <cell r="BO30">
            <v>0</v>
          </cell>
          <cell r="BP30">
            <v>536.09115877707404</v>
          </cell>
        </row>
        <row r="31">
          <cell r="C31">
            <v>90081422</v>
          </cell>
          <cell r="D31">
            <v>10</v>
          </cell>
          <cell r="E31" t="str">
            <v>UNICARBO 10</v>
          </cell>
          <cell r="F31">
            <v>42</v>
          </cell>
          <cell r="G31">
            <v>581020</v>
          </cell>
          <cell r="H31">
            <v>267.08999999999997</v>
          </cell>
          <cell r="I31">
            <v>2512.768</v>
          </cell>
          <cell r="J31">
            <v>1.9365846355084972</v>
          </cell>
          <cell r="K31">
            <v>1121053</v>
          </cell>
          <cell r="L31">
            <v>1</v>
          </cell>
          <cell r="M31">
            <v>0.66</v>
          </cell>
          <cell r="N31">
            <v>399.28127684372441</v>
          </cell>
          <cell r="O31">
            <v>1120002</v>
          </cell>
          <cell r="P31">
            <v>1</v>
          </cell>
          <cell r="Q31">
            <v>0.34</v>
          </cell>
          <cell r="R31">
            <v>679.28613224865967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1350002</v>
          </cell>
          <cell r="AA31">
            <v>0.83333000000000002</v>
          </cell>
          <cell r="AB31">
            <v>14.321599999999998</v>
          </cell>
          <cell r="AC31">
            <v>1360007</v>
          </cell>
          <cell r="AD31">
            <v>83.333299999999994</v>
          </cell>
          <cell r="AE31">
            <v>0.20369999999999999</v>
          </cell>
          <cell r="AF31">
            <v>0</v>
          </cell>
          <cell r="AG31">
            <v>0</v>
          </cell>
          <cell r="AH31">
            <v>0</v>
          </cell>
          <cell r="AI31" t="str">
            <v>BU</v>
          </cell>
          <cell r="AJ31">
            <v>0.90909090909090906</v>
          </cell>
          <cell r="AK31">
            <v>1</v>
          </cell>
          <cell r="AL31">
            <v>12.549999999999997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 t="str">
            <v>R</v>
          </cell>
          <cell r="AR31">
            <v>251.44661984661377</v>
          </cell>
          <cell r="AS31">
            <v>0</v>
          </cell>
          <cell r="AT31">
            <v>12.079022870244362</v>
          </cell>
          <cell r="AU31">
            <v>263.52564271685816</v>
          </cell>
          <cell r="AV31">
            <v>230.9572849645443</v>
          </cell>
          <cell r="AW31">
            <v>0</v>
          </cell>
          <cell r="AX31">
            <v>0</v>
          </cell>
          <cell r="AY31">
            <v>230.9572849645443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482.4039048111581</v>
          </cell>
          <cell r="BE31">
            <v>0</v>
          </cell>
          <cell r="BF31">
            <v>12.079022870244362</v>
          </cell>
          <cell r="BG31">
            <v>494.48292768140243</v>
          </cell>
          <cell r="BH31">
            <v>0.77069774667159774</v>
          </cell>
          <cell r="BI31">
            <v>0</v>
          </cell>
          <cell r="BJ31">
            <v>11.934618927999999</v>
          </cell>
          <cell r="BK31">
            <v>16.974993209999997</v>
          </cell>
          <cell r="BL31">
            <v>28.909612137999996</v>
          </cell>
          <cell r="BM31">
            <v>11.409090909090907</v>
          </cell>
          <cell r="BN31">
            <v>0</v>
          </cell>
          <cell r="BO31">
            <v>11.409090909090907</v>
          </cell>
          <cell r="BP31">
            <v>535.57232847516491</v>
          </cell>
        </row>
        <row r="32">
          <cell r="C32">
            <v>90082623</v>
          </cell>
          <cell r="D32">
            <v>10</v>
          </cell>
          <cell r="E32" t="str">
            <v>UNICARBO 10</v>
          </cell>
          <cell r="F32">
            <v>42</v>
          </cell>
          <cell r="G32">
            <v>101345</v>
          </cell>
          <cell r="H32">
            <v>58.5</v>
          </cell>
          <cell r="I32">
            <v>2512.768</v>
          </cell>
          <cell r="J32">
            <v>1.9365846355084972</v>
          </cell>
          <cell r="K32">
            <v>1121053</v>
          </cell>
          <cell r="L32">
            <v>1</v>
          </cell>
          <cell r="M32">
            <v>0.66</v>
          </cell>
          <cell r="N32">
            <v>399.28127684372441</v>
          </cell>
          <cell r="O32">
            <v>1120002</v>
          </cell>
          <cell r="P32">
            <v>1</v>
          </cell>
          <cell r="Q32">
            <v>0.34</v>
          </cell>
          <cell r="R32">
            <v>679.28613224865967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1360043</v>
          </cell>
          <cell r="AD32">
            <v>66</v>
          </cell>
          <cell r="AE32">
            <v>0.40730000000000016</v>
          </cell>
          <cell r="AF32">
            <v>0</v>
          </cell>
          <cell r="AG32">
            <v>0</v>
          </cell>
          <cell r="AH32">
            <v>0</v>
          </cell>
          <cell r="AI32" t="str">
            <v>BU</v>
          </cell>
          <cell r="AJ32">
            <v>0.90909090909090906</v>
          </cell>
          <cell r="AK32">
            <v>1</v>
          </cell>
          <cell r="AL32">
            <v>12.549999999999997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 t="str">
            <v>R</v>
          </cell>
          <cell r="AR32">
            <v>251.44661984661377</v>
          </cell>
          <cell r="AS32">
            <v>0</v>
          </cell>
          <cell r="AT32">
            <v>12.079022870244362</v>
          </cell>
          <cell r="AU32">
            <v>263.52564271685816</v>
          </cell>
          <cell r="AV32">
            <v>230.9572849645443</v>
          </cell>
          <cell r="AW32">
            <v>0</v>
          </cell>
          <cell r="AX32">
            <v>0</v>
          </cell>
          <cell r="AY32">
            <v>230.9572849645443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482.4039048111581</v>
          </cell>
          <cell r="BE32">
            <v>0</v>
          </cell>
          <cell r="BF32">
            <v>12.079022870244362</v>
          </cell>
          <cell r="BG32">
            <v>494.48292768140243</v>
          </cell>
          <cell r="BH32">
            <v>0.77069774667159774</v>
          </cell>
          <cell r="BI32">
            <v>0</v>
          </cell>
          <cell r="BJ32">
            <v>0</v>
          </cell>
          <cell r="BK32">
            <v>26.881800000000009</v>
          </cell>
          <cell r="BL32">
            <v>26.881800000000009</v>
          </cell>
          <cell r="BM32">
            <v>11.409090909090907</v>
          </cell>
          <cell r="BN32">
            <v>0</v>
          </cell>
          <cell r="BO32">
            <v>11.409090909090907</v>
          </cell>
          <cell r="BP32">
            <v>533.54451633716496</v>
          </cell>
        </row>
        <row r="33">
          <cell r="C33">
            <v>90090647</v>
          </cell>
          <cell r="D33">
            <v>10</v>
          </cell>
          <cell r="E33" t="str">
            <v>UNICARBO 10</v>
          </cell>
          <cell r="F33">
            <v>42</v>
          </cell>
          <cell r="G33">
            <v>125100</v>
          </cell>
          <cell r="H33">
            <v>71.820000000000007</v>
          </cell>
          <cell r="I33">
            <v>3193.4880000000003</v>
          </cell>
          <cell r="J33">
            <v>1.9365846355084972</v>
          </cell>
          <cell r="K33">
            <v>1121053</v>
          </cell>
          <cell r="L33">
            <v>1</v>
          </cell>
          <cell r="M33">
            <v>0.66</v>
          </cell>
          <cell r="N33">
            <v>399.28127684372441</v>
          </cell>
          <cell r="O33">
            <v>1120002</v>
          </cell>
          <cell r="P33">
            <v>1</v>
          </cell>
          <cell r="Q33">
            <v>0.34</v>
          </cell>
          <cell r="R33">
            <v>679.28613224865967</v>
          </cell>
          <cell r="V33">
            <v>0</v>
          </cell>
          <cell r="W33">
            <v>1330002</v>
          </cell>
          <cell r="X33">
            <v>2</v>
          </cell>
          <cell r="Y33">
            <v>4.1862000000000004</v>
          </cell>
          <cell r="Z33">
            <v>1350002</v>
          </cell>
          <cell r="AA33">
            <v>0.95499999999999996</v>
          </cell>
          <cell r="AB33">
            <v>14.321599999999998</v>
          </cell>
          <cell r="AC33">
            <v>1360043</v>
          </cell>
          <cell r="AD33">
            <v>40</v>
          </cell>
          <cell r="AE33">
            <v>0.40730000000000016</v>
          </cell>
          <cell r="AF33">
            <v>0</v>
          </cell>
          <cell r="AG33">
            <v>0</v>
          </cell>
          <cell r="AH33">
            <v>0</v>
          </cell>
          <cell r="AI33" t="str">
            <v>NN</v>
          </cell>
          <cell r="AJ33">
            <v>0.90909090909090906</v>
          </cell>
          <cell r="AK33">
            <v>1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 t="str">
            <v>R</v>
          </cell>
          <cell r="AR33">
            <v>251.44661984661377</v>
          </cell>
          <cell r="AS33">
            <v>0</v>
          </cell>
          <cell r="AT33">
            <v>12.079022870244362</v>
          </cell>
          <cell r="AU33">
            <v>263.52564271685816</v>
          </cell>
          <cell r="AV33">
            <v>230.9572849645443</v>
          </cell>
          <cell r="AW33">
            <v>0</v>
          </cell>
          <cell r="AX33">
            <v>0</v>
          </cell>
          <cell r="AY33">
            <v>230.9572849645443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482.4039048111581</v>
          </cell>
          <cell r="BE33">
            <v>0</v>
          </cell>
          <cell r="BF33">
            <v>12.079022870244362</v>
          </cell>
          <cell r="BG33">
            <v>494.48292768140243</v>
          </cell>
          <cell r="BH33">
            <v>0.60641675669628226</v>
          </cell>
          <cell r="BI33">
            <v>8.3724000000000007</v>
          </cell>
          <cell r="BJ33">
            <v>13.677127999999998</v>
          </cell>
          <cell r="BK33">
            <v>16.292000000000005</v>
          </cell>
          <cell r="BL33">
            <v>38.341528000000004</v>
          </cell>
          <cell r="BM33">
            <v>0</v>
          </cell>
          <cell r="BN33">
            <v>0</v>
          </cell>
          <cell r="BO33">
            <v>0</v>
          </cell>
          <cell r="BP33">
            <v>533.43087243809873</v>
          </cell>
        </row>
        <row r="34">
          <cell r="C34">
            <v>90090648</v>
          </cell>
          <cell r="D34">
            <v>10</v>
          </cell>
          <cell r="E34" t="str">
            <v>UNICARBO 10</v>
          </cell>
          <cell r="F34">
            <v>42</v>
          </cell>
          <cell r="G34">
            <v>12120</v>
          </cell>
          <cell r="H34">
            <v>6.17</v>
          </cell>
          <cell r="I34">
            <v>3193.4880000000003</v>
          </cell>
          <cell r="J34">
            <v>1.9365846355084972</v>
          </cell>
          <cell r="K34">
            <v>1121053</v>
          </cell>
          <cell r="L34">
            <v>1</v>
          </cell>
          <cell r="M34">
            <v>0.66</v>
          </cell>
          <cell r="N34">
            <v>399.28127684372441</v>
          </cell>
          <cell r="O34">
            <v>1120002</v>
          </cell>
          <cell r="P34">
            <v>1</v>
          </cell>
          <cell r="Q34">
            <v>0.34</v>
          </cell>
          <cell r="R34">
            <v>679.28613224865967</v>
          </cell>
          <cell r="V34">
            <v>0</v>
          </cell>
          <cell r="W34">
            <v>1330002</v>
          </cell>
          <cell r="X34">
            <v>2</v>
          </cell>
          <cell r="Y34">
            <v>4.1862000000000004</v>
          </cell>
          <cell r="Z34">
            <v>1350001</v>
          </cell>
          <cell r="AA34">
            <v>0.83799999999999997</v>
          </cell>
          <cell r="AB34">
            <v>11.7179</v>
          </cell>
          <cell r="AC34">
            <v>1360044</v>
          </cell>
          <cell r="AD34">
            <v>40</v>
          </cell>
          <cell r="AE34">
            <v>0.47269999999999995</v>
          </cell>
          <cell r="AF34">
            <v>0</v>
          </cell>
          <cell r="AG34">
            <v>0</v>
          </cell>
          <cell r="AH34">
            <v>0</v>
          </cell>
          <cell r="AI34" t="str">
            <v>NN</v>
          </cell>
          <cell r="AJ34">
            <v>0.90909090909090906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1</v>
          </cell>
          <cell r="AP34">
            <v>0</v>
          </cell>
          <cell r="AQ34" t="str">
            <v>R</v>
          </cell>
          <cell r="AR34">
            <v>251.44661984661377</v>
          </cell>
          <cell r="AS34">
            <v>0</v>
          </cell>
          <cell r="AT34">
            <v>12.079022870244362</v>
          </cell>
          <cell r="AU34">
            <v>263.52564271685816</v>
          </cell>
          <cell r="AV34">
            <v>230.9572849645443</v>
          </cell>
          <cell r="AW34">
            <v>0</v>
          </cell>
          <cell r="AX34">
            <v>0</v>
          </cell>
          <cell r="AY34">
            <v>230.9572849645443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482.4039048111581</v>
          </cell>
          <cell r="BE34">
            <v>0</v>
          </cell>
          <cell r="BF34">
            <v>12.079022870244362</v>
          </cell>
          <cell r="BG34">
            <v>494.48292768140243</v>
          </cell>
          <cell r="BH34">
            <v>0.60641675669628226</v>
          </cell>
          <cell r="BI34">
            <v>8.3724000000000007</v>
          </cell>
          <cell r="BJ34">
            <v>9.8196002</v>
          </cell>
          <cell r="BK34">
            <v>18.907999999999998</v>
          </cell>
          <cell r="BL34">
            <v>37.100000199999997</v>
          </cell>
          <cell r="BM34">
            <v>0</v>
          </cell>
          <cell r="BN34">
            <v>0</v>
          </cell>
          <cell r="BO34">
            <v>0</v>
          </cell>
          <cell r="BP34">
            <v>532.18934463809865</v>
          </cell>
        </row>
        <row r="35">
          <cell r="C35">
            <v>90092225</v>
          </cell>
          <cell r="D35">
            <v>10</v>
          </cell>
          <cell r="E35" t="str">
            <v>UNICARBO 10</v>
          </cell>
          <cell r="F35">
            <v>42</v>
          </cell>
          <cell r="G35">
            <v>260580</v>
          </cell>
          <cell r="H35">
            <v>123</v>
          </cell>
          <cell r="I35">
            <v>3193.4880000000003</v>
          </cell>
          <cell r="J35">
            <v>1.9365846355084972</v>
          </cell>
          <cell r="K35">
            <v>1121053</v>
          </cell>
          <cell r="L35">
            <v>1</v>
          </cell>
          <cell r="M35">
            <v>0.66</v>
          </cell>
          <cell r="N35">
            <v>399.28127684372441</v>
          </cell>
          <cell r="O35">
            <v>1120002</v>
          </cell>
          <cell r="P35">
            <v>1</v>
          </cell>
          <cell r="Q35">
            <v>0.34</v>
          </cell>
          <cell r="R35">
            <v>679.28613224865967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1360011</v>
          </cell>
          <cell r="AD35">
            <v>40</v>
          </cell>
          <cell r="AE35">
            <v>0.37740000000000001</v>
          </cell>
          <cell r="AF35">
            <v>0</v>
          </cell>
          <cell r="AG35">
            <v>0</v>
          </cell>
          <cell r="AH35">
            <v>0</v>
          </cell>
          <cell r="AI35" t="str">
            <v>BU</v>
          </cell>
          <cell r="AJ35">
            <v>0.90909090909090906</v>
          </cell>
          <cell r="AK35">
            <v>1</v>
          </cell>
          <cell r="AL35">
            <v>12.549999999999997</v>
          </cell>
          <cell r="AM35">
            <v>0</v>
          </cell>
          <cell r="AN35">
            <v>0</v>
          </cell>
          <cell r="AO35">
            <v>1</v>
          </cell>
          <cell r="AP35">
            <v>0</v>
          </cell>
          <cell r="AQ35" t="str">
            <v>R</v>
          </cell>
          <cell r="AR35">
            <v>251.44661984661377</v>
          </cell>
          <cell r="AS35">
            <v>0</v>
          </cell>
          <cell r="AT35">
            <v>12.079022870244362</v>
          </cell>
          <cell r="AU35">
            <v>263.52564271685816</v>
          </cell>
          <cell r="AV35">
            <v>230.9572849645443</v>
          </cell>
          <cell r="AW35">
            <v>0</v>
          </cell>
          <cell r="AX35">
            <v>0</v>
          </cell>
          <cell r="AY35">
            <v>230.9572849645443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482.4039048111581</v>
          </cell>
          <cell r="BE35">
            <v>0</v>
          </cell>
          <cell r="BF35">
            <v>12.079022870244362</v>
          </cell>
          <cell r="BG35">
            <v>494.48292768140243</v>
          </cell>
          <cell r="BH35">
            <v>0.60641675669628226</v>
          </cell>
          <cell r="BI35">
            <v>0</v>
          </cell>
          <cell r="BJ35">
            <v>0</v>
          </cell>
          <cell r="BK35">
            <v>15.096</v>
          </cell>
          <cell r="BL35">
            <v>15.096</v>
          </cell>
          <cell r="BM35">
            <v>11.409090909090907</v>
          </cell>
          <cell r="BN35">
            <v>0</v>
          </cell>
          <cell r="BO35">
            <v>11.409090909090907</v>
          </cell>
          <cell r="BP35">
            <v>521.59443534718957</v>
          </cell>
        </row>
        <row r="36">
          <cell r="C36">
            <v>90092647</v>
          </cell>
          <cell r="D36">
            <v>10</v>
          </cell>
          <cell r="E36" t="str">
            <v>UNICARBO 10</v>
          </cell>
          <cell r="F36">
            <v>42</v>
          </cell>
          <cell r="G36">
            <v>20640</v>
          </cell>
          <cell r="H36">
            <v>9.33</v>
          </cell>
          <cell r="I36">
            <v>3193.4880000000003</v>
          </cell>
          <cell r="J36">
            <v>1.9365846355084972</v>
          </cell>
          <cell r="K36">
            <v>1121053</v>
          </cell>
          <cell r="L36">
            <v>1</v>
          </cell>
          <cell r="M36">
            <v>0.66</v>
          </cell>
          <cell r="N36">
            <v>399.28127684372441</v>
          </cell>
          <cell r="O36">
            <v>1120002</v>
          </cell>
          <cell r="P36">
            <v>1</v>
          </cell>
          <cell r="Q36">
            <v>0.34</v>
          </cell>
          <cell r="R36">
            <v>679.28613224865967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1360043</v>
          </cell>
          <cell r="AD36">
            <v>40</v>
          </cell>
          <cell r="AE36">
            <v>0.40730000000000016</v>
          </cell>
          <cell r="AF36">
            <v>0</v>
          </cell>
          <cell r="AG36">
            <v>0</v>
          </cell>
          <cell r="AH36">
            <v>0</v>
          </cell>
          <cell r="AI36" t="str">
            <v>BU</v>
          </cell>
          <cell r="AJ36">
            <v>0.90909090909090906</v>
          </cell>
          <cell r="AK36">
            <v>1</v>
          </cell>
          <cell r="AL36">
            <v>12.549999999999997</v>
          </cell>
          <cell r="AM36">
            <v>0</v>
          </cell>
          <cell r="AN36">
            <v>0</v>
          </cell>
          <cell r="AO36">
            <v>1</v>
          </cell>
          <cell r="AP36">
            <v>0</v>
          </cell>
          <cell r="AQ36" t="str">
            <v>R</v>
          </cell>
          <cell r="AR36">
            <v>251.44661984661377</v>
          </cell>
          <cell r="AS36">
            <v>0</v>
          </cell>
          <cell r="AT36">
            <v>12.079022870244362</v>
          </cell>
          <cell r="AU36">
            <v>263.52564271685816</v>
          </cell>
          <cell r="AV36">
            <v>230.9572849645443</v>
          </cell>
          <cell r="AW36">
            <v>0</v>
          </cell>
          <cell r="AX36">
            <v>0</v>
          </cell>
          <cell r="AY36">
            <v>230.9572849645443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482.4039048111581</v>
          </cell>
          <cell r="BE36">
            <v>0</v>
          </cell>
          <cell r="BF36">
            <v>12.079022870244362</v>
          </cell>
          <cell r="BG36">
            <v>494.48292768140243</v>
          </cell>
          <cell r="BH36">
            <v>0.60641675669628226</v>
          </cell>
          <cell r="BI36">
            <v>0</v>
          </cell>
          <cell r="BJ36">
            <v>0</v>
          </cell>
          <cell r="BK36">
            <v>16.292000000000005</v>
          </cell>
          <cell r="BL36">
            <v>16.292000000000005</v>
          </cell>
          <cell r="BM36">
            <v>11.409090909090907</v>
          </cell>
          <cell r="BN36">
            <v>0</v>
          </cell>
          <cell r="BO36">
            <v>11.409090909090907</v>
          </cell>
          <cell r="BP36">
            <v>522.7904353471896</v>
          </cell>
        </row>
        <row r="37">
          <cell r="C37">
            <v>90092702</v>
          </cell>
          <cell r="D37">
            <v>10</v>
          </cell>
          <cell r="E37" t="str">
            <v>UNICARBO 10</v>
          </cell>
          <cell r="F37">
            <v>42</v>
          </cell>
          <cell r="G37">
            <v>4470432</v>
          </cell>
          <cell r="H37">
            <v>756.56000000000006</v>
          </cell>
          <cell r="I37">
            <v>3193.4880000000003</v>
          </cell>
          <cell r="J37">
            <v>1.9365846355084972</v>
          </cell>
          <cell r="K37">
            <v>1121053</v>
          </cell>
          <cell r="L37">
            <v>1</v>
          </cell>
          <cell r="M37">
            <v>0.66</v>
          </cell>
          <cell r="N37">
            <v>399.28127684372441</v>
          </cell>
          <cell r="O37">
            <v>1120002</v>
          </cell>
          <cell r="P37">
            <v>1</v>
          </cell>
          <cell r="Q37">
            <v>0.34</v>
          </cell>
          <cell r="R37">
            <v>679.28613224865967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BU</v>
          </cell>
          <cell r="AJ37">
            <v>0.90909090909090906</v>
          </cell>
          <cell r="AK37">
            <v>1</v>
          </cell>
          <cell r="AL37">
            <v>12.549999999999997</v>
          </cell>
          <cell r="AM37">
            <v>0</v>
          </cell>
          <cell r="AN37">
            <v>0</v>
          </cell>
          <cell r="AO37">
            <v>1</v>
          </cell>
          <cell r="AP37">
            <v>0</v>
          </cell>
          <cell r="AQ37" t="str">
            <v>R</v>
          </cell>
          <cell r="AR37">
            <v>251.44661984661377</v>
          </cell>
          <cell r="AS37">
            <v>0</v>
          </cell>
          <cell r="AT37">
            <v>12.079022870244362</v>
          </cell>
          <cell r="AU37">
            <v>263.52564271685816</v>
          </cell>
          <cell r="AV37">
            <v>230.9572849645443</v>
          </cell>
          <cell r="AW37">
            <v>0</v>
          </cell>
          <cell r="AX37">
            <v>0</v>
          </cell>
          <cell r="AY37">
            <v>230.9572849645443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482.4039048111581</v>
          </cell>
          <cell r="BE37">
            <v>0</v>
          </cell>
          <cell r="BF37">
            <v>12.079022870244362</v>
          </cell>
          <cell r="BG37">
            <v>494.48292768140243</v>
          </cell>
          <cell r="BH37">
            <v>0.60641675669628226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11.409090909090907</v>
          </cell>
          <cell r="BN37">
            <v>0</v>
          </cell>
          <cell r="BO37">
            <v>11.409090909090907</v>
          </cell>
          <cell r="BP37">
            <v>506.49843534718957</v>
          </cell>
        </row>
        <row r="38">
          <cell r="C38">
            <v>90092902</v>
          </cell>
          <cell r="D38">
            <v>10</v>
          </cell>
          <cell r="E38" t="str">
            <v>UNICARBO 10</v>
          </cell>
          <cell r="F38">
            <v>42</v>
          </cell>
          <cell r="G38">
            <v>1751120</v>
          </cell>
          <cell r="H38">
            <v>168.61</v>
          </cell>
          <cell r="I38">
            <v>3193.4880000000003</v>
          </cell>
          <cell r="J38">
            <v>1.9365846355084972</v>
          </cell>
          <cell r="K38">
            <v>1121053</v>
          </cell>
          <cell r="L38">
            <v>1</v>
          </cell>
          <cell r="M38">
            <v>0.66</v>
          </cell>
          <cell r="N38">
            <v>399.28127684372441</v>
          </cell>
          <cell r="O38">
            <v>1120002</v>
          </cell>
          <cell r="P38">
            <v>1</v>
          </cell>
          <cell r="Q38">
            <v>0.34</v>
          </cell>
          <cell r="R38">
            <v>679.28613224865967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BU</v>
          </cell>
          <cell r="AJ38">
            <v>0.90909090909090906</v>
          </cell>
          <cell r="AK38">
            <v>1</v>
          </cell>
          <cell r="AL38">
            <v>12.549999999999997</v>
          </cell>
          <cell r="AM38">
            <v>0</v>
          </cell>
          <cell r="AN38">
            <v>0</v>
          </cell>
          <cell r="AO38">
            <v>1</v>
          </cell>
          <cell r="AP38">
            <v>0</v>
          </cell>
          <cell r="AQ38" t="str">
            <v>R</v>
          </cell>
          <cell r="AR38">
            <v>251.44661984661377</v>
          </cell>
          <cell r="AS38">
            <v>0</v>
          </cell>
          <cell r="AT38">
            <v>12.079022870244362</v>
          </cell>
          <cell r="AU38">
            <v>263.52564271685816</v>
          </cell>
          <cell r="AV38">
            <v>230.9572849645443</v>
          </cell>
          <cell r="AW38">
            <v>0</v>
          </cell>
          <cell r="AX38">
            <v>0</v>
          </cell>
          <cell r="AY38">
            <v>230.9572849645443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482.4039048111581</v>
          </cell>
          <cell r="BE38">
            <v>0</v>
          </cell>
          <cell r="BF38">
            <v>12.079022870244362</v>
          </cell>
          <cell r="BG38">
            <v>494.48292768140243</v>
          </cell>
          <cell r="BH38">
            <v>0.60641675669628226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11.409090909090907</v>
          </cell>
          <cell r="BN38">
            <v>0</v>
          </cell>
          <cell r="BO38">
            <v>11.409090909090907</v>
          </cell>
          <cell r="BP38">
            <v>506.49843534718957</v>
          </cell>
        </row>
        <row r="39">
          <cell r="C39">
            <v>90112901</v>
          </cell>
          <cell r="D39">
            <v>10</v>
          </cell>
          <cell r="E39" t="str">
            <v>UNICARBO 10</v>
          </cell>
          <cell r="F39">
            <v>42</v>
          </cell>
          <cell r="G39">
            <v>163750</v>
          </cell>
          <cell r="H39">
            <v>40.33</v>
          </cell>
          <cell r="I39">
            <v>3193.4880000000003</v>
          </cell>
          <cell r="J39">
            <v>1.9365846355084972</v>
          </cell>
          <cell r="K39">
            <v>1121053</v>
          </cell>
          <cell r="L39">
            <v>1</v>
          </cell>
          <cell r="M39">
            <v>0.66</v>
          </cell>
          <cell r="N39">
            <v>399.28127684372441</v>
          </cell>
          <cell r="O39">
            <v>1120002</v>
          </cell>
          <cell r="P39">
            <v>1</v>
          </cell>
          <cell r="Q39">
            <v>0.34</v>
          </cell>
          <cell r="R39">
            <v>679.28613224865967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BU</v>
          </cell>
          <cell r="AJ39">
            <v>0.90909090909090906</v>
          </cell>
          <cell r="AK39">
            <v>1</v>
          </cell>
          <cell r="AL39">
            <v>12.549999999999997</v>
          </cell>
          <cell r="AM39">
            <v>0</v>
          </cell>
          <cell r="AN39">
            <v>0</v>
          </cell>
          <cell r="AO39">
            <v>1</v>
          </cell>
          <cell r="AP39">
            <v>0</v>
          </cell>
          <cell r="AQ39" t="str">
            <v>R</v>
          </cell>
          <cell r="AR39">
            <v>251.44661984661377</v>
          </cell>
          <cell r="AS39">
            <v>0</v>
          </cell>
          <cell r="AT39">
            <v>12.079022870244362</v>
          </cell>
          <cell r="AU39">
            <v>263.52564271685816</v>
          </cell>
          <cell r="AV39">
            <v>230.9572849645443</v>
          </cell>
          <cell r="AW39">
            <v>0</v>
          </cell>
          <cell r="AX39">
            <v>0</v>
          </cell>
          <cell r="AY39">
            <v>230.9572849645443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482.4039048111581</v>
          </cell>
          <cell r="BE39">
            <v>0</v>
          </cell>
          <cell r="BF39">
            <v>12.079022870244362</v>
          </cell>
          <cell r="BG39">
            <v>494.48292768140243</v>
          </cell>
          <cell r="BH39">
            <v>0.60641675669628226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11.409090909090907</v>
          </cell>
          <cell r="BN39">
            <v>0</v>
          </cell>
          <cell r="BO39">
            <v>11.409090909090907</v>
          </cell>
          <cell r="BP39">
            <v>506.49843534718957</v>
          </cell>
        </row>
        <row r="40">
          <cell r="C40">
            <v>90143008</v>
          </cell>
          <cell r="D40">
            <v>10</v>
          </cell>
          <cell r="E40" t="str">
            <v>UNICARBO 10</v>
          </cell>
          <cell r="F40">
            <v>42</v>
          </cell>
          <cell r="G40">
            <v>80320</v>
          </cell>
          <cell r="H40">
            <v>0</v>
          </cell>
          <cell r="I40">
            <v>0</v>
          </cell>
          <cell r="J40">
            <v>1.9365846355084972</v>
          </cell>
          <cell r="K40">
            <v>1121053</v>
          </cell>
          <cell r="L40">
            <v>1</v>
          </cell>
          <cell r="M40">
            <v>0.66</v>
          </cell>
          <cell r="N40">
            <v>399.28127684372441</v>
          </cell>
          <cell r="O40">
            <v>1120002</v>
          </cell>
          <cell r="P40">
            <v>1</v>
          </cell>
          <cell r="Q40">
            <v>0.34</v>
          </cell>
          <cell r="R40">
            <v>679.28613224865967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GC</v>
          </cell>
          <cell r="AJ40">
            <v>0.90909090909090906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1</v>
          </cell>
          <cell r="AP40">
            <v>0</v>
          </cell>
          <cell r="AQ40" t="str">
            <v>R</v>
          </cell>
          <cell r="AR40">
            <v>251.44661984661377</v>
          </cell>
          <cell r="AS40">
            <v>0</v>
          </cell>
          <cell r="AT40">
            <v>12.079022870244362</v>
          </cell>
          <cell r="AU40">
            <v>263.52564271685816</v>
          </cell>
          <cell r="AV40">
            <v>230.9572849645443</v>
          </cell>
          <cell r="AW40">
            <v>0</v>
          </cell>
          <cell r="AX40">
            <v>0</v>
          </cell>
          <cell r="AY40">
            <v>230.9572849645443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482.4039048111581</v>
          </cell>
          <cell r="BE40">
            <v>0</v>
          </cell>
          <cell r="BF40">
            <v>12.079022870244362</v>
          </cell>
          <cell r="BG40">
            <v>494.48292768140243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494.48292768140243</v>
          </cell>
        </row>
        <row r="41">
          <cell r="C41">
            <v>90190623</v>
          </cell>
          <cell r="D41">
            <v>10</v>
          </cell>
          <cell r="E41" t="str">
            <v>UNICARBO 10</v>
          </cell>
          <cell r="F41">
            <v>42</v>
          </cell>
          <cell r="G41">
            <v>238080</v>
          </cell>
          <cell r="H41">
            <v>150.82</v>
          </cell>
          <cell r="I41">
            <v>1576.912</v>
          </cell>
          <cell r="J41">
            <v>1.9365846355084972</v>
          </cell>
          <cell r="K41">
            <v>1121053</v>
          </cell>
          <cell r="L41">
            <v>1</v>
          </cell>
          <cell r="M41">
            <v>0.66</v>
          </cell>
          <cell r="N41">
            <v>399.28127684372441</v>
          </cell>
          <cell r="O41">
            <v>1120002</v>
          </cell>
          <cell r="P41">
            <v>1</v>
          </cell>
          <cell r="Q41">
            <v>0.34</v>
          </cell>
          <cell r="R41">
            <v>679.28613224865967</v>
          </cell>
          <cell r="V41">
            <v>0</v>
          </cell>
          <cell r="W41">
            <v>1330002</v>
          </cell>
          <cell r="X41">
            <v>2</v>
          </cell>
          <cell r="Y41">
            <v>4.1862000000000004</v>
          </cell>
          <cell r="Z41">
            <v>1350002</v>
          </cell>
          <cell r="AA41">
            <v>0.78400000000000003</v>
          </cell>
          <cell r="AB41">
            <v>14.321599999999998</v>
          </cell>
          <cell r="AC41">
            <v>1360043</v>
          </cell>
          <cell r="AD41">
            <v>66</v>
          </cell>
          <cell r="AE41">
            <v>0.40730000000000016</v>
          </cell>
          <cell r="AF41">
            <v>0</v>
          </cell>
          <cell r="AG41">
            <v>0</v>
          </cell>
          <cell r="AH41">
            <v>0</v>
          </cell>
          <cell r="AI41" t="str">
            <v>NN</v>
          </cell>
          <cell r="AJ41">
            <v>0.90909090909090906</v>
          </cell>
          <cell r="AK41">
            <v>1</v>
          </cell>
          <cell r="AL41">
            <v>0</v>
          </cell>
          <cell r="AM41">
            <v>0</v>
          </cell>
          <cell r="AN41">
            <v>0</v>
          </cell>
          <cell r="AO41">
            <v>1</v>
          </cell>
          <cell r="AP41">
            <v>0</v>
          </cell>
          <cell r="AQ41" t="str">
            <v>R</v>
          </cell>
          <cell r="AR41">
            <v>251.44661984661377</v>
          </cell>
          <cell r="AS41">
            <v>0</v>
          </cell>
          <cell r="AT41">
            <v>12.079022870244362</v>
          </cell>
          <cell r="AU41">
            <v>263.52564271685816</v>
          </cell>
          <cell r="AV41">
            <v>230.9572849645443</v>
          </cell>
          <cell r="AW41">
            <v>0</v>
          </cell>
          <cell r="AX41">
            <v>0</v>
          </cell>
          <cell r="AY41">
            <v>230.9572849645443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482.4039048111581</v>
          </cell>
          <cell r="BE41">
            <v>0</v>
          </cell>
          <cell r="BF41">
            <v>12.079022870244362</v>
          </cell>
          <cell r="BG41">
            <v>494.48292768140243</v>
          </cell>
          <cell r="BH41">
            <v>1.2280866881021244</v>
          </cell>
          <cell r="BI41">
            <v>8.3724000000000007</v>
          </cell>
          <cell r="BJ41">
            <v>11.228134399999998</v>
          </cell>
          <cell r="BK41">
            <v>26.881800000000009</v>
          </cell>
          <cell r="BL41">
            <v>46.482334400000013</v>
          </cell>
          <cell r="BM41">
            <v>0</v>
          </cell>
          <cell r="BN41">
            <v>0</v>
          </cell>
          <cell r="BO41">
            <v>0</v>
          </cell>
          <cell r="BP41">
            <v>542.19334876950461</v>
          </cell>
        </row>
        <row r="42">
          <cell r="C42">
            <v>90190647</v>
          </cell>
          <cell r="D42">
            <v>10</v>
          </cell>
          <cell r="E42" t="str">
            <v>UNICARBO 10</v>
          </cell>
          <cell r="F42">
            <v>42</v>
          </cell>
          <cell r="G42">
            <v>233759</v>
          </cell>
          <cell r="H42">
            <v>176.15999999999997</v>
          </cell>
          <cell r="I42">
            <v>1576.912</v>
          </cell>
          <cell r="J42">
            <v>1.9365846355084972</v>
          </cell>
          <cell r="K42">
            <v>1121053</v>
          </cell>
          <cell r="L42">
            <v>1</v>
          </cell>
          <cell r="M42">
            <v>0.66</v>
          </cell>
          <cell r="N42">
            <v>399.28127684372441</v>
          </cell>
          <cell r="O42">
            <v>1120002</v>
          </cell>
          <cell r="P42">
            <v>1</v>
          </cell>
          <cell r="Q42">
            <v>0.34</v>
          </cell>
          <cell r="R42">
            <v>679.28613224865967</v>
          </cell>
          <cell r="V42">
            <v>0</v>
          </cell>
          <cell r="W42">
            <v>1330002</v>
          </cell>
          <cell r="X42">
            <v>2</v>
          </cell>
          <cell r="Y42">
            <v>4.1862000000000004</v>
          </cell>
          <cell r="Z42">
            <v>1350002</v>
          </cell>
          <cell r="AA42">
            <v>0.871</v>
          </cell>
          <cell r="AB42">
            <v>14.321599999999998</v>
          </cell>
          <cell r="AC42">
            <v>1360043</v>
          </cell>
          <cell r="AD42">
            <v>40</v>
          </cell>
          <cell r="AE42">
            <v>0.40730000000000016</v>
          </cell>
          <cell r="AF42">
            <v>0</v>
          </cell>
          <cell r="AG42">
            <v>0</v>
          </cell>
          <cell r="AH42">
            <v>0</v>
          </cell>
          <cell r="AI42" t="str">
            <v>NN</v>
          </cell>
          <cell r="AJ42">
            <v>0.90909090909090906</v>
          </cell>
          <cell r="AK42">
            <v>1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0</v>
          </cell>
          <cell r="AQ42" t="str">
            <v>R</v>
          </cell>
          <cell r="AR42">
            <v>251.44661984661377</v>
          </cell>
          <cell r="AS42">
            <v>0</v>
          </cell>
          <cell r="AT42">
            <v>12.079022870244362</v>
          </cell>
          <cell r="AU42">
            <v>263.52564271685816</v>
          </cell>
          <cell r="AV42">
            <v>230.9572849645443</v>
          </cell>
          <cell r="AW42">
            <v>0</v>
          </cell>
          <cell r="AX42">
            <v>0</v>
          </cell>
          <cell r="AY42">
            <v>230.9572849645443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482.4039048111581</v>
          </cell>
          <cell r="BE42">
            <v>0</v>
          </cell>
          <cell r="BF42">
            <v>12.079022870244362</v>
          </cell>
          <cell r="BG42">
            <v>494.48292768140243</v>
          </cell>
          <cell r="BH42">
            <v>1.2280866881021244</v>
          </cell>
          <cell r="BI42">
            <v>8.3724000000000007</v>
          </cell>
          <cell r="BJ42">
            <v>12.474113599999999</v>
          </cell>
          <cell r="BK42">
            <v>16.292000000000005</v>
          </cell>
          <cell r="BL42">
            <v>37.13851360000001</v>
          </cell>
          <cell r="BM42">
            <v>0</v>
          </cell>
          <cell r="BN42">
            <v>0</v>
          </cell>
          <cell r="BO42">
            <v>0</v>
          </cell>
          <cell r="BP42">
            <v>532.84952796950461</v>
          </cell>
        </row>
        <row r="43">
          <cell r="C43">
            <v>90190648</v>
          </cell>
          <cell r="D43">
            <v>10</v>
          </cell>
          <cell r="E43" t="str">
            <v>UNICARBO 10</v>
          </cell>
          <cell r="F43">
            <v>42</v>
          </cell>
          <cell r="G43">
            <v>336562</v>
          </cell>
          <cell r="H43">
            <v>189.15</v>
          </cell>
          <cell r="I43">
            <v>1576.912</v>
          </cell>
          <cell r="J43">
            <v>1.9365846355084972</v>
          </cell>
          <cell r="K43">
            <v>1121053</v>
          </cell>
          <cell r="L43">
            <v>1</v>
          </cell>
          <cell r="M43">
            <v>0.66</v>
          </cell>
          <cell r="N43">
            <v>399.28127684372441</v>
          </cell>
          <cell r="O43">
            <v>1120002</v>
          </cell>
          <cell r="P43">
            <v>1</v>
          </cell>
          <cell r="Q43">
            <v>0.34</v>
          </cell>
          <cell r="R43">
            <v>679.28613224865967</v>
          </cell>
          <cell r="V43">
            <v>0</v>
          </cell>
          <cell r="W43">
            <v>1330002</v>
          </cell>
          <cell r="X43">
            <v>2</v>
          </cell>
          <cell r="Y43">
            <v>4.1862000000000004</v>
          </cell>
          <cell r="Z43">
            <v>1350001</v>
          </cell>
          <cell r="AA43">
            <v>1</v>
          </cell>
          <cell r="AB43">
            <v>11.7179</v>
          </cell>
          <cell r="AC43">
            <v>1360044</v>
          </cell>
          <cell r="AD43">
            <v>40</v>
          </cell>
          <cell r="AE43">
            <v>0.47269999999999995</v>
          </cell>
          <cell r="AF43">
            <v>0</v>
          </cell>
          <cell r="AG43">
            <v>0</v>
          </cell>
          <cell r="AH43">
            <v>0</v>
          </cell>
          <cell r="AI43" t="str">
            <v>NN</v>
          </cell>
          <cell r="AJ43">
            <v>0.90909090909090906</v>
          </cell>
          <cell r="AK43">
            <v>1</v>
          </cell>
          <cell r="AL43">
            <v>0</v>
          </cell>
          <cell r="AM43">
            <v>0</v>
          </cell>
          <cell r="AN43">
            <v>0</v>
          </cell>
          <cell r="AO43">
            <v>1</v>
          </cell>
          <cell r="AP43">
            <v>0</v>
          </cell>
          <cell r="AQ43" t="str">
            <v>R</v>
          </cell>
          <cell r="AR43">
            <v>251.44661984661377</v>
          </cell>
          <cell r="AS43">
            <v>0</v>
          </cell>
          <cell r="AT43">
            <v>12.079022870244362</v>
          </cell>
          <cell r="AU43">
            <v>263.52564271685816</v>
          </cell>
          <cell r="AV43">
            <v>230.9572849645443</v>
          </cell>
          <cell r="AW43">
            <v>0</v>
          </cell>
          <cell r="AX43">
            <v>0</v>
          </cell>
          <cell r="AY43">
            <v>230.9572849645443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482.4039048111581</v>
          </cell>
          <cell r="BE43">
            <v>0</v>
          </cell>
          <cell r="BF43">
            <v>12.079022870244362</v>
          </cell>
          <cell r="BG43">
            <v>494.48292768140243</v>
          </cell>
          <cell r="BH43">
            <v>1.2280866881021244</v>
          </cell>
          <cell r="BI43">
            <v>8.3724000000000007</v>
          </cell>
          <cell r="BJ43">
            <v>11.7179</v>
          </cell>
          <cell r="BK43">
            <v>18.907999999999998</v>
          </cell>
          <cell r="BL43">
            <v>38.9983</v>
          </cell>
          <cell r="BM43">
            <v>0</v>
          </cell>
          <cell r="BN43">
            <v>0</v>
          </cell>
          <cell r="BO43">
            <v>0</v>
          </cell>
          <cell r="BP43">
            <v>534.70931436950457</v>
          </cell>
        </row>
        <row r="44">
          <cell r="C44">
            <v>90192422</v>
          </cell>
          <cell r="D44">
            <v>10</v>
          </cell>
          <cell r="E44" t="str">
            <v>UNICARBO 10</v>
          </cell>
          <cell r="F44">
            <v>42</v>
          </cell>
          <cell r="G44">
            <v>0</v>
          </cell>
          <cell r="H44">
            <v>0</v>
          </cell>
          <cell r="I44">
            <v>1576.912</v>
          </cell>
          <cell r="J44">
            <v>1.9365846355084972</v>
          </cell>
          <cell r="K44">
            <v>1121053</v>
          </cell>
          <cell r="L44">
            <v>1</v>
          </cell>
          <cell r="M44">
            <v>0.66</v>
          </cell>
          <cell r="N44">
            <v>399.28127684372441</v>
          </cell>
          <cell r="O44">
            <v>1120002</v>
          </cell>
          <cell r="P44">
            <v>1</v>
          </cell>
          <cell r="Q44">
            <v>0.34</v>
          </cell>
          <cell r="R44">
            <v>679.28613224865967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1360007</v>
          </cell>
          <cell r="AD44">
            <v>66.66</v>
          </cell>
          <cell r="AE44">
            <v>0.20369999999999999</v>
          </cell>
          <cell r="AF44">
            <v>0</v>
          </cell>
          <cell r="AG44">
            <v>0</v>
          </cell>
          <cell r="AH44">
            <v>0</v>
          </cell>
          <cell r="AI44" t="str">
            <v>BU</v>
          </cell>
          <cell r="AJ44">
            <v>0.90909090909090906</v>
          </cell>
          <cell r="AK44">
            <v>1</v>
          </cell>
          <cell r="AL44">
            <v>12.549999999999997</v>
          </cell>
          <cell r="AM44">
            <v>0</v>
          </cell>
          <cell r="AN44">
            <v>0</v>
          </cell>
          <cell r="AO44">
            <v>1</v>
          </cell>
          <cell r="AP44">
            <v>0</v>
          </cell>
          <cell r="AQ44" t="str">
            <v>R</v>
          </cell>
          <cell r="AR44">
            <v>251.44661984661377</v>
          </cell>
          <cell r="AS44">
            <v>0</v>
          </cell>
          <cell r="AT44">
            <v>12.079022870244362</v>
          </cell>
          <cell r="AU44">
            <v>263.52564271685816</v>
          </cell>
          <cell r="AV44">
            <v>230.9572849645443</v>
          </cell>
          <cell r="AW44">
            <v>0</v>
          </cell>
          <cell r="AX44">
            <v>0</v>
          </cell>
          <cell r="AY44">
            <v>230.9572849645443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482.4039048111581</v>
          </cell>
          <cell r="BE44">
            <v>0</v>
          </cell>
          <cell r="BF44">
            <v>12.079022870244362</v>
          </cell>
          <cell r="BG44">
            <v>494.48292768140243</v>
          </cell>
          <cell r="BH44">
            <v>1.2280866881021244</v>
          </cell>
          <cell r="BI44">
            <v>0</v>
          </cell>
          <cell r="BJ44">
            <v>0</v>
          </cell>
          <cell r="BK44">
            <v>13.578641999999999</v>
          </cell>
          <cell r="BL44">
            <v>13.578641999999999</v>
          </cell>
          <cell r="BM44">
            <v>11.409090909090907</v>
          </cell>
          <cell r="BN44">
            <v>0</v>
          </cell>
          <cell r="BO44">
            <v>11.409090909090907</v>
          </cell>
          <cell r="BP44">
            <v>520.69874727859542</v>
          </cell>
        </row>
        <row r="45">
          <cell r="C45">
            <v>90192704</v>
          </cell>
          <cell r="D45">
            <v>10</v>
          </cell>
          <cell r="E45" t="str">
            <v>UNICARBO 10</v>
          </cell>
          <cell r="F45">
            <v>42</v>
          </cell>
          <cell r="G45">
            <v>168290</v>
          </cell>
          <cell r="H45">
            <v>79.84</v>
          </cell>
          <cell r="I45">
            <v>1576.912</v>
          </cell>
          <cell r="J45">
            <v>1.9365846355084972</v>
          </cell>
          <cell r="K45">
            <v>1121053</v>
          </cell>
          <cell r="L45">
            <v>1</v>
          </cell>
          <cell r="M45">
            <v>0.66</v>
          </cell>
          <cell r="N45">
            <v>399.28127684372441</v>
          </cell>
          <cell r="O45">
            <v>1120002</v>
          </cell>
          <cell r="P45">
            <v>1</v>
          </cell>
          <cell r="Q45">
            <v>0.34</v>
          </cell>
          <cell r="R45">
            <v>679.28613224865967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BU</v>
          </cell>
          <cell r="AJ45">
            <v>0.90909090909090906</v>
          </cell>
          <cell r="AK45">
            <v>1</v>
          </cell>
          <cell r="AL45">
            <v>12.549999999999997</v>
          </cell>
          <cell r="AM45">
            <v>0</v>
          </cell>
          <cell r="AN45">
            <v>0</v>
          </cell>
          <cell r="AO45">
            <v>1</v>
          </cell>
          <cell r="AP45">
            <v>0</v>
          </cell>
          <cell r="AQ45" t="str">
            <v>R</v>
          </cell>
          <cell r="AR45">
            <v>251.44661984661377</v>
          </cell>
          <cell r="AS45">
            <v>0</v>
          </cell>
          <cell r="AT45">
            <v>12.079022870244362</v>
          </cell>
          <cell r="AU45">
            <v>263.52564271685816</v>
          </cell>
          <cell r="AV45">
            <v>230.9572849645443</v>
          </cell>
          <cell r="AW45">
            <v>0</v>
          </cell>
          <cell r="AX45">
            <v>0</v>
          </cell>
          <cell r="AY45">
            <v>230.9572849645443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482.4039048111581</v>
          </cell>
          <cell r="BE45">
            <v>0</v>
          </cell>
          <cell r="BF45">
            <v>12.079022870244362</v>
          </cell>
          <cell r="BG45">
            <v>494.48292768140243</v>
          </cell>
          <cell r="BH45">
            <v>1.2280866881021244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11.409090909090907</v>
          </cell>
          <cell r="BN45">
            <v>0</v>
          </cell>
          <cell r="BO45">
            <v>11.409090909090907</v>
          </cell>
          <cell r="BP45">
            <v>507.12010527859547</v>
          </cell>
        </row>
        <row r="46">
          <cell r="C46">
            <v>90210623</v>
          </cell>
          <cell r="D46">
            <v>10</v>
          </cell>
          <cell r="E46" t="str">
            <v>UNICARBO 10</v>
          </cell>
          <cell r="F46">
            <v>42</v>
          </cell>
          <cell r="G46">
            <v>5110</v>
          </cell>
          <cell r="H46">
            <v>2.83</v>
          </cell>
          <cell r="I46">
            <v>1576.912</v>
          </cell>
          <cell r="J46">
            <v>1.9365846355084972</v>
          </cell>
          <cell r="K46">
            <v>1121053</v>
          </cell>
          <cell r="L46">
            <v>1</v>
          </cell>
          <cell r="M46">
            <v>0.66</v>
          </cell>
          <cell r="N46">
            <v>399.28127684372441</v>
          </cell>
          <cell r="O46">
            <v>1120002</v>
          </cell>
          <cell r="P46">
            <v>1</v>
          </cell>
          <cell r="Q46">
            <v>0.34</v>
          </cell>
          <cell r="R46">
            <v>679.28613224865967</v>
          </cell>
          <cell r="V46">
            <v>0</v>
          </cell>
          <cell r="W46">
            <v>1330002</v>
          </cell>
          <cell r="X46">
            <v>2.2999999999999998</v>
          </cell>
          <cell r="Y46">
            <v>4.1862000000000004</v>
          </cell>
          <cell r="Z46">
            <v>1350002</v>
          </cell>
          <cell r="AA46">
            <v>0.70399999999999996</v>
          </cell>
          <cell r="AB46">
            <v>14.321599999999998</v>
          </cell>
          <cell r="AC46">
            <v>1360043</v>
          </cell>
          <cell r="AD46">
            <v>66</v>
          </cell>
          <cell r="AE46">
            <v>0.40730000000000016</v>
          </cell>
          <cell r="AF46">
            <v>0</v>
          </cell>
          <cell r="AG46">
            <v>0</v>
          </cell>
          <cell r="AH46">
            <v>0</v>
          </cell>
          <cell r="AI46" t="str">
            <v>NN</v>
          </cell>
          <cell r="AJ46">
            <v>0.90909090909090906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0</v>
          </cell>
          <cell r="AQ46" t="str">
            <v>R</v>
          </cell>
          <cell r="AR46">
            <v>251.44661984661377</v>
          </cell>
          <cell r="AS46">
            <v>0</v>
          </cell>
          <cell r="AT46">
            <v>12.079022870244362</v>
          </cell>
          <cell r="AU46">
            <v>263.52564271685816</v>
          </cell>
          <cell r="AV46">
            <v>230.9572849645443</v>
          </cell>
          <cell r="AW46">
            <v>0</v>
          </cell>
          <cell r="AX46">
            <v>0</v>
          </cell>
          <cell r="AY46">
            <v>230.9572849645443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482.4039048111581</v>
          </cell>
          <cell r="BE46">
            <v>0</v>
          </cell>
          <cell r="BF46">
            <v>12.079022870244362</v>
          </cell>
          <cell r="BG46">
            <v>494.48292768140243</v>
          </cell>
          <cell r="BH46">
            <v>1.2280866881021244</v>
          </cell>
          <cell r="BI46">
            <v>9.6282600000000009</v>
          </cell>
          <cell r="BJ46">
            <v>10.082406399999998</v>
          </cell>
          <cell r="BK46">
            <v>26.881800000000009</v>
          </cell>
          <cell r="BL46">
            <v>46.592466400000006</v>
          </cell>
          <cell r="BM46">
            <v>0</v>
          </cell>
          <cell r="BN46">
            <v>0</v>
          </cell>
          <cell r="BO46">
            <v>0</v>
          </cell>
          <cell r="BP46">
            <v>542.30348076950452</v>
          </cell>
        </row>
        <row r="47">
          <cell r="C47">
            <v>90210648</v>
          </cell>
          <cell r="D47">
            <v>10</v>
          </cell>
          <cell r="E47" t="str">
            <v>UNICARBO 10</v>
          </cell>
          <cell r="F47">
            <v>42</v>
          </cell>
          <cell r="G47">
            <v>169703</v>
          </cell>
          <cell r="H47">
            <v>118.49000000000001</v>
          </cell>
          <cell r="I47">
            <v>1576.912</v>
          </cell>
          <cell r="J47">
            <v>1.9365846355084972</v>
          </cell>
          <cell r="K47">
            <v>1121053</v>
          </cell>
          <cell r="L47">
            <v>1</v>
          </cell>
          <cell r="M47">
            <v>0.66</v>
          </cell>
          <cell r="N47">
            <v>399.28127684372441</v>
          </cell>
          <cell r="O47">
            <v>1120002</v>
          </cell>
          <cell r="P47">
            <v>1</v>
          </cell>
          <cell r="Q47">
            <v>0.34</v>
          </cell>
          <cell r="R47">
            <v>679.28613224865967</v>
          </cell>
          <cell r="V47">
            <v>0</v>
          </cell>
          <cell r="W47">
            <v>1330002</v>
          </cell>
          <cell r="X47">
            <v>2.2999999999999998</v>
          </cell>
          <cell r="Y47">
            <v>4.1862000000000004</v>
          </cell>
          <cell r="Z47">
            <v>1350001</v>
          </cell>
          <cell r="AA47">
            <v>0.83799999999999997</v>
          </cell>
          <cell r="AB47">
            <v>11.7179</v>
          </cell>
          <cell r="AC47">
            <v>1360044</v>
          </cell>
          <cell r="AD47">
            <v>40</v>
          </cell>
          <cell r="AE47">
            <v>0.47269999999999995</v>
          </cell>
          <cell r="AF47">
            <v>0</v>
          </cell>
          <cell r="AG47">
            <v>0</v>
          </cell>
          <cell r="AH47">
            <v>0</v>
          </cell>
          <cell r="AI47" t="str">
            <v>NN</v>
          </cell>
          <cell r="AJ47">
            <v>0.90909090909090906</v>
          </cell>
          <cell r="AK47">
            <v>1</v>
          </cell>
          <cell r="AL47">
            <v>0</v>
          </cell>
          <cell r="AM47">
            <v>0</v>
          </cell>
          <cell r="AN47">
            <v>0</v>
          </cell>
          <cell r="AO47">
            <v>1</v>
          </cell>
          <cell r="AP47">
            <v>0</v>
          </cell>
          <cell r="AQ47" t="str">
            <v>R</v>
          </cell>
          <cell r="AR47">
            <v>251.44661984661377</v>
          </cell>
          <cell r="AS47">
            <v>0</v>
          </cell>
          <cell r="AT47">
            <v>12.079022870244362</v>
          </cell>
          <cell r="AU47">
            <v>263.52564271685816</v>
          </cell>
          <cell r="AV47">
            <v>230.9572849645443</v>
          </cell>
          <cell r="AW47">
            <v>0</v>
          </cell>
          <cell r="AX47">
            <v>0</v>
          </cell>
          <cell r="AY47">
            <v>230.9572849645443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482.4039048111581</v>
          </cell>
          <cell r="BE47">
            <v>0</v>
          </cell>
          <cell r="BF47">
            <v>12.079022870244362</v>
          </cell>
          <cell r="BG47">
            <v>494.48292768140243</v>
          </cell>
          <cell r="BH47">
            <v>1.2280866881021244</v>
          </cell>
          <cell r="BI47">
            <v>9.6282600000000009</v>
          </cell>
          <cell r="BJ47">
            <v>9.8196002</v>
          </cell>
          <cell r="BK47">
            <v>18.907999999999998</v>
          </cell>
          <cell r="BL47">
            <v>38.355860199999995</v>
          </cell>
          <cell r="BM47">
            <v>0</v>
          </cell>
          <cell r="BN47">
            <v>0</v>
          </cell>
          <cell r="BO47">
            <v>0</v>
          </cell>
          <cell r="BP47">
            <v>534.06687456950453</v>
          </cell>
        </row>
        <row r="48">
          <cell r="C48">
            <v>90210649</v>
          </cell>
          <cell r="D48">
            <v>10</v>
          </cell>
          <cell r="E48" t="str">
            <v>UNICARBO 10</v>
          </cell>
          <cell r="F48">
            <v>42</v>
          </cell>
          <cell r="G48">
            <v>0</v>
          </cell>
          <cell r="H48">
            <v>0</v>
          </cell>
          <cell r="I48">
            <v>1576.912</v>
          </cell>
          <cell r="J48">
            <v>1.9365846355084972</v>
          </cell>
          <cell r="K48">
            <v>1121053</v>
          </cell>
          <cell r="L48">
            <v>1</v>
          </cell>
          <cell r="M48">
            <v>0.66</v>
          </cell>
          <cell r="N48">
            <v>399.28127684372441</v>
          </cell>
          <cell r="O48">
            <v>1120002</v>
          </cell>
          <cell r="P48">
            <v>1</v>
          </cell>
          <cell r="Q48">
            <v>0.34</v>
          </cell>
          <cell r="R48">
            <v>679.28613224865967</v>
          </cell>
          <cell r="V48">
            <v>0</v>
          </cell>
          <cell r="W48">
            <v>1330001</v>
          </cell>
          <cell r="X48">
            <v>2.2999999999999998</v>
          </cell>
          <cell r="Y48">
            <v>4.6322999999999999</v>
          </cell>
          <cell r="Z48">
            <v>1350003</v>
          </cell>
          <cell r="AA48">
            <v>0.70399999999999996</v>
          </cell>
          <cell r="AB48">
            <v>16.837199999999999</v>
          </cell>
          <cell r="AC48">
            <v>1360045</v>
          </cell>
          <cell r="AD48">
            <v>33.333300000000001</v>
          </cell>
          <cell r="AE48">
            <v>0.42630000000000007</v>
          </cell>
          <cell r="AF48">
            <v>0</v>
          </cell>
          <cell r="AG48">
            <v>0</v>
          </cell>
          <cell r="AH48">
            <v>0</v>
          </cell>
          <cell r="AI48" t="str">
            <v>NN</v>
          </cell>
          <cell r="AJ48">
            <v>0.90909090909090906</v>
          </cell>
          <cell r="AK48">
            <v>1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0</v>
          </cell>
          <cell r="AQ48" t="str">
            <v>R</v>
          </cell>
          <cell r="AR48">
            <v>251.44661984661377</v>
          </cell>
          <cell r="AS48">
            <v>0</v>
          </cell>
          <cell r="AT48">
            <v>12.079022870244362</v>
          </cell>
          <cell r="AU48">
            <v>263.52564271685816</v>
          </cell>
          <cell r="AV48">
            <v>230.9572849645443</v>
          </cell>
          <cell r="AW48">
            <v>0</v>
          </cell>
          <cell r="AX48">
            <v>0</v>
          </cell>
          <cell r="AY48">
            <v>230.9572849645443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482.4039048111581</v>
          </cell>
          <cell r="BE48">
            <v>0</v>
          </cell>
          <cell r="BF48">
            <v>12.079022870244362</v>
          </cell>
          <cell r="BG48">
            <v>494.48292768140243</v>
          </cell>
          <cell r="BH48">
            <v>1.2280866881021244</v>
          </cell>
          <cell r="BI48">
            <v>10.65429</v>
          </cell>
          <cell r="BJ48">
            <v>11.853388799999999</v>
          </cell>
          <cell r="BK48">
            <v>14.209985790000003</v>
          </cell>
          <cell r="BL48">
            <v>36.717664590000005</v>
          </cell>
          <cell r="BM48">
            <v>0</v>
          </cell>
          <cell r="BN48">
            <v>0</v>
          </cell>
          <cell r="BO48">
            <v>0</v>
          </cell>
          <cell r="BP48">
            <v>532.42867895950451</v>
          </cell>
        </row>
        <row r="49">
          <cell r="C49">
            <v>90290648</v>
          </cell>
          <cell r="D49">
            <v>10</v>
          </cell>
          <cell r="E49" t="str">
            <v>UNICARBO 10</v>
          </cell>
          <cell r="F49">
            <v>42</v>
          </cell>
          <cell r="G49">
            <v>421676</v>
          </cell>
          <cell r="H49">
            <v>268.26</v>
          </cell>
          <cell r="I49">
            <v>1576.912</v>
          </cell>
          <cell r="J49">
            <v>1.9365846355084972</v>
          </cell>
          <cell r="K49">
            <v>1121053</v>
          </cell>
          <cell r="L49">
            <v>1</v>
          </cell>
          <cell r="M49">
            <v>0.66</v>
          </cell>
          <cell r="N49">
            <v>399.28127684372441</v>
          </cell>
          <cell r="O49">
            <v>1120002</v>
          </cell>
          <cell r="P49">
            <v>1</v>
          </cell>
          <cell r="Q49">
            <v>0.34</v>
          </cell>
          <cell r="R49">
            <v>679.28613224865967</v>
          </cell>
          <cell r="V49">
            <v>0</v>
          </cell>
          <cell r="W49">
            <v>1330002</v>
          </cell>
          <cell r="X49">
            <v>2.2999999999999998</v>
          </cell>
          <cell r="Y49">
            <v>4.1862000000000004</v>
          </cell>
          <cell r="Z49">
            <v>1350001</v>
          </cell>
          <cell r="AA49">
            <v>0.83799999999999997</v>
          </cell>
          <cell r="AB49">
            <v>11.7179</v>
          </cell>
          <cell r="AC49">
            <v>1360044</v>
          </cell>
          <cell r="AD49">
            <v>40</v>
          </cell>
          <cell r="AE49">
            <v>0.47269999999999995</v>
          </cell>
          <cell r="AF49">
            <v>0</v>
          </cell>
          <cell r="AG49">
            <v>0</v>
          </cell>
          <cell r="AH49">
            <v>0</v>
          </cell>
          <cell r="AI49" t="str">
            <v>NN</v>
          </cell>
          <cell r="AJ49">
            <v>0.90909090909090906</v>
          </cell>
          <cell r="AK49">
            <v>1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0</v>
          </cell>
          <cell r="AQ49" t="str">
            <v>R</v>
          </cell>
          <cell r="AR49">
            <v>251.44661984661377</v>
          </cell>
          <cell r="AS49">
            <v>0</v>
          </cell>
          <cell r="AT49">
            <v>12.079022870244362</v>
          </cell>
          <cell r="AU49">
            <v>263.52564271685816</v>
          </cell>
          <cell r="AV49">
            <v>230.9572849645443</v>
          </cell>
          <cell r="AW49">
            <v>0</v>
          </cell>
          <cell r="AX49">
            <v>0</v>
          </cell>
          <cell r="AY49">
            <v>230.9572849645443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482.4039048111581</v>
          </cell>
          <cell r="BE49">
            <v>0</v>
          </cell>
          <cell r="BF49">
            <v>12.079022870244362</v>
          </cell>
          <cell r="BG49">
            <v>494.48292768140243</v>
          </cell>
          <cell r="BH49">
            <v>1.2280866881021244</v>
          </cell>
          <cell r="BI49">
            <v>9.6282600000000009</v>
          </cell>
          <cell r="BJ49">
            <v>9.8196002</v>
          </cell>
          <cell r="BK49">
            <v>18.907999999999998</v>
          </cell>
          <cell r="BL49">
            <v>38.355860199999995</v>
          </cell>
          <cell r="BM49">
            <v>0</v>
          </cell>
          <cell r="BN49">
            <v>0</v>
          </cell>
          <cell r="BO49">
            <v>0</v>
          </cell>
          <cell r="BP49">
            <v>534.06687456950453</v>
          </cell>
        </row>
        <row r="50">
          <cell r="C50">
            <v>90291225</v>
          </cell>
          <cell r="D50">
            <v>10</v>
          </cell>
          <cell r="E50" t="str">
            <v>UNICARBO 10</v>
          </cell>
          <cell r="F50">
            <v>42</v>
          </cell>
          <cell r="G50">
            <v>75480</v>
          </cell>
          <cell r="H50">
            <v>57.480000000000004</v>
          </cell>
          <cell r="I50">
            <v>1576.912</v>
          </cell>
          <cell r="J50">
            <v>1.9365846355084972</v>
          </cell>
          <cell r="K50">
            <v>1121053</v>
          </cell>
          <cell r="L50">
            <v>1</v>
          </cell>
          <cell r="M50">
            <v>0.66</v>
          </cell>
          <cell r="N50">
            <v>399.28127684372441</v>
          </cell>
          <cell r="O50">
            <v>1120002</v>
          </cell>
          <cell r="P50">
            <v>1</v>
          </cell>
          <cell r="Q50">
            <v>0.34</v>
          </cell>
          <cell r="R50">
            <v>679.28613224865967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1350002</v>
          </cell>
          <cell r="AA50">
            <v>0.83330000000000004</v>
          </cell>
          <cell r="AB50">
            <v>14.321599999999998</v>
          </cell>
          <cell r="AC50">
            <v>1360011</v>
          </cell>
          <cell r="AD50">
            <v>40</v>
          </cell>
          <cell r="AE50">
            <v>0.37740000000000001</v>
          </cell>
          <cell r="AF50">
            <v>0</v>
          </cell>
          <cell r="AG50">
            <v>0</v>
          </cell>
          <cell r="AH50">
            <v>0</v>
          </cell>
          <cell r="AI50" t="str">
            <v>BU</v>
          </cell>
          <cell r="AJ50">
            <v>0.90909090909090906</v>
          </cell>
          <cell r="AK50">
            <v>1</v>
          </cell>
          <cell r="AL50">
            <v>12.549999999999997</v>
          </cell>
          <cell r="AM50">
            <v>0</v>
          </cell>
          <cell r="AN50">
            <v>0</v>
          </cell>
          <cell r="AO50">
            <v>1</v>
          </cell>
          <cell r="AP50">
            <v>0</v>
          </cell>
          <cell r="AQ50" t="str">
            <v>R</v>
          </cell>
          <cell r="AR50">
            <v>251.44661984661377</v>
          </cell>
          <cell r="AS50">
            <v>0</v>
          </cell>
          <cell r="AT50">
            <v>12.079022870244362</v>
          </cell>
          <cell r="AU50">
            <v>263.52564271685816</v>
          </cell>
          <cell r="AV50">
            <v>230.9572849645443</v>
          </cell>
          <cell r="AW50">
            <v>0</v>
          </cell>
          <cell r="AX50">
            <v>0</v>
          </cell>
          <cell r="AY50">
            <v>230.9572849645443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482.4039048111581</v>
          </cell>
          <cell r="BE50">
            <v>0</v>
          </cell>
          <cell r="BF50">
            <v>12.079022870244362</v>
          </cell>
          <cell r="BG50">
            <v>494.48292768140243</v>
          </cell>
          <cell r="BH50">
            <v>1.2280866881021244</v>
          </cell>
          <cell r="BI50">
            <v>0</v>
          </cell>
          <cell r="BJ50">
            <v>11.93418928</v>
          </cell>
          <cell r="BK50">
            <v>15.096</v>
          </cell>
          <cell r="BL50">
            <v>27.030189280000002</v>
          </cell>
          <cell r="BM50">
            <v>11.409090909090907</v>
          </cell>
          <cell r="BN50">
            <v>0</v>
          </cell>
          <cell r="BO50">
            <v>11.409090909090907</v>
          </cell>
          <cell r="BP50">
            <v>534.15029455859542</v>
          </cell>
        </row>
        <row r="51">
          <cell r="C51">
            <v>90291903</v>
          </cell>
          <cell r="D51">
            <v>10</v>
          </cell>
          <cell r="E51" t="str">
            <v>UNICARBO 10</v>
          </cell>
          <cell r="F51">
            <v>42</v>
          </cell>
          <cell r="G51">
            <v>271980</v>
          </cell>
          <cell r="H51">
            <v>185.35</v>
          </cell>
          <cell r="I51">
            <v>1576.912</v>
          </cell>
          <cell r="J51">
            <v>1.9365846355084972</v>
          </cell>
          <cell r="K51">
            <v>1121053</v>
          </cell>
          <cell r="L51">
            <v>1</v>
          </cell>
          <cell r="M51">
            <v>0.66</v>
          </cell>
          <cell r="N51">
            <v>399.28127684372441</v>
          </cell>
          <cell r="O51">
            <v>1120002</v>
          </cell>
          <cell r="P51">
            <v>1</v>
          </cell>
          <cell r="Q51">
            <v>0.34</v>
          </cell>
          <cell r="R51">
            <v>679.28613224865967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1350002</v>
          </cell>
          <cell r="AA51">
            <v>1.6919999999999999</v>
          </cell>
          <cell r="AB51">
            <v>14.321599999999998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BU</v>
          </cell>
          <cell r="AJ51">
            <v>0.90909090909090906</v>
          </cell>
          <cell r="AK51">
            <v>1</v>
          </cell>
          <cell r="AL51">
            <v>12.549999999999997</v>
          </cell>
          <cell r="AM51">
            <v>0</v>
          </cell>
          <cell r="AN51">
            <v>0</v>
          </cell>
          <cell r="AO51">
            <v>1</v>
          </cell>
          <cell r="AP51">
            <v>0</v>
          </cell>
          <cell r="AQ51" t="str">
            <v>R</v>
          </cell>
          <cell r="AR51">
            <v>251.44661984661377</v>
          </cell>
          <cell r="AS51">
            <v>0</v>
          </cell>
          <cell r="AT51">
            <v>12.079022870244362</v>
          </cell>
          <cell r="AU51">
            <v>263.52564271685816</v>
          </cell>
          <cell r="AV51">
            <v>230.9572849645443</v>
          </cell>
          <cell r="AW51">
            <v>0</v>
          </cell>
          <cell r="AX51">
            <v>0</v>
          </cell>
          <cell r="AY51">
            <v>230.9572849645443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482.4039048111581</v>
          </cell>
          <cell r="BE51">
            <v>0</v>
          </cell>
          <cell r="BF51">
            <v>12.079022870244362</v>
          </cell>
          <cell r="BG51">
            <v>494.48292768140243</v>
          </cell>
          <cell r="BH51">
            <v>1.2280866881021244</v>
          </cell>
          <cell r="BI51">
            <v>0</v>
          </cell>
          <cell r="BJ51">
            <v>24.232147199999996</v>
          </cell>
          <cell r="BK51">
            <v>0</v>
          </cell>
          <cell r="BL51">
            <v>24.232147199999996</v>
          </cell>
          <cell r="BM51">
            <v>11.409090909090907</v>
          </cell>
          <cell r="BN51">
            <v>0</v>
          </cell>
          <cell r="BO51">
            <v>11.409090909090907</v>
          </cell>
          <cell r="BP51">
            <v>531.35225247859546</v>
          </cell>
        </row>
        <row r="52">
          <cell r="C52">
            <v>90292225</v>
          </cell>
          <cell r="D52">
            <v>10</v>
          </cell>
          <cell r="E52" t="str">
            <v>UNICARBO 10</v>
          </cell>
          <cell r="F52">
            <v>42</v>
          </cell>
          <cell r="G52">
            <v>579680</v>
          </cell>
          <cell r="H52">
            <v>438.02000000000004</v>
          </cell>
          <cell r="I52">
            <v>1576.912</v>
          </cell>
          <cell r="J52">
            <v>1.9365846355084972</v>
          </cell>
          <cell r="K52">
            <v>1121053</v>
          </cell>
          <cell r="L52">
            <v>1</v>
          </cell>
          <cell r="M52">
            <v>0.66</v>
          </cell>
          <cell r="N52">
            <v>399.28127684372441</v>
          </cell>
          <cell r="O52">
            <v>1120002</v>
          </cell>
          <cell r="P52">
            <v>1</v>
          </cell>
          <cell r="Q52">
            <v>0.34</v>
          </cell>
          <cell r="R52">
            <v>679.28613224865967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1360011</v>
          </cell>
          <cell r="AD52">
            <v>40</v>
          </cell>
          <cell r="AE52">
            <v>0.37740000000000001</v>
          </cell>
          <cell r="AF52">
            <v>0</v>
          </cell>
          <cell r="AG52">
            <v>0</v>
          </cell>
          <cell r="AH52">
            <v>0</v>
          </cell>
          <cell r="AI52" t="str">
            <v>BU</v>
          </cell>
          <cell r="AJ52">
            <v>0.90909090909090906</v>
          </cell>
          <cell r="AK52">
            <v>1</v>
          </cell>
          <cell r="AL52">
            <v>12.549999999999997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 t="str">
            <v>R</v>
          </cell>
          <cell r="AR52">
            <v>251.44661984661377</v>
          </cell>
          <cell r="AS52">
            <v>0</v>
          </cell>
          <cell r="AT52">
            <v>12.079022870244362</v>
          </cell>
          <cell r="AU52">
            <v>263.52564271685816</v>
          </cell>
          <cell r="AV52">
            <v>230.9572849645443</v>
          </cell>
          <cell r="AW52">
            <v>0</v>
          </cell>
          <cell r="AX52">
            <v>0</v>
          </cell>
          <cell r="AY52">
            <v>230.9572849645443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482.4039048111581</v>
          </cell>
          <cell r="BE52">
            <v>0</v>
          </cell>
          <cell r="BF52">
            <v>12.079022870244362</v>
          </cell>
          <cell r="BG52">
            <v>494.48292768140243</v>
          </cell>
          <cell r="BH52">
            <v>1.2280866881021244</v>
          </cell>
          <cell r="BI52">
            <v>0</v>
          </cell>
          <cell r="BJ52">
            <v>0</v>
          </cell>
          <cell r="BK52">
            <v>15.096</v>
          </cell>
          <cell r="BL52">
            <v>15.096</v>
          </cell>
          <cell r="BM52">
            <v>11.409090909090907</v>
          </cell>
          <cell r="BN52">
            <v>0</v>
          </cell>
          <cell r="BO52">
            <v>11.409090909090907</v>
          </cell>
          <cell r="BP52">
            <v>522.21610527859548</v>
          </cell>
        </row>
        <row r="53">
          <cell r="C53">
            <v>90292648</v>
          </cell>
          <cell r="D53">
            <v>10</v>
          </cell>
          <cell r="E53" t="str">
            <v>UNICARBO 10</v>
          </cell>
          <cell r="F53">
            <v>42</v>
          </cell>
          <cell r="G53">
            <v>115601</v>
          </cell>
          <cell r="H53">
            <v>81.59</v>
          </cell>
          <cell r="I53">
            <v>1576.912</v>
          </cell>
          <cell r="J53">
            <v>1.9365846355084972</v>
          </cell>
          <cell r="K53">
            <v>1121053</v>
          </cell>
          <cell r="L53">
            <v>1</v>
          </cell>
          <cell r="M53">
            <v>0.66</v>
          </cell>
          <cell r="N53">
            <v>399.28127684372441</v>
          </cell>
          <cell r="O53">
            <v>1120002</v>
          </cell>
          <cell r="P53">
            <v>1</v>
          </cell>
          <cell r="Q53">
            <v>0.34</v>
          </cell>
          <cell r="R53">
            <v>679.28613224865967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1360044</v>
          </cell>
          <cell r="AD53">
            <v>37</v>
          </cell>
          <cell r="AE53">
            <v>0.47269999999999995</v>
          </cell>
          <cell r="AF53">
            <v>0</v>
          </cell>
          <cell r="AG53">
            <v>0</v>
          </cell>
          <cell r="AH53">
            <v>0</v>
          </cell>
          <cell r="AI53" t="str">
            <v>BU</v>
          </cell>
          <cell r="AJ53">
            <v>0.90909090909090906</v>
          </cell>
          <cell r="AK53">
            <v>1</v>
          </cell>
          <cell r="AL53">
            <v>12.549999999999997</v>
          </cell>
          <cell r="AM53">
            <v>0</v>
          </cell>
          <cell r="AN53">
            <v>0</v>
          </cell>
          <cell r="AO53">
            <v>1</v>
          </cell>
          <cell r="AP53">
            <v>0</v>
          </cell>
          <cell r="AQ53" t="str">
            <v>R</v>
          </cell>
          <cell r="AR53">
            <v>251.44661984661377</v>
          </cell>
          <cell r="AS53">
            <v>0</v>
          </cell>
          <cell r="AT53">
            <v>12.079022870244362</v>
          </cell>
          <cell r="AU53">
            <v>263.52564271685816</v>
          </cell>
          <cell r="AV53">
            <v>230.9572849645443</v>
          </cell>
          <cell r="AW53">
            <v>0</v>
          </cell>
          <cell r="AX53">
            <v>0</v>
          </cell>
          <cell r="AY53">
            <v>230.9572849645443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482.4039048111581</v>
          </cell>
          <cell r="BE53">
            <v>0</v>
          </cell>
          <cell r="BF53">
            <v>12.079022870244362</v>
          </cell>
          <cell r="BG53">
            <v>494.48292768140243</v>
          </cell>
          <cell r="BH53">
            <v>1.2280866881021244</v>
          </cell>
          <cell r="BI53">
            <v>0</v>
          </cell>
          <cell r="BJ53">
            <v>0</v>
          </cell>
          <cell r="BK53">
            <v>17.489899999999999</v>
          </cell>
          <cell r="BL53">
            <v>17.489899999999999</v>
          </cell>
          <cell r="BM53">
            <v>11.409090909090907</v>
          </cell>
          <cell r="BN53">
            <v>0</v>
          </cell>
          <cell r="BO53">
            <v>11.409090909090907</v>
          </cell>
          <cell r="BP53">
            <v>524.61000527859539</v>
          </cell>
        </row>
        <row r="54">
          <cell r="C54">
            <v>90292901</v>
          </cell>
          <cell r="D54">
            <v>10</v>
          </cell>
          <cell r="E54" t="str">
            <v>UNICARBO 10</v>
          </cell>
          <cell r="F54">
            <v>42</v>
          </cell>
          <cell r="G54">
            <v>84774</v>
          </cell>
          <cell r="H54">
            <v>40.33</v>
          </cell>
          <cell r="I54">
            <v>1576.912</v>
          </cell>
          <cell r="J54">
            <v>1.9365846355084972</v>
          </cell>
          <cell r="K54">
            <v>1121053</v>
          </cell>
          <cell r="L54">
            <v>1</v>
          </cell>
          <cell r="M54">
            <v>0.66</v>
          </cell>
          <cell r="N54">
            <v>399.28127684372441</v>
          </cell>
          <cell r="O54">
            <v>1120002</v>
          </cell>
          <cell r="P54">
            <v>1</v>
          </cell>
          <cell r="Q54">
            <v>0.34</v>
          </cell>
          <cell r="R54">
            <v>679.28613224865967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BU</v>
          </cell>
          <cell r="AJ54">
            <v>0.90909090909090906</v>
          </cell>
          <cell r="AK54">
            <v>1</v>
          </cell>
          <cell r="AL54">
            <v>12.549999999999997</v>
          </cell>
          <cell r="AM54">
            <v>0</v>
          </cell>
          <cell r="AN54">
            <v>0</v>
          </cell>
          <cell r="AO54">
            <v>1</v>
          </cell>
          <cell r="AP54">
            <v>0</v>
          </cell>
          <cell r="AQ54" t="str">
            <v>R</v>
          </cell>
          <cell r="AR54">
            <v>251.44661984661377</v>
          </cell>
          <cell r="AS54">
            <v>0</v>
          </cell>
          <cell r="AT54">
            <v>12.079022870244362</v>
          </cell>
          <cell r="AU54">
            <v>263.52564271685816</v>
          </cell>
          <cell r="AV54">
            <v>230.9572849645443</v>
          </cell>
          <cell r="AW54">
            <v>0</v>
          </cell>
          <cell r="AX54">
            <v>0</v>
          </cell>
          <cell r="AY54">
            <v>230.9572849645443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482.4039048111581</v>
          </cell>
          <cell r="BE54">
            <v>0</v>
          </cell>
          <cell r="BF54">
            <v>12.079022870244362</v>
          </cell>
          <cell r="BG54">
            <v>494.48292768140243</v>
          </cell>
          <cell r="BH54">
            <v>1.2280866881021244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11.409090909090907</v>
          </cell>
          <cell r="BN54">
            <v>0</v>
          </cell>
          <cell r="BO54">
            <v>11.409090909090907</v>
          </cell>
          <cell r="BP54">
            <v>507.12010527859547</v>
          </cell>
        </row>
        <row r="55">
          <cell r="C55">
            <v>90292903</v>
          </cell>
          <cell r="D55">
            <v>10</v>
          </cell>
          <cell r="E55" t="str">
            <v>UNICARBO 10</v>
          </cell>
          <cell r="F55">
            <v>42</v>
          </cell>
          <cell r="G55">
            <v>131320</v>
          </cell>
          <cell r="H55">
            <v>86.83</v>
          </cell>
          <cell r="I55">
            <v>1576.912</v>
          </cell>
          <cell r="J55">
            <v>1.9365846355084972</v>
          </cell>
          <cell r="K55">
            <v>1121053</v>
          </cell>
          <cell r="L55">
            <v>1</v>
          </cell>
          <cell r="M55">
            <v>0.66</v>
          </cell>
          <cell r="N55">
            <v>399.28127684372441</v>
          </cell>
          <cell r="O55">
            <v>1120002</v>
          </cell>
          <cell r="P55">
            <v>1</v>
          </cell>
          <cell r="Q55">
            <v>0.34</v>
          </cell>
          <cell r="R55">
            <v>679.28613224865967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BU</v>
          </cell>
          <cell r="AJ55">
            <v>0.90909090909090906</v>
          </cell>
          <cell r="AK55">
            <v>1</v>
          </cell>
          <cell r="AL55">
            <v>12.549999999999997</v>
          </cell>
          <cell r="AM55">
            <v>0</v>
          </cell>
          <cell r="AN55">
            <v>0</v>
          </cell>
          <cell r="AO55">
            <v>1</v>
          </cell>
          <cell r="AP55">
            <v>0</v>
          </cell>
          <cell r="AQ55" t="str">
            <v>R</v>
          </cell>
          <cell r="AR55">
            <v>251.44661984661377</v>
          </cell>
          <cell r="AS55">
            <v>0</v>
          </cell>
          <cell r="AT55">
            <v>12.079022870244362</v>
          </cell>
          <cell r="AU55">
            <v>263.52564271685816</v>
          </cell>
          <cell r="AV55">
            <v>230.9572849645443</v>
          </cell>
          <cell r="AW55">
            <v>0</v>
          </cell>
          <cell r="AX55">
            <v>0</v>
          </cell>
          <cell r="AY55">
            <v>230.9572849645443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482.4039048111581</v>
          </cell>
          <cell r="BE55">
            <v>0</v>
          </cell>
          <cell r="BF55">
            <v>12.079022870244362</v>
          </cell>
          <cell r="BG55">
            <v>494.48292768140243</v>
          </cell>
          <cell r="BH55">
            <v>1.2280866881021244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11.409090909090907</v>
          </cell>
          <cell r="BN55">
            <v>0</v>
          </cell>
          <cell r="BO55">
            <v>11.409090909090907</v>
          </cell>
          <cell r="BP55">
            <v>507.12010527859547</v>
          </cell>
        </row>
        <row r="56">
          <cell r="C56">
            <v>90323008</v>
          </cell>
          <cell r="D56">
            <v>10</v>
          </cell>
          <cell r="E56" t="str">
            <v>UNICARBO 10</v>
          </cell>
          <cell r="F56">
            <v>42</v>
          </cell>
          <cell r="G56">
            <v>64130</v>
          </cell>
          <cell r="H56">
            <v>0</v>
          </cell>
          <cell r="I56">
            <v>0</v>
          </cell>
          <cell r="J56">
            <v>1.9365846355084972</v>
          </cell>
          <cell r="K56">
            <v>1121053</v>
          </cell>
          <cell r="L56">
            <v>1</v>
          </cell>
          <cell r="M56">
            <v>0.66</v>
          </cell>
          <cell r="N56">
            <v>399.28127684372441</v>
          </cell>
          <cell r="O56">
            <v>1120002</v>
          </cell>
          <cell r="P56">
            <v>1</v>
          </cell>
          <cell r="Q56">
            <v>0.34</v>
          </cell>
          <cell r="R56">
            <v>679.28613224865967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GC</v>
          </cell>
          <cell r="AJ56">
            <v>0.90909090909090906</v>
          </cell>
          <cell r="AK56">
            <v>1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 t="str">
            <v>R</v>
          </cell>
          <cell r="AR56">
            <v>251.44661984661377</v>
          </cell>
          <cell r="AS56">
            <v>0</v>
          </cell>
          <cell r="AT56">
            <v>12.079022870244362</v>
          </cell>
          <cell r="AU56">
            <v>263.52564271685816</v>
          </cell>
          <cell r="AV56">
            <v>230.9572849645443</v>
          </cell>
          <cell r="AW56">
            <v>0</v>
          </cell>
          <cell r="AX56">
            <v>0</v>
          </cell>
          <cell r="AY56">
            <v>230.9572849645443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482.4039048111581</v>
          </cell>
          <cell r="BE56">
            <v>0</v>
          </cell>
          <cell r="BF56">
            <v>12.079022870244362</v>
          </cell>
          <cell r="BG56">
            <v>494.48292768140243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494.48292768140243</v>
          </cell>
        </row>
        <row r="57">
          <cell r="C57">
            <v>90352906</v>
          </cell>
          <cell r="D57">
            <v>10</v>
          </cell>
          <cell r="E57" t="str">
            <v>UNICARBO 10</v>
          </cell>
          <cell r="F57">
            <v>42</v>
          </cell>
          <cell r="G57">
            <v>154440</v>
          </cell>
          <cell r="H57">
            <v>46.25</v>
          </cell>
          <cell r="I57">
            <v>3193.4880000000003</v>
          </cell>
          <cell r="J57">
            <v>1.9365846355084972</v>
          </cell>
          <cell r="K57">
            <v>1121053</v>
          </cell>
          <cell r="L57">
            <v>1</v>
          </cell>
          <cell r="M57">
            <v>0.66</v>
          </cell>
          <cell r="N57">
            <v>399.28127684372441</v>
          </cell>
          <cell r="O57">
            <v>1120002</v>
          </cell>
          <cell r="P57">
            <v>1</v>
          </cell>
          <cell r="Q57">
            <v>0.34</v>
          </cell>
          <cell r="R57">
            <v>679.28613224865967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BU</v>
          </cell>
          <cell r="AJ57">
            <v>0.90909090909090906</v>
          </cell>
          <cell r="AK57">
            <v>1</v>
          </cell>
          <cell r="AL57">
            <v>12.549999999999997</v>
          </cell>
          <cell r="AM57">
            <v>0</v>
          </cell>
          <cell r="AN57">
            <v>0</v>
          </cell>
          <cell r="AO57">
            <v>1</v>
          </cell>
          <cell r="AP57">
            <v>0</v>
          </cell>
          <cell r="AQ57" t="str">
            <v>R</v>
          </cell>
          <cell r="AR57">
            <v>251.44661984661377</v>
          </cell>
          <cell r="AS57">
            <v>0</v>
          </cell>
          <cell r="AT57">
            <v>12.079022870244362</v>
          </cell>
          <cell r="AU57">
            <v>263.52564271685816</v>
          </cell>
          <cell r="AV57">
            <v>230.9572849645443</v>
          </cell>
          <cell r="AW57">
            <v>0</v>
          </cell>
          <cell r="AX57">
            <v>0</v>
          </cell>
          <cell r="AY57">
            <v>230.9572849645443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482.4039048111581</v>
          </cell>
          <cell r="BE57">
            <v>0</v>
          </cell>
          <cell r="BF57">
            <v>12.079022870244362</v>
          </cell>
          <cell r="BG57">
            <v>494.48292768140243</v>
          </cell>
          <cell r="BH57">
            <v>0.60641675669628226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11.409090909090907</v>
          </cell>
          <cell r="BN57">
            <v>0</v>
          </cell>
          <cell r="BO57">
            <v>11.409090909090907</v>
          </cell>
          <cell r="BP57">
            <v>506.49843534718957</v>
          </cell>
        </row>
        <row r="58">
          <cell r="C58">
            <v>90392901</v>
          </cell>
          <cell r="D58">
            <v>10</v>
          </cell>
          <cell r="E58" t="str">
            <v>UNICARBO 10</v>
          </cell>
          <cell r="F58">
            <v>42</v>
          </cell>
          <cell r="G58">
            <v>12270</v>
          </cell>
          <cell r="H58">
            <v>7.5</v>
          </cell>
          <cell r="I58">
            <v>1171.1600000000001</v>
          </cell>
          <cell r="J58">
            <v>1.9365846355084972</v>
          </cell>
          <cell r="K58">
            <v>1121053</v>
          </cell>
          <cell r="L58">
            <v>1</v>
          </cell>
          <cell r="M58">
            <v>0.66</v>
          </cell>
          <cell r="N58">
            <v>399.28127684372441</v>
          </cell>
          <cell r="O58">
            <v>1120002</v>
          </cell>
          <cell r="P58">
            <v>1</v>
          </cell>
          <cell r="Q58">
            <v>0.34</v>
          </cell>
          <cell r="R58">
            <v>679.28613224865967</v>
          </cell>
          <cell r="V58">
            <v>0</v>
          </cell>
          <cell r="Y58">
            <v>0</v>
          </cell>
          <cell r="AB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BU</v>
          </cell>
          <cell r="AJ58">
            <v>0.90909090909090906</v>
          </cell>
          <cell r="AK58">
            <v>1</v>
          </cell>
          <cell r="AL58">
            <v>12.549999999999997</v>
          </cell>
          <cell r="AM58">
            <v>0</v>
          </cell>
          <cell r="AN58">
            <v>0</v>
          </cell>
          <cell r="AO58">
            <v>1</v>
          </cell>
          <cell r="AP58">
            <v>0</v>
          </cell>
          <cell r="AQ58" t="str">
            <v>R</v>
          </cell>
          <cell r="AR58">
            <v>251.44661984661377</v>
          </cell>
          <cell r="AS58">
            <v>0</v>
          </cell>
          <cell r="AT58">
            <v>12.079022870244362</v>
          </cell>
          <cell r="AU58">
            <v>263.52564271685816</v>
          </cell>
          <cell r="AV58">
            <v>230.9572849645443</v>
          </cell>
          <cell r="AW58">
            <v>0</v>
          </cell>
          <cell r="AX58">
            <v>0</v>
          </cell>
          <cell r="AY58">
            <v>230.9572849645443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482.4039048111581</v>
          </cell>
          <cell r="BE58">
            <v>0</v>
          </cell>
          <cell r="BF58">
            <v>12.079022870244362</v>
          </cell>
          <cell r="BG58">
            <v>494.48292768140243</v>
          </cell>
          <cell r="BH58">
            <v>1.6535611150555833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11.409090909090907</v>
          </cell>
          <cell r="BN58">
            <v>0</v>
          </cell>
          <cell r="BO58">
            <v>11.409090909090907</v>
          </cell>
          <cell r="BP58">
            <v>507.5455797055489</v>
          </cell>
        </row>
        <row r="59">
          <cell r="C59">
            <v>90392903</v>
          </cell>
          <cell r="D59">
            <v>10</v>
          </cell>
          <cell r="E59" t="str">
            <v>UNICARBO 10</v>
          </cell>
          <cell r="F59">
            <v>42</v>
          </cell>
          <cell r="G59">
            <v>2230</v>
          </cell>
          <cell r="H59">
            <v>2.33</v>
          </cell>
          <cell r="I59">
            <v>1171.1600000000001</v>
          </cell>
          <cell r="J59">
            <v>1.9365846355084972</v>
          </cell>
          <cell r="K59">
            <v>1121053</v>
          </cell>
          <cell r="L59">
            <v>1</v>
          </cell>
          <cell r="M59">
            <v>0.66</v>
          </cell>
          <cell r="N59">
            <v>399.28127684372441</v>
          </cell>
          <cell r="O59">
            <v>1120002</v>
          </cell>
          <cell r="P59">
            <v>1</v>
          </cell>
          <cell r="Q59">
            <v>0.34</v>
          </cell>
          <cell r="R59">
            <v>679.28613224865967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BU</v>
          </cell>
          <cell r="AJ59">
            <v>0.90909090909090906</v>
          </cell>
          <cell r="AK59">
            <v>1</v>
          </cell>
          <cell r="AL59">
            <v>12.549999999999997</v>
          </cell>
          <cell r="AM59">
            <v>0</v>
          </cell>
          <cell r="AN59">
            <v>0</v>
          </cell>
          <cell r="AO59">
            <v>1</v>
          </cell>
          <cell r="AP59">
            <v>0</v>
          </cell>
          <cell r="AQ59" t="str">
            <v>R</v>
          </cell>
          <cell r="AR59">
            <v>251.44661984661377</v>
          </cell>
          <cell r="AS59">
            <v>0</v>
          </cell>
          <cell r="AT59">
            <v>12.079022870244362</v>
          </cell>
          <cell r="AU59">
            <v>263.52564271685816</v>
          </cell>
          <cell r="AV59">
            <v>230.9572849645443</v>
          </cell>
          <cell r="AW59">
            <v>0</v>
          </cell>
          <cell r="AX59">
            <v>0</v>
          </cell>
          <cell r="AY59">
            <v>230.9572849645443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482.4039048111581</v>
          </cell>
          <cell r="BE59">
            <v>0</v>
          </cell>
          <cell r="BF59">
            <v>12.079022870244362</v>
          </cell>
          <cell r="BG59">
            <v>494.48292768140243</v>
          </cell>
          <cell r="BH59">
            <v>1.6535611150555833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11.409090909090907</v>
          </cell>
          <cell r="BN59">
            <v>0</v>
          </cell>
          <cell r="BO59">
            <v>11.409090909090907</v>
          </cell>
          <cell r="BP59">
            <v>507.5455797055489</v>
          </cell>
        </row>
        <row r="60">
          <cell r="C60">
            <v>91020647</v>
          </cell>
          <cell r="D60">
            <v>20</v>
          </cell>
          <cell r="E60" t="str">
            <v>UNICARBO 20</v>
          </cell>
          <cell r="F60">
            <v>46</v>
          </cell>
          <cell r="G60">
            <v>1000</v>
          </cell>
          <cell r="H60">
            <v>2</v>
          </cell>
          <cell r="I60">
            <v>1000</v>
          </cell>
          <cell r="J60">
            <v>3.8003120123982543</v>
          </cell>
          <cell r="K60">
            <v>1121009</v>
          </cell>
          <cell r="L60">
            <v>0.97</v>
          </cell>
          <cell r="M60">
            <v>0.8</v>
          </cell>
          <cell r="N60">
            <v>305.55351272127984</v>
          </cell>
          <cell r="O60">
            <v>1121007</v>
          </cell>
          <cell r="P60">
            <v>0.97</v>
          </cell>
          <cell r="Q60">
            <v>0.2</v>
          </cell>
          <cell r="R60">
            <v>106.54326153402877</v>
          </cell>
          <cell r="V60">
            <v>0</v>
          </cell>
          <cell r="W60">
            <v>1330002</v>
          </cell>
          <cell r="X60">
            <v>2.2999999999999998</v>
          </cell>
          <cell r="Y60">
            <v>4.1862000000000004</v>
          </cell>
          <cell r="Z60">
            <v>1350001</v>
          </cell>
          <cell r="AA60">
            <v>0.95499999999999996</v>
          </cell>
          <cell r="AB60">
            <v>11.7179</v>
          </cell>
          <cell r="AC60">
            <v>1360043</v>
          </cell>
          <cell r="AD60">
            <v>33.332999999999998</v>
          </cell>
          <cell r="AE60">
            <v>0.40730000000000016</v>
          </cell>
          <cell r="AF60">
            <v>0</v>
          </cell>
          <cell r="AG60">
            <v>0</v>
          </cell>
          <cell r="AH60">
            <v>0</v>
          </cell>
          <cell r="AI60" t="str">
            <v>NN</v>
          </cell>
          <cell r="AJ60">
            <v>0.90909090909090906</v>
          </cell>
          <cell r="AK60">
            <v>1</v>
          </cell>
          <cell r="AL60">
            <v>0</v>
          </cell>
          <cell r="AM60">
            <v>0</v>
          </cell>
          <cell r="AN60">
            <v>0</v>
          </cell>
          <cell r="AO60">
            <v>1</v>
          </cell>
          <cell r="AP60">
            <v>0</v>
          </cell>
          <cell r="AQ60" t="str">
            <v>R</v>
          </cell>
          <cell r="AR60">
            <v>246.52687762986821</v>
          </cell>
          <cell r="AS60">
            <v>0</v>
          </cell>
          <cell r="AT60">
            <v>5.4760194598471497</v>
          </cell>
          <cell r="AU60">
            <v>252.00289708971536</v>
          </cell>
          <cell r="AV60">
            <v>21.766002813503782</v>
          </cell>
          <cell r="AW60">
            <v>0</v>
          </cell>
          <cell r="AX60">
            <v>0.2016799770176185</v>
          </cell>
          <cell r="AY60">
            <v>21.967682790521401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268.29288044337198</v>
          </cell>
          <cell r="BE60">
            <v>0</v>
          </cell>
          <cell r="BF60">
            <v>5.677699436864768</v>
          </cell>
          <cell r="BG60">
            <v>273.97057988023676</v>
          </cell>
          <cell r="BH60">
            <v>3.8003120123982543</v>
          </cell>
          <cell r="BI60">
            <v>9.6282600000000009</v>
          </cell>
          <cell r="BJ60">
            <v>11.1905945</v>
          </cell>
          <cell r="BK60">
            <v>13.576530900000005</v>
          </cell>
          <cell r="BL60">
            <v>34.395385400000009</v>
          </cell>
          <cell r="BM60">
            <v>0</v>
          </cell>
          <cell r="BN60">
            <v>0</v>
          </cell>
          <cell r="BO60">
            <v>0</v>
          </cell>
          <cell r="BP60">
            <v>312.16627729263502</v>
          </cell>
        </row>
        <row r="61">
          <cell r="C61">
            <v>91022901</v>
          </cell>
          <cell r="D61">
            <v>20</v>
          </cell>
          <cell r="E61" t="str">
            <v>UNICARBO 20</v>
          </cell>
          <cell r="F61">
            <v>46</v>
          </cell>
          <cell r="G61">
            <v>14310</v>
          </cell>
          <cell r="H61">
            <v>0</v>
          </cell>
          <cell r="I61">
            <v>654</v>
          </cell>
          <cell r="J61">
            <v>3.8003120123982543</v>
          </cell>
          <cell r="K61">
            <v>1121009</v>
          </cell>
          <cell r="L61">
            <v>0.97</v>
          </cell>
          <cell r="M61">
            <v>0.8</v>
          </cell>
          <cell r="N61">
            <v>305.55351272127984</v>
          </cell>
          <cell r="O61">
            <v>1121007</v>
          </cell>
          <cell r="P61">
            <v>0.97</v>
          </cell>
          <cell r="Q61">
            <v>0.2</v>
          </cell>
          <cell r="R61">
            <v>106.54326153402877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BU</v>
          </cell>
          <cell r="AJ61">
            <v>0.90909090909090906</v>
          </cell>
          <cell r="AK61">
            <v>1</v>
          </cell>
          <cell r="AL61">
            <v>12.549999999999997</v>
          </cell>
          <cell r="AM61">
            <v>0</v>
          </cell>
          <cell r="AN61">
            <v>0</v>
          </cell>
          <cell r="AO61">
            <v>1</v>
          </cell>
          <cell r="AP61">
            <v>0</v>
          </cell>
          <cell r="AQ61" t="str">
            <v>R</v>
          </cell>
          <cell r="AR61">
            <v>246.52687762986821</v>
          </cell>
          <cell r="AS61">
            <v>0</v>
          </cell>
          <cell r="AT61">
            <v>5.4760194598471497</v>
          </cell>
          <cell r="AU61">
            <v>252.00289708971536</v>
          </cell>
          <cell r="AV61">
            <v>21.766002813503782</v>
          </cell>
          <cell r="AW61">
            <v>0</v>
          </cell>
          <cell r="AX61">
            <v>0.2016799770176185</v>
          </cell>
          <cell r="AY61">
            <v>21.967682790521401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268.29288044337198</v>
          </cell>
          <cell r="BE61">
            <v>0</v>
          </cell>
          <cell r="BF61">
            <v>5.677699436864768</v>
          </cell>
          <cell r="BG61">
            <v>273.97057988023676</v>
          </cell>
          <cell r="BH61">
            <v>5.8108746366945789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11.409090909090907</v>
          </cell>
          <cell r="BN61">
            <v>0</v>
          </cell>
          <cell r="BO61">
            <v>11.409090909090907</v>
          </cell>
          <cell r="BP61">
            <v>291.19054542602225</v>
          </cell>
        </row>
        <row r="62">
          <cell r="C62">
            <v>91043009</v>
          </cell>
          <cell r="D62">
            <v>20</v>
          </cell>
          <cell r="E62" t="str">
            <v>UNICARBO 20</v>
          </cell>
          <cell r="F62">
            <v>45</v>
          </cell>
          <cell r="G62">
            <v>4644820</v>
          </cell>
          <cell r="H62">
            <v>0</v>
          </cell>
          <cell r="I62">
            <v>0</v>
          </cell>
          <cell r="J62">
            <v>4.5992513718936845</v>
          </cell>
          <cell r="K62">
            <v>1121007</v>
          </cell>
          <cell r="L62">
            <v>0.995</v>
          </cell>
          <cell r="M62">
            <v>0.8</v>
          </cell>
          <cell r="N62">
            <v>106.54326153402877</v>
          </cell>
          <cell r="O62">
            <v>1121007</v>
          </cell>
          <cell r="P62">
            <v>0.97</v>
          </cell>
          <cell r="Q62">
            <v>0.2</v>
          </cell>
          <cell r="R62">
            <v>106.54326153402877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GP</v>
          </cell>
          <cell r="AJ62">
            <v>0.90909090909090906</v>
          </cell>
          <cell r="AK62">
            <v>1</v>
          </cell>
          <cell r="AL62">
            <v>0</v>
          </cell>
          <cell r="AM62">
            <v>0</v>
          </cell>
          <cell r="AN62">
            <v>0</v>
          </cell>
          <cell r="AO62">
            <v>1</v>
          </cell>
          <cell r="AP62">
            <v>0</v>
          </cell>
          <cell r="AQ62" t="str">
            <v>R</v>
          </cell>
          <cell r="AR62">
            <v>84.876473282808718</v>
          </cell>
          <cell r="AS62">
            <v>0</v>
          </cell>
          <cell r="AT62">
            <v>0.78645056364659272</v>
          </cell>
          <cell r="AU62">
            <v>85.662923846455314</v>
          </cell>
          <cell r="AV62">
            <v>21.766002813503782</v>
          </cell>
          <cell r="AW62">
            <v>0</v>
          </cell>
          <cell r="AX62">
            <v>0.2016799770176185</v>
          </cell>
          <cell r="AY62">
            <v>21.967682790521401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106.64247609631249</v>
          </cell>
          <cell r="BE62">
            <v>0</v>
          </cell>
          <cell r="BF62">
            <v>0.98813054066421124</v>
          </cell>
          <cell r="BG62">
            <v>107.63060663697672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107.63060663697672</v>
          </cell>
        </row>
        <row r="63">
          <cell r="C63">
            <v>91072701</v>
          </cell>
          <cell r="D63">
            <v>20</v>
          </cell>
          <cell r="E63" t="str">
            <v>UNICARBO 20</v>
          </cell>
          <cell r="F63">
            <v>50</v>
          </cell>
          <cell r="G63">
            <v>431590</v>
          </cell>
          <cell r="H63">
            <v>143.26</v>
          </cell>
          <cell r="I63">
            <v>2900</v>
          </cell>
          <cell r="J63">
            <v>27.160347235780659</v>
          </cell>
          <cell r="K63">
            <v>1121009</v>
          </cell>
          <cell r="L63">
            <v>0.995</v>
          </cell>
          <cell r="M63">
            <v>0.77</v>
          </cell>
          <cell r="N63">
            <v>305.55351272127984</v>
          </cell>
          <cell r="O63">
            <v>1121007</v>
          </cell>
          <cell r="P63">
            <v>0.97</v>
          </cell>
          <cell r="Q63">
            <v>0.23</v>
          </cell>
          <cell r="R63">
            <v>106.54326153402877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BU</v>
          </cell>
          <cell r="AJ63">
            <v>0.90909090909090906</v>
          </cell>
          <cell r="AK63">
            <v>1</v>
          </cell>
          <cell r="AL63">
            <v>12.549999999999997</v>
          </cell>
          <cell r="AM63">
            <v>0</v>
          </cell>
          <cell r="AN63">
            <v>0</v>
          </cell>
          <cell r="AO63">
            <v>1</v>
          </cell>
          <cell r="AP63">
            <v>0</v>
          </cell>
          <cell r="AQ63" t="str">
            <v>R</v>
          </cell>
          <cell r="AR63">
            <v>231.32025741425699</v>
          </cell>
          <cell r="AS63">
            <v>0</v>
          </cell>
          <cell r="AT63">
            <v>5.1382398675374814</v>
          </cell>
          <cell r="AU63">
            <v>236.45849728179448</v>
          </cell>
          <cell r="AV63">
            <v>25.030903235529347</v>
          </cell>
          <cell r="AW63">
            <v>0</v>
          </cell>
          <cell r="AX63">
            <v>0.23193197357026127</v>
          </cell>
          <cell r="AY63">
            <v>25.26283520909961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256.35116064978632</v>
          </cell>
          <cell r="BE63">
            <v>0</v>
          </cell>
          <cell r="BF63">
            <v>5.3701718411077426</v>
          </cell>
          <cell r="BG63">
            <v>261.7213324908941</v>
          </cell>
          <cell r="BH63">
            <v>9.3656369778553987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11.409090909090907</v>
          </cell>
          <cell r="BN63">
            <v>0</v>
          </cell>
          <cell r="BO63">
            <v>11.409090909090907</v>
          </cell>
          <cell r="BP63">
            <v>282.49606037784042</v>
          </cell>
        </row>
        <row r="64">
          <cell r="C64">
            <v>91072702</v>
          </cell>
          <cell r="D64">
            <v>20</v>
          </cell>
          <cell r="E64" t="str">
            <v>UNICARBO 20</v>
          </cell>
          <cell r="F64">
            <v>50</v>
          </cell>
          <cell r="G64">
            <v>2577191</v>
          </cell>
          <cell r="H64">
            <v>9.75</v>
          </cell>
          <cell r="I64">
            <v>2979</v>
          </cell>
          <cell r="J64">
            <v>27.160347235780659</v>
          </cell>
          <cell r="K64">
            <v>1121009</v>
          </cell>
          <cell r="L64">
            <v>0.995</v>
          </cell>
          <cell r="M64">
            <v>0.77</v>
          </cell>
          <cell r="N64">
            <v>305.55351272127984</v>
          </cell>
          <cell r="O64">
            <v>1121007</v>
          </cell>
          <cell r="P64">
            <v>0.97</v>
          </cell>
          <cell r="Q64">
            <v>0.23</v>
          </cell>
          <cell r="R64">
            <v>106.54326153402877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BU</v>
          </cell>
          <cell r="AJ64">
            <v>0.90909090909090906</v>
          </cell>
          <cell r="AK64">
            <v>1</v>
          </cell>
          <cell r="AL64">
            <v>12.549999999999997</v>
          </cell>
          <cell r="AM64">
            <v>0</v>
          </cell>
          <cell r="AN64">
            <v>0</v>
          </cell>
          <cell r="AO64">
            <v>1</v>
          </cell>
          <cell r="AP64">
            <v>0</v>
          </cell>
          <cell r="AQ64" t="str">
            <v>R</v>
          </cell>
          <cell r="AR64">
            <v>231.32025741425699</v>
          </cell>
          <cell r="AS64">
            <v>0</v>
          </cell>
          <cell r="AT64">
            <v>5.1382398675374814</v>
          </cell>
          <cell r="AU64">
            <v>236.45849728179448</v>
          </cell>
          <cell r="AV64">
            <v>25.030903235529347</v>
          </cell>
          <cell r="AW64">
            <v>0</v>
          </cell>
          <cell r="AX64">
            <v>0.23193197357026127</v>
          </cell>
          <cell r="AY64">
            <v>25.26283520909961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256.35116064978632</v>
          </cell>
          <cell r="BE64">
            <v>0</v>
          </cell>
          <cell r="BF64">
            <v>5.3701718411077426</v>
          </cell>
          <cell r="BG64">
            <v>261.7213324908941</v>
          </cell>
          <cell r="BH64">
            <v>9.1172699683721579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11.409090909090907</v>
          </cell>
          <cell r="BN64">
            <v>0</v>
          </cell>
          <cell r="BO64">
            <v>11.409090909090907</v>
          </cell>
          <cell r="BP64">
            <v>282.2476933683572</v>
          </cell>
        </row>
        <row r="65">
          <cell r="C65">
            <v>91072901</v>
          </cell>
          <cell r="D65">
            <v>20</v>
          </cell>
          <cell r="E65" t="str">
            <v>UNICARBO 20</v>
          </cell>
          <cell r="F65">
            <v>42</v>
          </cell>
          <cell r="G65">
            <v>938620</v>
          </cell>
          <cell r="H65">
            <v>156.66000000000003</v>
          </cell>
          <cell r="I65">
            <v>3193.4880000000003</v>
          </cell>
          <cell r="J65">
            <v>1.9365846355084972</v>
          </cell>
          <cell r="K65">
            <v>1121009</v>
          </cell>
          <cell r="L65">
            <v>0.96499999999999997</v>
          </cell>
          <cell r="M65">
            <v>0.8</v>
          </cell>
          <cell r="N65">
            <v>305.55351272127984</v>
          </cell>
          <cell r="O65">
            <v>1121007</v>
          </cell>
          <cell r="P65">
            <v>0.97</v>
          </cell>
          <cell r="Q65">
            <v>0.2</v>
          </cell>
          <cell r="R65">
            <v>106.54326153402877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BU</v>
          </cell>
          <cell r="AJ65">
            <v>0.90909090909090906</v>
          </cell>
          <cell r="AK65">
            <v>1</v>
          </cell>
          <cell r="AL65">
            <v>12.549999999999997</v>
          </cell>
          <cell r="AM65">
            <v>0</v>
          </cell>
          <cell r="AN65">
            <v>0</v>
          </cell>
          <cell r="AO65">
            <v>1</v>
          </cell>
          <cell r="AP65">
            <v>0</v>
          </cell>
          <cell r="AQ65" t="str">
            <v>R</v>
          </cell>
          <cell r="AR65">
            <v>247.804218964738</v>
          </cell>
          <cell r="AS65">
            <v>0</v>
          </cell>
          <cell r="AT65">
            <v>5.5043926176701916</v>
          </cell>
          <cell r="AU65">
            <v>253.30861158240819</v>
          </cell>
          <cell r="AV65">
            <v>21.766002813503782</v>
          </cell>
          <cell r="AW65">
            <v>0</v>
          </cell>
          <cell r="AX65">
            <v>0.2016799770176185</v>
          </cell>
          <cell r="AY65">
            <v>21.967682790521401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269.57022177824177</v>
          </cell>
          <cell r="BE65">
            <v>0</v>
          </cell>
          <cell r="BF65">
            <v>5.7060725946878099</v>
          </cell>
          <cell r="BG65">
            <v>275.27629437292961</v>
          </cell>
          <cell r="BH65">
            <v>0.60641675669628226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11.409090909090907</v>
          </cell>
          <cell r="BN65">
            <v>0</v>
          </cell>
          <cell r="BO65">
            <v>11.409090909090907</v>
          </cell>
          <cell r="BP65">
            <v>287.29180203871681</v>
          </cell>
        </row>
        <row r="66">
          <cell r="C66">
            <v>91072902</v>
          </cell>
          <cell r="D66">
            <v>20</v>
          </cell>
          <cell r="E66" t="str">
            <v>UNICARBO 20</v>
          </cell>
          <cell r="F66">
            <v>50</v>
          </cell>
          <cell r="G66">
            <v>853340</v>
          </cell>
          <cell r="H66">
            <v>37</v>
          </cell>
          <cell r="I66">
            <v>2900</v>
          </cell>
          <cell r="J66">
            <v>27.160347235780659</v>
          </cell>
          <cell r="K66">
            <v>1121009</v>
          </cell>
          <cell r="L66">
            <v>0.995</v>
          </cell>
          <cell r="M66">
            <v>0.77</v>
          </cell>
          <cell r="N66">
            <v>305.55351272127984</v>
          </cell>
          <cell r="O66">
            <v>1121007</v>
          </cell>
          <cell r="P66">
            <v>0.97</v>
          </cell>
          <cell r="Q66">
            <v>0.23</v>
          </cell>
          <cell r="R66">
            <v>106.54326153402877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BU</v>
          </cell>
          <cell r="AJ66">
            <v>0.90909090909090906</v>
          </cell>
          <cell r="AK66">
            <v>1</v>
          </cell>
          <cell r="AL66">
            <v>12.549999999999997</v>
          </cell>
          <cell r="AM66">
            <v>0</v>
          </cell>
          <cell r="AN66">
            <v>0</v>
          </cell>
          <cell r="AO66">
            <v>1</v>
          </cell>
          <cell r="AP66">
            <v>0</v>
          </cell>
          <cell r="AQ66" t="str">
            <v>R</v>
          </cell>
          <cell r="AR66">
            <v>231.32025741425699</v>
          </cell>
          <cell r="AS66">
            <v>0</v>
          </cell>
          <cell r="AT66">
            <v>5.1382398675374814</v>
          </cell>
          <cell r="AU66">
            <v>236.45849728179448</v>
          </cell>
          <cell r="AV66">
            <v>25.030903235529347</v>
          </cell>
          <cell r="AW66">
            <v>0</v>
          </cell>
          <cell r="AX66">
            <v>0.23193197357026127</v>
          </cell>
          <cell r="AY66">
            <v>25.26283520909961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256.35116064978632</v>
          </cell>
          <cell r="BE66">
            <v>0</v>
          </cell>
          <cell r="BF66">
            <v>5.3701718411077426</v>
          </cell>
          <cell r="BG66">
            <v>261.7213324908941</v>
          </cell>
          <cell r="BH66">
            <v>9.3656369778553987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11.409090909090907</v>
          </cell>
          <cell r="BN66">
            <v>0</v>
          </cell>
          <cell r="BO66">
            <v>11.409090909090907</v>
          </cell>
          <cell r="BP66">
            <v>282.49606037784042</v>
          </cell>
        </row>
        <row r="67">
          <cell r="C67">
            <v>91072903</v>
          </cell>
          <cell r="D67">
            <v>20</v>
          </cell>
          <cell r="E67" t="str">
            <v>UNICARBO 20</v>
          </cell>
          <cell r="F67">
            <v>50</v>
          </cell>
          <cell r="G67">
            <v>2</v>
          </cell>
          <cell r="H67">
            <v>0</v>
          </cell>
          <cell r="I67">
            <v>0</v>
          </cell>
          <cell r="J67">
            <v>27.160347235780659</v>
          </cell>
          <cell r="K67">
            <v>1121009</v>
          </cell>
          <cell r="L67">
            <v>0.995</v>
          </cell>
          <cell r="M67">
            <v>0.77</v>
          </cell>
          <cell r="N67">
            <v>305.55351272127984</v>
          </cell>
          <cell r="O67">
            <v>1121007</v>
          </cell>
          <cell r="P67">
            <v>0.97</v>
          </cell>
          <cell r="Q67">
            <v>0.23</v>
          </cell>
          <cell r="R67">
            <v>106.54326153402877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BU</v>
          </cell>
          <cell r="AJ67">
            <v>0.90909090909090906</v>
          </cell>
          <cell r="AK67">
            <v>1</v>
          </cell>
          <cell r="AL67">
            <v>12.549999999999997</v>
          </cell>
          <cell r="AM67">
            <v>0</v>
          </cell>
          <cell r="AN67">
            <v>0</v>
          </cell>
          <cell r="AO67">
            <v>1</v>
          </cell>
          <cell r="AP67">
            <v>0</v>
          </cell>
          <cell r="AQ67" t="str">
            <v>R</v>
          </cell>
          <cell r="AR67">
            <v>231.32025741425699</v>
          </cell>
          <cell r="AS67">
            <v>0</v>
          </cell>
          <cell r="AT67">
            <v>5.1382398675374814</v>
          </cell>
          <cell r="AU67">
            <v>236.45849728179448</v>
          </cell>
          <cell r="AV67">
            <v>25.030903235529347</v>
          </cell>
          <cell r="AW67">
            <v>0</v>
          </cell>
          <cell r="AX67">
            <v>0.23193197357026127</v>
          </cell>
          <cell r="AY67">
            <v>25.26283520909961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256.35116064978632</v>
          </cell>
          <cell r="BE67">
            <v>0</v>
          </cell>
          <cell r="BF67">
            <v>5.3701718411077426</v>
          </cell>
          <cell r="BG67">
            <v>261.7213324908941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11.409090909090907</v>
          </cell>
          <cell r="BN67">
            <v>0</v>
          </cell>
          <cell r="BO67">
            <v>11.409090909090907</v>
          </cell>
          <cell r="BP67">
            <v>273.13042339998503</v>
          </cell>
        </row>
        <row r="68">
          <cell r="C68">
            <v>91072904</v>
          </cell>
          <cell r="D68">
            <v>20</v>
          </cell>
          <cell r="E68" t="str">
            <v>UNICARBO 20</v>
          </cell>
          <cell r="F68">
            <v>50</v>
          </cell>
          <cell r="G68">
            <v>2000</v>
          </cell>
          <cell r="H68">
            <v>0.5</v>
          </cell>
          <cell r="I68">
            <v>2900</v>
          </cell>
          <cell r="J68">
            <v>27.160347235780659</v>
          </cell>
          <cell r="K68">
            <v>1121009</v>
          </cell>
          <cell r="L68">
            <v>0.995</v>
          </cell>
          <cell r="M68">
            <v>0.77</v>
          </cell>
          <cell r="N68">
            <v>305.55351272127984</v>
          </cell>
          <cell r="O68">
            <v>1121007</v>
          </cell>
          <cell r="P68">
            <v>0.97</v>
          </cell>
          <cell r="Q68">
            <v>0.23</v>
          </cell>
          <cell r="R68">
            <v>106.54326153402877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BU</v>
          </cell>
          <cell r="AJ68">
            <v>0.90909090909090906</v>
          </cell>
          <cell r="AK68">
            <v>1</v>
          </cell>
          <cell r="AL68">
            <v>12.549999999999997</v>
          </cell>
          <cell r="AM68">
            <v>0</v>
          </cell>
          <cell r="AN68">
            <v>0</v>
          </cell>
          <cell r="AO68">
            <v>1</v>
          </cell>
          <cell r="AP68">
            <v>0</v>
          </cell>
          <cell r="AQ68" t="str">
            <v>R</v>
          </cell>
          <cell r="AR68">
            <v>231.32025741425699</v>
          </cell>
          <cell r="AS68">
            <v>0</v>
          </cell>
          <cell r="AT68">
            <v>5.1382398675374814</v>
          </cell>
          <cell r="AU68">
            <v>236.45849728179448</v>
          </cell>
          <cell r="AV68">
            <v>25.030903235529347</v>
          </cell>
          <cell r="AW68">
            <v>0</v>
          </cell>
          <cell r="AX68">
            <v>0.23193197357026127</v>
          </cell>
          <cell r="AY68">
            <v>25.26283520909961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256.35116064978632</v>
          </cell>
          <cell r="BE68">
            <v>0</v>
          </cell>
          <cell r="BF68">
            <v>5.3701718411077426</v>
          </cell>
          <cell r="BG68">
            <v>261.7213324908941</v>
          </cell>
          <cell r="BH68">
            <v>9.3656369778553987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11.409090909090907</v>
          </cell>
          <cell r="BN68">
            <v>0</v>
          </cell>
          <cell r="BO68">
            <v>11.409090909090907</v>
          </cell>
          <cell r="BP68">
            <v>282.49606037784042</v>
          </cell>
        </row>
        <row r="69">
          <cell r="C69">
            <v>91073009</v>
          </cell>
          <cell r="D69">
            <v>20</v>
          </cell>
          <cell r="E69" t="str">
            <v>UNICARBO 20</v>
          </cell>
          <cell r="F69">
            <v>50</v>
          </cell>
          <cell r="G69">
            <v>5247980</v>
          </cell>
          <cell r="H69">
            <v>0</v>
          </cell>
          <cell r="I69">
            <v>0</v>
          </cell>
          <cell r="J69">
            <v>27.160347235780659</v>
          </cell>
          <cell r="K69">
            <v>1121009</v>
          </cell>
          <cell r="L69">
            <v>0.995</v>
          </cell>
          <cell r="M69">
            <v>0.77</v>
          </cell>
          <cell r="N69">
            <v>305.55351272127984</v>
          </cell>
          <cell r="O69">
            <v>1121007</v>
          </cell>
          <cell r="P69">
            <v>0.97</v>
          </cell>
          <cell r="Q69">
            <v>0.23</v>
          </cell>
          <cell r="R69">
            <v>106.54326153402877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GP</v>
          </cell>
          <cell r="AJ69">
            <v>0.90909090909090906</v>
          </cell>
          <cell r="AK69">
            <v>1</v>
          </cell>
          <cell r="AL69">
            <v>0</v>
          </cell>
          <cell r="AM69">
            <v>0</v>
          </cell>
          <cell r="AN69">
            <v>0</v>
          </cell>
          <cell r="AO69">
            <v>1</v>
          </cell>
          <cell r="AP69">
            <v>0</v>
          </cell>
          <cell r="AQ69" t="str">
            <v>R</v>
          </cell>
          <cell r="AR69">
            <v>231.32025741425699</v>
          </cell>
          <cell r="AS69">
            <v>0</v>
          </cell>
          <cell r="AT69">
            <v>5.1382398675374814</v>
          </cell>
          <cell r="AU69">
            <v>236.45849728179448</v>
          </cell>
          <cell r="AV69">
            <v>25.030903235529347</v>
          </cell>
          <cell r="AW69">
            <v>0</v>
          </cell>
          <cell r="AX69">
            <v>0.23193197357026127</v>
          </cell>
          <cell r="AY69">
            <v>25.26283520909961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256.35116064978632</v>
          </cell>
          <cell r="BE69">
            <v>0</v>
          </cell>
          <cell r="BF69">
            <v>5.3701718411077426</v>
          </cell>
          <cell r="BG69">
            <v>261.7213324908941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261.7213324908941</v>
          </cell>
        </row>
        <row r="70">
          <cell r="C70">
            <v>91290648</v>
          </cell>
          <cell r="D70">
            <v>20</v>
          </cell>
          <cell r="E70" t="str">
            <v>UNICARBO 20</v>
          </cell>
          <cell r="F70">
            <v>42</v>
          </cell>
          <cell r="G70">
            <v>14035</v>
          </cell>
          <cell r="H70">
            <v>14.16</v>
          </cell>
          <cell r="I70">
            <v>1738.1408000000001</v>
          </cell>
          <cell r="J70">
            <v>1.9365846355084972</v>
          </cell>
          <cell r="K70">
            <v>1121009</v>
          </cell>
          <cell r="L70">
            <v>0.96499999999999997</v>
          </cell>
          <cell r="M70">
            <v>0.8</v>
          </cell>
          <cell r="N70">
            <v>305.55351272127984</v>
          </cell>
          <cell r="O70">
            <v>1121007</v>
          </cell>
          <cell r="P70">
            <v>0.97</v>
          </cell>
          <cell r="Q70">
            <v>0.2</v>
          </cell>
          <cell r="R70">
            <v>106.54326153402877</v>
          </cell>
          <cell r="V70">
            <v>0</v>
          </cell>
          <cell r="W70">
            <v>1330002</v>
          </cell>
          <cell r="X70">
            <v>2.2999999999999998</v>
          </cell>
          <cell r="Y70">
            <v>4.1862000000000004</v>
          </cell>
          <cell r="Z70">
            <v>1350001</v>
          </cell>
          <cell r="AA70">
            <v>0.83799999999999997</v>
          </cell>
          <cell r="AB70">
            <v>11.7179</v>
          </cell>
          <cell r="AC70">
            <v>1360044</v>
          </cell>
          <cell r="AD70">
            <v>36.665999999999997</v>
          </cell>
          <cell r="AE70">
            <v>0.47269999999999995</v>
          </cell>
          <cell r="AF70">
            <v>0</v>
          </cell>
          <cell r="AG70">
            <v>0</v>
          </cell>
          <cell r="AH70">
            <v>0</v>
          </cell>
          <cell r="AI70" t="str">
            <v>NN</v>
          </cell>
          <cell r="AJ70">
            <v>0.90909090909090906</v>
          </cell>
          <cell r="AK70">
            <v>1</v>
          </cell>
          <cell r="AL70">
            <v>0</v>
          </cell>
          <cell r="AM70">
            <v>0</v>
          </cell>
          <cell r="AN70">
            <v>0</v>
          </cell>
          <cell r="AO70">
            <v>1</v>
          </cell>
          <cell r="AP70">
            <v>0</v>
          </cell>
          <cell r="AQ70" t="str">
            <v>R</v>
          </cell>
          <cell r="AR70">
            <v>247.804218964738</v>
          </cell>
          <cell r="AS70">
            <v>0</v>
          </cell>
          <cell r="AT70">
            <v>5.5043926176701916</v>
          </cell>
          <cell r="AU70">
            <v>253.30861158240819</v>
          </cell>
          <cell r="AV70">
            <v>21.766002813503782</v>
          </cell>
          <cell r="AW70">
            <v>0</v>
          </cell>
          <cell r="AX70">
            <v>0.2016799770176185</v>
          </cell>
          <cell r="AY70">
            <v>21.967682790521401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269.57022177824177</v>
          </cell>
          <cell r="BE70">
            <v>0</v>
          </cell>
          <cell r="BF70">
            <v>5.7060725946878099</v>
          </cell>
          <cell r="BG70">
            <v>275.27629437292961</v>
          </cell>
          <cell r="BH70">
            <v>1.1141701728125231</v>
          </cell>
          <cell r="BI70">
            <v>9.6282600000000009</v>
          </cell>
          <cell r="BJ70">
            <v>9.8196002</v>
          </cell>
          <cell r="BK70">
            <v>17.332018199999997</v>
          </cell>
          <cell r="BL70">
            <v>36.779878400000001</v>
          </cell>
          <cell r="BM70">
            <v>0</v>
          </cell>
          <cell r="BN70">
            <v>0</v>
          </cell>
          <cell r="BO70">
            <v>0</v>
          </cell>
          <cell r="BP70">
            <v>313.17034294574216</v>
          </cell>
        </row>
        <row r="71">
          <cell r="C71">
            <v>91292902</v>
          </cell>
          <cell r="D71">
            <v>20</v>
          </cell>
          <cell r="E71" t="str">
            <v>UNICARBO 20</v>
          </cell>
          <cell r="F71">
            <v>42</v>
          </cell>
          <cell r="G71">
            <v>74470</v>
          </cell>
          <cell r="H71">
            <v>30.149999999999991</v>
          </cell>
          <cell r="I71">
            <v>1738.1408000000001</v>
          </cell>
          <cell r="J71">
            <v>1.9365846355084972</v>
          </cell>
          <cell r="K71">
            <v>1121009</v>
          </cell>
          <cell r="L71">
            <v>0.96499999999999997</v>
          </cell>
          <cell r="M71">
            <v>0.8</v>
          </cell>
          <cell r="N71">
            <v>305.55351272127984</v>
          </cell>
          <cell r="O71">
            <v>1121007</v>
          </cell>
          <cell r="P71">
            <v>0.97</v>
          </cell>
          <cell r="Q71">
            <v>0.2</v>
          </cell>
          <cell r="R71">
            <v>106.54326153402877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BU</v>
          </cell>
          <cell r="AJ71">
            <v>0.90909090909090906</v>
          </cell>
          <cell r="AK71">
            <v>1</v>
          </cell>
          <cell r="AL71">
            <v>12.549999999999997</v>
          </cell>
          <cell r="AM71">
            <v>0</v>
          </cell>
          <cell r="AN71">
            <v>0</v>
          </cell>
          <cell r="AO71">
            <v>1</v>
          </cell>
          <cell r="AP71">
            <v>0</v>
          </cell>
          <cell r="AQ71" t="str">
            <v>R</v>
          </cell>
          <cell r="AR71">
            <v>247.804218964738</v>
          </cell>
          <cell r="AS71">
            <v>0</v>
          </cell>
          <cell r="AT71">
            <v>5.5043926176701916</v>
          </cell>
          <cell r="AU71">
            <v>253.30861158240819</v>
          </cell>
          <cell r="AV71">
            <v>21.766002813503782</v>
          </cell>
          <cell r="AW71">
            <v>0</v>
          </cell>
          <cell r="AX71">
            <v>0.2016799770176185</v>
          </cell>
          <cell r="AY71">
            <v>21.967682790521401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269.57022177824177</v>
          </cell>
          <cell r="BE71">
            <v>0</v>
          </cell>
          <cell r="BF71">
            <v>5.7060725946878099</v>
          </cell>
          <cell r="BG71">
            <v>275.27629437292961</v>
          </cell>
          <cell r="BH71">
            <v>1.1141701728125231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11.409090909090907</v>
          </cell>
          <cell r="BN71">
            <v>0</v>
          </cell>
          <cell r="BO71">
            <v>11.409090909090907</v>
          </cell>
          <cell r="BP71">
            <v>287.79955545483301</v>
          </cell>
        </row>
        <row r="72">
          <cell r="C72">
            <v>91682942</v>
          </cell>
          <cell r="D72">
            <v>20</v>
          </cell>
          <cell r="E72" t="str">
            <v>UNICARBO 20</v>
          </cell>
          <cell r="F72">
            <v>42</v>
          </cell>
          <cell r="G72">
            <v>109720</v>
          </cell>
          <cell r="H72">
            <v>57.149999999999991</v>
          </cell>
          <cell r="I72">
            <v>2058.2399999999998</v>
          </cell>
          <cell r="J72">
            <v>1.9365846355084972</v>
          </cell>
          <cell r="K72">
            <v>1121009</v>
          </cell>
          <cell r="L72">
            <v>0.96499999999999997</v>
          </cell>
          <cell r="M72">
            <v>0.8</v>
          </cell>
          <cell r="N72">
            <v>305.55351272127984</v>
          </cell>
          <cell r="O72">
            <v>1121007</v>
          </cell>
          <cell r="P72">
            <v>0.97</v>
          </cell>
          <cell r="Q72">
            <v>0.2</v>
          </cell>
          <cell r="R72">
            <v>106.54326153402877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BC</v>
          </cell>
          <cell r="AJ72">
            <v>0.90909090909090906</v>
          </cell>
          <cell r="AK72">
            <v>1</v>
          </cell>
          <cell r="AL72">
            <v>0</v>
          </cell>
          <cell r="AM72">
            <v>0</v>
          </cell>
          <cell r="AN72">
            <v>0</v>
          </cell>
          <cell r="AO72">
            <v>1</v>
          </cell>
          <cell r="AP72">
            <v>0</v>
          </cell>
          <cell r="AQ72" t="str">
            <v>R</v>
          </cell>
          <cell r="AR72">
            <v>247.804218964738</v>
          </cell>
          <cell r="AS72">
            <v>0</v>
          </cell>
          <cell r="AT72">
            <v>5.5043926176701916</v>
          </cell>
          <cell r="AU72">
            <v>253.30861158240819</v>
          </cell>
          <cell r="AV72">
            <v>21.766002813503782</v>
          </cell>
          <cell r="AW72">
            <v>0</v>
          </cell>
          <cell r="AX72">
            <v>0.2016799770176185</v>
          </cell>
          <cell r="AY72">
            <v>21.967682790521401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269.57022177824177</v>
          </cell>
          <cell r="BE72">
            <v>0</v>
          </cell>
          <cell r="BF72">
            <v>5.7060725946878099</v>
          </cell>
          <cell r="BG72">
            <v>275.27629437292961</v>
          </cell>
          <cell r="BH72">
            <v>0.9408934990615756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276.2171878719912</v>
          </cell>
        </row>
        <row r="73">
          <cell r="C73">
            <v>91742902</v>
          </cell>
          <cell r="D73">
            <v>20</v>
          </cell>
          <cell r="E73" t="str">
            <v>UNICARBO 20</v>
          </cell>
          <cell r="F73">
            <v>42</v>
          </cell>
          <cell r="G73">
            <v>344250</v>
          </cell>
          <cell r="H73">
            <v>153.87</v>
          </cell>
          <cell r="I73">
            <v>1738.1408000000001</v>
          </cell>
          <cell r="J73">
            <v>1.9365846355084972</v>
          </cell>
          <cell r="K73">
            <v>1121009</v>
          </cell>
          <cell r="L73">
            <v>0.96499999999999997</v>
          </cell>
          <cell r="M73">
            <v>0.8</v>
          </cell>
          <cell r="N73">
            <v>305.55351272127984</v>
          </cell>
          <cell r="O73">
            <v>1121007</v>
          </cell>
          <cell r="P73">
            <v>0.97</v>
          </cell>
          <cell r="Q73">
            <v>0.2</v>
          </cell>
          <cell r="R73">
            <v>106.54326153402877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BU</v>
          </cell>
          <cell r="AJ73">
            <v>0.90909090909090906</v>
          </cell>
          <cell r="AK73">
            <v>1</v>
          </cell>
          <cell r="AL73">
            <v>12.549999999999997</v>
          </cell>
          <cell r="AM73">
            <v>0</v>
          </cell>
          <cell r="AN73">
            <v>0</v>
          </cell>
          <cell r="AO73">
            <v>1</v>
          </cell>
          <cell r="AP73">
            <v>0</v>
          </cell>
          <cell r="AQ73" t="str">
            <v>R</v>
          </cell>
          <cell r="AR73">
            <v>247.804218964738</v>
          </cell>
          <cell r="AS73">
            <v>0</v>
          </cell>
          <cell r="AT73">
            <v>5.5043926176701916</v>
          </cell>
          <cell r="AU73">
            <v>253.30861158240819</v>
          </cell>
          <cell r="AV73">
            <v>21.766002813503782</v>
          </cell>
          <cell r="AW73">
            <v>0</v>
          </cell>
          <cell r="AX73">
            <v>0.2016799770176185</v>
          </cell>
          <cell r="AY73">
            <v>21.967682790521401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269.57022177824177</v>
          </cell>
          <cell r="BE73">
            <v>0</v>
          </cell>
          <cell r="BF73">
            <v>5.7060725946878099</v>
          </cell>
          <cell r="BG73">
            <v>275.27629437292961</v>
          </cell>
          <cell r="BH73">
            <v>1.1141701728125231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11.409090909090907</v>
          </cell>
          <cell r="BN73">
            <v>0</v>
          </cell>
          <cell r="BO73">
            <v>11.409090909090907</v>
          </cell>
          <cell r="BP73">
            <v>287.79955545483301</v>
          </cell>
        </row>
        <row r="74">
          <cell r="C74">
            <v>91993008</v>
          </cell>
          <cell r="D74">
            <v>25</v>
          </cell>
          <cell r="E74" t="str">
            <v>UNICARBO 25</v>
          </cell>
          <cell r="F74">
            <v>49</v>
          </cell>
          <cell r="G74">
            <v>50000000</v>
          </cell>
          <cell r="I74">
            <v>108977</v>
          </cell>
          <cell r="J74">
            <v>59.955719501679845</v>
          </cell>
          <cell r="K74">
            <v>1120056</v>
          </cell>
          <cell r="L74">
            <v>0.97</v>
          </cell>
          <cell r="M74">
            <v>0.65</v>
          </cell>
          <cell r="N74">
            <v>155.94999999999999</v>
          </cell>
          <cell r="O74">
            <v>1120055</v>
          </cell>
          <cell r="P74">
            <v>0.97</v>
          </cell>
          <cell r="Q74">
            <v>0.35</v>
          </cell>
          <cell r="R74">
            <v>267.12913558245549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GC</v>
          </cell>
          <cell r="AJ74">
            <v>0.90909090909090906</v>
          </cell>
          <cell r="AK74">
            <v>1</v>
          </cell>
          <cell r="AL74">
            <v>0</v>
          </cell>
          <cell r="AM74">
            <v>0</v>
          </cell>
          <cell r="AN74">
            <v>0</v>
          </cell>
          <cell r="AO74">
            <v>1</v>
          </cell>
          <cell r="AP74">
            <v>0</v>
          </cell>
          <cell r="AQ74" t="str">
            <v>R</v>
          </cell>
          <cell r="AR74">
            <v>104.50257731958762</v>
          </cell>
          <cell r="AS74">
            <v>0</v>
          </cell>
          <cell r="AT74">
            <v>0</v>
          </cell>
          <cell r="AU74">
            <v>104.50257731958762</v>
          </cell>
          <cell r="AV74">
            <v>96.226838273071493</v>
          </cell>
          <cell r="AW74">
            <v>0</v>
          </cell>
          <cell r="AX74">
            <v>0.15996322575264979</v>
          </cell>
          <cell r="AY74">
            <v>96.386801498824141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200.72941559265911</v>
          </cell>
          <cell r="BE74">
            <v>0</v>
          </cell>
          <cell r="BF74">
            <v>0.15996322575264979</v>
          </cell>
          <cell r="BG74">
            <v>200.88937881841176</v>
          </cell>
          <cell r="BH74">
            <v>0.55016856310670914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201.43954738151848</v>
          </cell>
        </row>
        <row r="75">
          <cell r="C75">
            <v>92123008</v>
          </cell>
          <cell r="D75">
            <v>30</v>
          </cell>
          <cell r="E75" t="str">
            <v>UNICARBO 30</v>
          </cell>
          <cell r="F75">
            <v>49</v>
          </cell>
          <cell r="G75">
            <v>1838650</v>
          </cell>
          <cell r="H75">
            <v>2.5</v>
          </cell>
          <cell r="I75">
            <v>0</v>
          </cell>
          <cell r="J75">
            <v>59.955719501679845</v>
          </cell>
          <cell r="K75">
            <v>1120055</v>
          </cell>
          <cell r="L75">
            <v>0.99</v>
          </cell>
          <cell r="M75">
            <v>1</v>
          </cell>
          <cell r="N75">
            <v>267.12913558245549</v>
          </cell>
          <cell r="R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GC</v>
          </cell>
          <cell r="AJ75">
            <v>0.90909090909090906</v>
          </cell>
          <cell r="AK75">
            <v>1</v>
          </cell>
          <cell r="AL75">
            <v>0</v>
          </cell>
          <cell r="AM75">
            <v>0</v>
          </cell>
          <cell r="AN75">
            <v>0</v>
          </cell>
          <cell r="AO75">
            <v>1</v>
          </cell>
          <cell r="AP75">
            <v>0</v>
          </cell>
          <cell r="AQ75" t="str">
            <v>R</v>
          </cell>
          <cell r="AR75">
            <v>269.3796049780068</v>
          </cell>
          <cell r="AS75">
            <v>0</v>
          </cell>
          <cell r="AT75">
            <v>0.44780470124118416</v>
          </cell>
          <cell r="AU75">
            <v>269.82740967924798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269.3796049780068</v>
          </cell>
          <cell r="BE75">
            <v>0</v>
          </cell>
          <cell r="BF75">
            <v>0.44780470124118416</v>
          </cell>
          <cell r="BG75">
            <v>269.82740967924798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269.82740967924798</v>
          </cell>
        </row>
        <row r="76">
          <cell r="C76">
            <v>92363008</v>
          </cell>
          <cell r="D76">
            <v>30</v>
          </cell>
          <cell r="E76" t="str">
            <v>UNICARBO 30</v>
          </cell>
          <cell r="F76">
            <v>43</v>
          </cell>
          <cell r="G76">
            <v>2603932</v>
          </cell>
          <cell r="H76">
            <v>0</v>
          </cell>
          <cell r="I76">
            <v>0</v>
          </cell>
          <cell r="J76">
            <v>36.393916670440092</v>
          </cell>
          <cell r="K76">
            <v>1120055</v>
          </cell>
          <cell r="L76">
            <v>0.99</v>
          </cell>
          <cell r="M76">
            <v>0.8</v>
          </cell>
          <cell r="N76">
            <v>267.12913558245549</v>
          </cell>
          <cell r="O76">
            <v>1121012</v>
          </cell>
          <cell r="P76">
            <v>0.99</v>
          </cell>
          <cell r="Q76">
            <v>0.2</v>
          </cell>
          <cell r="R76">
            <v>269.93384556014047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GC</v>
          </cell>
          <cell r="AJ76">
            <v>0.90909090909090906</v>
          </cell>
          <cell r="AK76">
            <v>1</v>
          </cell>
          <cell r="AL76">
            <v>0</v>
          </cell>
          <cell r="AM76">
            <v>0</v>
          </cell>
          <cell r="AN76">
            <v>0</v>
          </cell>
          <cell r="AO76">
            <v>1</v>
          </cell>
          <cell r="AP76">
            <v>0</v>
          </cell>
          <cell r="AQ76" t="str">
            <v>R</v>
          </cell>
          <cell r="AR76">
            <v>215.50368398240545</v>
          </cell>
          <cell r="AS76">
            <v>0</v>
          </cell>
          <cell r="AT76">
            <v>0.35824376099294736</v>
          </cell>
          <cell r="AU76">
            <v>215.86192774339838</v>
          </cell>
          <cell r="AV76">
            <v>53.875920995601362</v>
          </cell>
          <cell r="AW76">
            <v>0</v>
          </cell>
          <cell r="AX76">
            <v>0.65616901654822968</v>
          </cell>
          <cell r="AY76">
            <v>54.532090012149595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269.3796049780068</v>
          </cell>
          <cell r="BE76">
            <v>0</v>
          </cell>
          <cell r="BF76">
            <v>1.0144127775411771</v>
          </cell>
          <cell r="BG76">
            <v>270.39401775554796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270.39401775554796</v>
          </cell>
        </row>
        <row r="77">
          <cell r="C77">
            <v>92633008</v>
          </cell>
          <cell r="D77">
            <v>30</v>
          </cell>
          <cell r="E77" t="str">
            <v>UNICARBO 30</v>
          </cell>
          <cell r="F77">
            <v>43</v>
          </cell>
          <cell r="G77">
            <v>2359516</v>
          </cell>
          <cell r="H77">
            <v>0</v>
          </cell>
          <cell r="I77">
            <v>0</v>
          </cell>
          <cell r="J77">
            <v>36.393916670440092</v>
          </cell>
          <cell r="K77">
            <v>1120055</v>
          </cell>
          <cell r="L77">
            <v>0.99</v>
          </cell>
          <cell r="M77">
            <v>0.8</v>
          </cell>
          <cell r="N77">
            <v>267.12913558245549</v>
          </cell>
          <cell r="O77">
            <v>1121012</v>
          </cell>
          <cell r="P77">
            <v>0.99</v>
          </cell>
          <cell r="Q77">
            <v>0.2</v>
          </cell>
          <cell r="R77">
            <v>269.93384556014047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GC</v>
          </cell>
          <cell r="AJ77">
            <v>0.90909090909090906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1</v>
          </cell>
          <cell r="AP77">
            <v>0</v>
          </cell>
          <cell r="AQ77" t="str">
            <v>R</v>
          </cell>
          <cell r="AR77">
            <v>215.50368398240545</v>
          </cell>
          <cell r="AS77">
            <v>0</v>
          </cell>
          <cell r="AT77">
            <v>0.35824376099294736</v>
          </cell>
          <cell r="AU77">
            <v>215.86192774339838</v>
          </cell>
          <cell r="AV77">
            <v>53.875920995601362</v>
          </cell>
          <cell r="AW77">
            <v>0</v>
          </cell>
          <cell r="AX77">
            <v>0.65616901654822968</v>
          </cell>
          <cell r="AY77">
            <v>54.532090012149595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269.3796049780068</v>
          </cell>
          <cell r="BE77">
            <v>0</v>
          </cell>
          <cell r="BF77">
            <v>1.0144127775411771</v>
          </cell>
          <cell r="BG77">
            <v>270.39401775554796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270.39401775554796</v>
          </cell>
        </row>
        <row r="78">
          <cell r="C78">
            <v>92693008</v>
          </cell>
          <cell r="D78">
            <v>30</v>
          </cell>
          <cell r="E78" t="str">
            <v>UNICARBO 30</v>
          </cell>
          <cell r="F78">
            <v>49</v>
          </cell>
          <cell r="G78">
            <v>9045770</v>
          </cell>
          <cell r="H78">
            <v>0</v>
          </cell>
          <cell r="I78">
            <v>0</v>
          </cell>
          <cell r="J78">
            <v>59.955719501679845</v>
          </cell>
          <cell r="K78">
            <v>1120055</v>
          </cell>
          <cell r="L78">
            <v>0.99</v>
          </cell>
          <cell r="M78">
            <v>1</v>
          </cell>
          <cell r="N78">
            <v>267.12913558245549</v>
          </cell>
          <cell r="R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GC</v>
          </cell>
          <cell r="AJ78">
            <v>0.90909090909090906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1</v>
          </cell>
          <cell r="AP78">
            <v>0</v>
          </cell>
          <cell r="AQ78" t="str">
            <v>R</v>
          </cell>
          <cell r="AR78">
            <v>269.3796049780068</v>
          </cell>
          <cell r="AS78">
            <v>0</v>
          </cell>
          <cell r="AT78">
            <v>0.44780470124118416</v>
          </cell>
          <cell r="AU78">
            <v>269.82740967924798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269.3796049780068</v>
          </cell>
          <cell r="BE78">
            <v>0</v>
          </cell>
          <cell r="BF78">
            <v>0.44780470124118416</v>
          </cell>
          <cell r="BG78">
            <v>269.82740967924798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269.82740967924798</v>
          </cell>
        </row>
        <row r="79">
          <cell r="C79" t="str">
            <v>92363008C</v>
          </cell>
          <cell r="D79" t="str">
            <v>30C</v>
          </cell>
          <cell r="E79" t="str">
            <v>UNICARBO 30 Cosmópolis</v>
          </cell>
          <cell r="F79" t="str">
            <v>49C</v>
          </cell>
          <cell r="G79">
            <v>2624610</v>
          </cell>
          <cell r="H79">
            <v>0</v>
          </cell>
          <cell r="I79">
            <v>0</v>
          </cell>
          <cell r="J79">
            <v>0</v>
          </cell>
          <cell r="K79" t="str">
            <v>1120055C</v>
          </cell>
          <cell r="L79">
            <v>1</v>
          </cell>
          <cell r="M79">
            <v>1</v>
          </cell>
          <cell r="N79">
            <v>249.06586152822672</v>
          </cell>
          <cell r="R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GC</v>
          </cell>
          <cell r="AJ79">
            <v>0.90909090909090906</v>
          </cell>
          <cell r="AK79">
            <v>1</v>
          </cell>
          <cell r="AL79">
            <v>0</v>
          </cell>
          <cell r="AM79">
            <v>0</v>
          </cell>
          <cell r="AN79">
            <v>0</v>
          </cell>
          <cell r="AO79">
            <v>1</v>
          </cell>
          <cell r="AP79">
            <v>0</v>
          </cell>
          <cell r="AQ79" t="str">
            <v>R</v>
          </cell>
          <cell r="AR79">
            <v>249.06586152822672</v>
          </cell>
          <cell r="AS79">
            <v>0</v>
          </cell>
          <cell r="AT79">
            <v>0</v>
          </cell>
          <cell r="AU79">
            <v>249.06586152822672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249.06586152822672</v>
          </cell>
          <cell r="BE79">
            <v>0</v>
          </cell>
          <cell r="BF79">
            <v>0</v>
          </cell>
          <cell r="BG79">
            <v>249.06586152822672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249.06586152822672</v>
          </cell>
        </row>
        <row r="80">
          <cell r="C80" t="str">
            <v>92633008C</v>
          </cell>
          <cell r="D80" t="str">
            <v>30C</v>
          </cell>
          <cell r="E80" t="str">
            <v>UNICARBO 30 Cosmópolis</v>
          </cell>
          <cell r="F80" t="str">
            <v>49C</v>
          </cell>
          <cell r="G80">
            <v>2369120</v>
          </cell>
          <cell r="H80">
            <v>0</v>
          </cell>
          <cell r="I80">
            <v>0</v>
          </cell>
          <cell r="J80">
            <v>0</v>
          </cell>
          <cell r="K80" t="str">
            <v>1120055C</v>
          </cell>
          <cell r="L80">
            <v>1</v>
          </cell>
          <cell r="M80">
            <v>1</v>
          </cell>
          <cell r="N80">
            <v>249.06586152822672</v>
          </cell>
          <cell r="R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GC</v>
          </cell>
          <cell r="AJ80">
            <v>0.90909090909090906</v>
          </cell>
          <cell r="AK80">
            <v>1</v>
          </cell>
          <cell r="AL80">
            <v>0</v>
          </cell>
          <cell r="AM80">
            <v>0</v>
          </cell>
          <cell r="AN80">
            <v>0</v>
          </cell>
          <cell r="AO80">
            <v>1</v>
          </cell>
          <cell r="AP80">
            <v>0</v>
          </cell>
          <cell r="AQ80" t="str">
            <v>R</v>
          </cell>
          <cell r="AR80">
            <v>249.06586152822672</v>
          </cell>
          <cell r="AS80">
            <v>0</v>
          </cell>
          <cell r="AT80">
            <v>0</v>
          </cell>
          <cell r="AU80">
            <v>249.06586152822672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249.06586152822672</v>
          </cell>
          <cell r="BE80">
            <v>0</v>
          </cell>
          <cell r="BF80">
            <v>0</v>
          </cell>
          <cell r="BG80">
            <v>249.06586152822672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249.06586152822672</v>
          </cell>
        </row>
        <row r="81">
          <cell r="C81" t="str">
            <v>92693008C</v>
          </cell>
          <cell r="D81" t="str">
            <v>30C</v>
          </cell>
          <cell r="E81" t="str">
            <v>UNICARBO 30 Cosmópolis</v>
          </cell>
          <cell r="F81" t="str">
            <v>49C</v>
          </cell>
          <cell r="G81">
            <v>210360</v>
          </cell>
          <cell r="H81">
            <v>0</v>
          </cell>
          <cell r="I81">
            <v>0</v>
          </cell>
          <cell r="J81">
            <v>0</v>
          </cell>
          <cell r="K81" t="str">
            <v>1120055C</v>
          </cell>
          <cell r="L81">
            <v>1</v>
          </cell>
          <cell r="M81">
            <v>1</v>
          </cell>
          <cell r="N81">
            <v>249.06586152822672</v>
          </cell>
          <cell r="R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GC</v>
          </cell>
          <cell r="AJ81">
            <v>0.90909090909090906</v>
          </cell>
          <cell r="AK81">
            <v>1</v>
          </cell>
          <cell r="AL81">
            <v>0</v>
          </cell>
          <cell r="AM81">
            <v>0</v>
          </cell>
          <cell r="AN81">
            <v>0</v>
          </cell>
          <cell r="AO81">
            <v>1</v>
          </cell>
          <cell r="AP81">
            <v>0</v>
          </cell>
          <cell r="AQ81" t="str">
            <v>R</v>
          </cell>
          <cell r="AR81">
            <v>249.06586152822672</v>
          </cell>
          <cell r="AS81">
            <v>0</v>
          </cell>
          <cell r="AT81">
            <v>0</v>
          </cell>
          <cell r="AU81">
            <v>249.06586152822672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249.06586152822672</v>
          </cell>
          <cell r="BE81">
            <v>0</v>
          </cell>
          <cell r="BF81">
            <v>0</v>
          </cell>
          <cell r="BG81">
            <v>249.06586152822672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249.06586152822672</v>
          </cell>
        </row>
        <row r="82">
          <cell r="C82">
            <v>92802901</v>
          </cell>
          <cell r="D82">
            <v>30</v>
          </cell>
          <cell r="E82" t="str">
            <v>UNICARBO 30</v>
          </cell>
          <cell r="F82">
            <v>43</v>
          </cell>
          <cell r="G82">
            <v>143920</v>
          </cell>
          <cell r="H82">
            <v>31.510000000000005</v>
          </cell>
          <cell r="I82">
            <v>0</v>
          </cell>
          <cell r="J82">
            <v>36.393916670440092</v>
          </cell>
          <cell r="K82">
            <v>1121012</v>
          </cell>
          <cell r="L82">
            <v>0.99</v>
          </cell>
          <cell r="M82">
            <v>1</v>
          </cell>
          <cell r="N82">
            <v>269.93384556014047</v>
          </cell>
          <cell r="R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BU</v>
          </cell>
          <cell r="AJ82">
            <v>0.90909090909090906</v>
          </cell>
          <cell r="AK82">
            <v>1</v>
          </cell>
          <cell r="AL82">
            <v>12.549999999999997</v>
          </cell>
          <cell r="AM82">
            <v>0</v>
          </cell>
          <cell r="AN82">
            <v>0</v>
          </cell>
          <cell r="AO82">
            <v>1</v>
          </cell>
          <cell r="AP82">
            <v>0</v>
          </cell>
          <cell r="AQ82" t="str">
            <v>R</v>
          </cell>
          <cell r="AR82">
            <v>269.3796049780068</v>
          </cell>
          <cell r="AS82">
            <v>0</v>
          </cell>
          <cell r="AT82">
            <v>3.2808450827411479</v>
          </cell>
          <cell r="AU82">
            <v>272.66045006074796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269.3796049780068</v>
          </cell>
          <cell r="BE82">
            <v>0</v>
          </cell>
          <cell r="BF82">
            <v>3.2808450827411479</v>
          </cell>
          <cell r="BG82">
            <v>272.66045006074796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11.409090909090907</v>
          </cell>
          <cell r="BN82">
            <v>0</v>
          </cell>
          <cell r="BO82">
            <v>11.409090909090907</v>
          </cell>
          <cell r="BP82">
            <v>284.06954096983884</v>
          </cell>
        </row>
        <row r="83">
          <cell r="C83">
            <v>92802903</v>
          </cell>
          <cell r="D83">
            <v>30</v>
          </cell>
          <cell r="E83" t="str">
            <v>UNICARBO 30</v>
          </cell>
          <cell r="F83">
            <v>43</v>
          </cell>
          <cell r="G83">
            <v>390333</v>
          </cell>
          <cell r="H83">
            <v>54.739999999999995</v>
          </cell>
          <cell r="I83">
            <v>0</v>
          </cell>
          <cell r="J83">
            <v>36.393916670440092</v>
          </cell>
          <cell r="K83">
            <v>1121012</v>
          </cell>
          <cell r="L83">
            <v>0.99</v>
          </cell>
          <cell r="M83">
            <v>1</v>
          </cell>
          <cell r="N83">
            <v>269.93384556014047</v>
          </cell>
          <cell r="R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BU</v>
          </cell>
          <cell r="AJ83">
            <v>0.90909090909090906</v>
          </cell>
          <cell r="AK83">
            <v>1</v>
          </cell>
          <cell r="AL83">
            <v>12.549999999999997</v>
          </cell>
          <cell r="AM83">
            <v>0</v>
          </cell>
          <cell r="AN83">
            <v>0</v>
          </cell>
          <cell r="AO83">
            <v>1</v>
          </cell>
          <cell r="AP83">
            <v>0</v>
          </cell>
          <cell r="AQ83" t="str">
            <v>R</v>
          </cell>
          <cell r="AR83">
            <v>269.3796049780068</v>
          </cell>
          <cell r="AS83">
            <v>0</v>
          </cell>
          <cell r="AT83">
            <v>3.2808450827411479</v>
          </cell>
          <cell r="AU83">
            <v>272.66045006074796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269.3796049780068</v>
          </cell>
          <cell r="BE83">
            <v>0</v>
          </cell>
          <cell r="BF83">
            <v>3.2808450827411479</v>
          </cell>
          <cell r="BG83">
            <v>272.66045006074796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11.409090909090907</v>
          </cell>
          <cell r="BN83">
            <v>0</v>
          </cell>
          <cell r="BO83">
            <v>11.409090909090907</v>
          </cell>
          <cell r="BP83">
            <v>284.06954096983884</v>
          </cell>
        </row>
        <row r="84">
          <cell r="C84">
            <v>92802938</v>
          </cell>
          <cell r="D84">
            <v>30</v>
          </cell>
          <cell r="E84" t="str">
            <v>UNICARBO 30</v>
          </cell>
          <cell r="F84">
            <v>43</v>
          </cell>
          <cell r="G84">
            <v>150</v>
          </cell>
          <cell r="H84">
            <v>0</v>
          </cell>
          <cell r="I84">
            <v>0</v>
          </cell>
          <cell r="J84">
            <v>36.393916670440092</v>
          </cell>
          <cell r="K84">
            <v>1121012</v>
          </cell>
          <cell r="L84">
            <v>0.99</v>
          </cell>
          <cell r="M84">
            <v>1</v>
          </cell>
          <cell r="N84">
            <v>269.93384556014047</v>
          </cell>
          <cell r="R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BU</v>
          </cell>
          <cell r="AJ84">
            <v>0.90909090909090906</v>
          </cell>
          <cell r="AK84">
            <v>1</v>
          </cell>
          <cell r="AL84">
            <v>12.549999999999997</v>
          </cell>
          <cell r="AM84">
            <v>0</v>
          </cell>
          <cell r="AN84">
            <v>0</v>
          </cell>
          <cell r="AO84">
            <v>1</v>
          </cell>
          <cell r="AP84">
            <v>0</v>
          </cell>
          <cell r="AQ84" t="str">
            <v>R</v>
          </cell>
          <cell r="AR84">
            <v>269.3796049780068</v>
          </cell>
          <cell r="AS84">
            <v>0</v>
          </cell>
          <cell r="AT84">
            <v>3.2808450827411479</v>
          </cell>
          <cell r="AU84">
            <v>272.66045006074796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269.3796049780068</v>
          </cell>
          <cell r="BE84">
            <v>0</v>
          </cell>
          <cell r="BF84">
            <v>3.2808450827411479</v>
          </cell>
          <cell r="BG84">
            <v>272.66045006074796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11.409090909090907</v>
          </cell>
          <cell r="BN84">
            <v>0</v>
          </cell>
          <cell r="BO84">
            <v>11.409090909090907</v>
          </cell>
          <cell r="BP84">
            <v>284.06954096983884</v>
          </cell>
        </row>
        <row r="85">
          <cell r="C85">
            <v>92803008</v>
          </cell>
          <cell r="D85">
            <v>30</v>
          </cell>
          <cell r="E85" t="str">
            <v>UNICARBO 30</v>
          </cell>
          <cell r="F85">
            <v>43</v>
          </cell>
          <cell r="G85">
            <v>450550</v>
          </cell>
          <cell r="H85">
            <v>0</v>
          </cell>
          <cell r="I85">
            <v>0</v>
          </cell>
          <cell r="J85">
            <v>36.393916670440092</v>
          </cell>
          <cell r="K85">
            <v>1121012</v>
          </cell>
          <cell r="L85">
            <v>0.99</v>
          </cell>
          <cell r="M85">
            <v>1</v>
          </cell>
          <cell r="N85">
            <v>269.93384556014047</v>
          </cell>
          <cell r="R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GC</v>
          </cell>
          <cell r="AJ85">
            <v>0.90909090909090906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1</v>
          </cell>
          <cell r="AP85">
            <v>0</v>
          </cell>
          <cell r="AQ85" t="str">
            <v>R</v>
          </cell>
          <cell r="AR85">
            <v>269.3796049780068</v>
          </cell>
          <cell r="AS85">
            <v>0</v>
          </cell>
          <cell r="AT85">
            <v>3.2808450827411479</v>
          </cell>
          <cell r="AU85">
            <v>272.66045006074796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269.3796049780068</v>
          </cell>
          <cell r="BE85">
            <v>0</v>
          </cell>
          <cell r="BF85">
            <v>3.2808450827411479</v>
          </cell>
          <cell r="BG85">
            <v>272.66045006074796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272.66045006074796</v>
          </cell>
        </row>
        <row r="86">
          <cell r="C86">
            <v>93993008</v>
          </cell>
          <cell r="D86">
            <v>45</v>
          </cell>
          <cell r="E86" t="str">
            <v>UNICARBO 45</v>
          </cell>
          <cell r="F86">
            <v>47</v>
          </cell>
          <cell r="G86">
            <v>27500000</v>
          </cell>
          <cell r="I86">
            <v>3641</v>
          </cell>
          <cell r="J86">
            <v>33.127298343706009</v>
          </cell>
          <cell r="K86">
            <v>1120056</v>
          </cell>
          <cell r="L86">
            <v>0.97</v>
          </cell>
          <cell r="M86">
            <v>0.65</v>
          </cell>
          <cell r="N86">
            <v>155.94999999999999</v>
          </cell>
          <cell r="O86">
            <v>1120055</v>
          </cell>
          <cell r="P86">
            <v>0.97</v>
          </cell>
          <cell r="Q86">
            <v>0.35</v>
          </cell>
          <cell r="R86">
            <v>267.12913558245549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GC</v>
          </cell>
          <cell r="AJ86">
            <v>0.90909090909090906</v>
          </cell>
          <cell r="AK86">
            <v>1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0</v>
          </cell>
          <cell r="AQ86" t="str">
            <v>R</v>
          </cell>
          <cell r="AR86">
            <v>104.50257731958762</v>
          </cell>
          <cell r="AS86">
            <v>0</v>
          </cell>
          <cell r="AT86">
            <v>0</v>
          </cell>
          <cell r="AU86">
            <v>104.50257731958762</v>
          </cell>
          <cell r="AV86">
            <v>96.226838273071493</v>
          </cell>
          <cell r="AW86">
            <v>0</v>
          </cell>
          <cell r="AX86">
            <v>0.15996322575264979</v>
          </cell>
          <cell r="AY86">
            <v>96.386801498824141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200.72941559265911</v>
          </cell>
          <cell r="BE86">
            <v>0</v>
          </cell>
          <cell r="BF86">
            <v>0.15996322575264979</v>
          </cell>
          <cell r="BG86">
            <v>200.88937881841176</v>
          </cell>
          <cell r="BH86">
            <v>9.0984065761345807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209.98778539454634</v>
          </cell>
        </row>
        <row r="87">
          <cell r="C87">
            <v>94020647</v>
          </cell>
          <cell r="D87">
            <v>50</v>
          </cell>
          <cell r="E87" t="str">
            <v>UNICARBO 50</v>
          </cell>
          <cell r="F87">
            <v>46</v>
          </cell>
          <cell r="G87">
            <v>7014</v>
          </cell>
          <cell r="H87">
            <v>13.12</v>
          </cell>
          <cell r="I87">
            <v>783</v>
          </cell>
          <cell r="J87">
            <v>3.8003120123982543</v>
          </cell>
          <cell r="K87">
            <v>1120001</v>
          </cell>
          <cell r="L87">
            <v>0.97</v>
          </cell>
          <cell r="M87">
            <v>1</v>
          </cell>
          <cell r="N87">
            <v>229.78507203039999</v>
          </cell>
          <cell r="R87">
            <v>0</v>
          </cell>
          <cell r="V87">
            <v>0</v>
          </cell>
          <cell r="W87">
            <v>1330001</v>
          </cell>
          <cell r="X87">
            <v>1.8</v>
          </cell>
          <cell r="Y87">
            <v>4.6322999999999999</v>
          </cell>
          <cell r="Z87">
            <v>1350002</v>
          </cell>
          <cell r="AA87">
            <v>0.95499999999999996</v>
          </cell>
          <cell r="AB87">
            <v>14.321599999999998</v>
          </cell>
          <cell r="AC87">
            <v>1360043</v>
          </cell>
          <cell r="AD87">
            <v>40</v>
          </cell>
          <cell r="AE87">
            <v>0.40730000000000016</v>
          </cell>
          <cell r="AF87">
            <v>0</v>
          </cell>
          <cell r="AG87">
            <v>0</v>
          </cell>
          <cell r="AH87">
            <v>0</v>
          </cell>
          <cell r="AI87" t="str">
            <v>NN</v>
          </cell>
          <cell r="AJ87">
            <v>0.90909090909090906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1</v>
          </cell>
          <cell r="AP87">
            <v>0</v>
          </cell>
          <cell r="AQ87" t="str">
            <v>R</v>
          </cell>
          <cell r="AR87">
            <v>236.89182683546392</v>
          </cell>
          <cell r="AS87">
            <v>0</v>
          </cell>
          <cell r="AT87">
            <v>0</v>
          </cell>
          <cell r="AU87">
            <v>236.89182683546392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236.89182683546392</v>
          </cell>
          <cell r="BE87">
            <v>0</v>
          </cell>
          <cell r="BF87">
            <v>0</v>
          </cell>
          <cell r="BG87">
            <v>236.89182683546392</v>
          </cell>
          <cell r="BH87">
            <v>4.8535274743272723</v>
          </cell>
          <cell r="BI87">
            <v>8.3381399999999992</v>
          </cell>
          <cell r="BJ87">
            <v>13.677127999999998</v>
          </cell>
          <cell r="BK87">
            <v>16.292000000000005</v>
          </cell>
          <cell r="BL87">
            <v>38.307268000000008</v>
          </cell>
          <cell r="BM87">
            <v>0</v>
          </cell>
          <cell r="BN87">
            <v>0</v>
          </cell>
          <cell r="BO87">
            <v>0</v>
          </cell>
          <cell r="BP87">
            <v>280.05262230979122</v>
          </cell>
        </row>
        <row r="88">
          <cell r="C88">
            <v>94022647</v>
          </cell>
          <cell r="D88">
            <v>50</v>
          </cell>
          <cell r="E88" t="str">
            <v>UNICARBO 50</v>
          </cell>
          <cell r="F88">
            <v>46</v>
          </cell>
          <cell r="G88">
            <v>28420</v>
          </cell>
          <cell r="H88">
            <v>46.5</v>
          </cell>
          <cell r="I88">
            <v>783</v>
          </cell>
          <cell r="J88">
            <v>3.8003120123982543</v>
          </cell>
          <cell r="K88">
            <v>1120001</v>
          </cell>
          <cell r="L88">
            <v>0.97</v>
          </cell>
          <cell r="M88">
            <v>1</v>
          </cell>
          <cell r="N88">
            <v>229.78507203039999</v>
          </cell>
          <cell r="R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BU</v>
          </cell>
          <cell r="AJ88">
            <v>0.90909090909090906</v>
          </cell>
          <cell r="AK88">
            <v>1</v>
          </cell>
          <cell r="AL88">
            <v>12.549999999999997</v>
          </cell>
          <cell r="AM88">
            <v>0</v>
          </cell>
          <cell r="AN88">
            <v>0</v>
          </cell>
          <cell r="AO88">
            <v>1</v>
          </cell>
          <cell r="AP88">
            <v>0</v>
          </cell>
          <cell r="AQ88" t="str">
            <v>R</v>
          </cell>
          <cell r="AR88">
            <v>236.89182683546392</v>
          </cell>
          <cell r="AS88">
            <v>0</v>
          </cell>
          <cell r="AT88">
            <v>0</v>
          </cell>
          <cell r="AU88">
            <v>236.89182683546392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236.89182683546392</v>
          </cell>
          <cell r="BE88">
            <v>0</v>
          </cell>
          <cell r="BF88">
            <v>0</v>
          </cell>
          <cell r="BG88">
            <v>236.89182683546392</v>
          </cell>
          <cell r="BH88">
            <v>4.8535274743272723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11.409090909090907</v>
          </cell>
          <cell r="BN88">
            <v>0</v>
          </cell>
          <cell r="BO88">
            <v>11.409090909090907</v>
          </cell>
          <cell r="BP88">
            <v>253.1544452188821</v>
          </cell>
        </row>
        <row r="89">
          <cell r="C89">
            <v>94022903</v>
          </cell>
          <cell r="D89">
            <v>50</v>
          </cell>
          <cell r="E89" t="str">
            <v>UNICARBO 50</v>
          </cell>
          <cell r="F89">
            <v>46</v>
          </cell>
          <cell r="G89">
            <v>72920</v>
          </cell>
          <cell r="H89">
            <v>97.08</v>
          </cell>
          <cell r="I89">
            <v>783</v>
          </cell>
          <cell r="J89">
            <v>3.8003120123982543</v>
          </cell>
          <cell r="K89">
            <v>1120001</v>
          </cell>
          <cell r="L89">
            <v>0.97</v>
          </cell>
          <cell r="M89">
            <v>1</v>
          </cell>
          <cell r="N89">
            <v>229.78507203039999</v>
          </cell>
          <cell r="R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BU</v>
          </cell>
          <cell r="AJ89">
            <v>0.90909090909090906</v>
          </cell>
          <cell r="AK89">
            <v>1</v>
          </cell>
          <cell r="AL89">
            <v>12.549999999999997</v>
          </cell>
          <cell r="AM89">
            <v>0</v>
          </cell>
          <cell r="AN89">
            <v>0</v>
          </cell>
          <cell r="AO89">
            <v>1</v>
          </cell>
          <cell r="AP89">
            <v>0</v>
          </cell>
          <cell r="AQ89" t="str">
            <v>R</v>
          </cell>
          <cell r="AR89">
            <v>236.89182683546392</v>
          </cell>
          <cell r="AS89">
            <v>0</v>
          </cell>
          <cell r="AT89">
            <v>0</v>
          </cell>
          <cell r="AU89">
            <v>236.89182683546392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236.89182683546392</v>
          </cell>
          <cell r="BE89">
            <v>0</v>
          </cell>
          <cell r="BF89">
            <v>0</v>
          </cell>
          <cell r="BG89">
            <v>236.89182683546392</v>
          </cell>
          <cell r="BH89">
            <v>4.8535274743272723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11.409090909090907</v>
          </cell>
          <cell r="BN89">
            <v>0</v>
          </cell>
          <cell r="BO89">
            <v>11.409090909090907</v>
          </cell>
          <cell r="BP89">
            <v>253.1544452188821</v>
          </cell>
        </row>
        <row r="90">
          <cell r="C90">
            <v>94040647</v>
          </cell>
          <cell r="D90">
            <v>50</v>
          </cell>
          <cell r="E90" t="str">
            <v>UNICARBO 50</v>
          </cell>
          <cell r="F90">
            <v>46</v>
          </cell>
          <cell r="G90">
            <v>43349</v>
          </cell>
          <cell r="H90">
            <v>54.209999999999994</v>
          </cell>
          <cell r="I90">
            <v>783</v>
          </cell>
          <cell r="J90">
            <v>3.8003120123982543</v>
          </cell>
          <cell r="K90">
            <v>1120001</v>
          </cell>
          <cell r="L90">
            <v>0.97</v>
          </cell>
          <cell r="M90">
            <v>1</v>
          </cell>
          <cell r="N90">
            <v>229.78507203039999</v>
          </cell>
          <cell r="R90">
            <v>0</v>
          </cell>
          <cell r="V90">
            <v>0</v>
          </cell>
          <cell r="W90">
            <v>1330001</v>
          </cell>
          <cell r="X90">
            <v>1.8</v>
          </cell>
          <cell r="Y90">
            <v>4.6322999999999999</v>
          </cell>
          <cell r="Z90">
            <v>1350002</v>
          </cell>
          <cell r="AA90">
            <v>0.95</v>
          </cell>
          <cell r="AB90">
            <v>14.321599999999998</v>
          </cell>
          <cell r="AC90">
            <v>1360043</v>
          </cell>
          <cell r="AD90">
            <v>40</v>
          </cell>
          <cell r="AE90">
            <v>0.40730000000000016</v>
          </cell>
          <cell r="AF90">
            <v>0</v>
          </cell>
          <cell r="AG90">
            <v>0</v>
          </cell>
          <cell r="AH90">
            <v>0</v>
          </cell>
          <cell r="AI90" t="str">
            <v>NN</v>
          </cell>
          <cell r="AJ90">
            <v>0.90909090909090906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1</v>
          </cell>
          <cell r="AP90">
            <v>0</v>
          </cell>
          <cell r="AQ90" t="str">
            <v>R</v>
          </cell>
          <cell r="AR90">
            <v>236.89182683546392</v>
          </cell>
          <cell r="AS90">
            <v>0</v>
          </cell>
          <cell r="AT90">
            <v>0</v>
          </cell>
          <cell r="AU90">
            <v>236.89182683546392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236.89182683546392</v>
          </cell>
          <cell r="BE90">
            <v>0</v>
          </cell>
          <cell r="BF90">
            <v>0</v>
          </cell>
          <cell r="BG90">
            <v>236.89182683546392</v>
          </cell>
          <cell r="BH90">
            <v>4.8535274743272723</v>
          </cell>
          <cell r="BI90">
            <v>8.3381399999999992</v>
          </cell>
          <cell r="BJ90">
            <v>13.605519999999999</v>
          </cell>
          <cell r="BK90">
            <v>16.292000000000005</v>
          </cell>
          <cell r="BL90">
            <v>38.235660000000003</v>
          </cell>
          <cell r="BM90">
            <v>0</v>
          </cell>
          <cell r="BN90">
            <v>0</v>
          </cell>
          <cell r="BO90">
            <v>0</v>
          </cell>
          <cell r="BP90">
            <v>279.98101430979119</v>
          </cell>
        </row>
        <row r="91">
          <cell r="C91">
            <v>94042647</v>
          </cell>
          <cell r="D91">
            <v>50</v>
          </cell>
          <cell r="E91" t="str">
            <v>UNICARBO 50</v>
          </cell>
          <cell r="F91">
            <v>46</v>
          </cell>
          <cell r="G91">
            <v>1257898</v>
          </cell>
          <cell r="H91">
            <v>1234.1300000000001</v>
          </cell>
          <cell r="I91">
            <v>783</v>
          </cell>
          <cell r="J91">
            <v>3.8003120123982543</v>
          </cell>
          <cell r="K91">
            <v>1120001</v>
          </cell>
          <cell r="L91">
            <v>0.97</v>
          </cell>
          <cell r="M91">
            <v>1</v>
          </cell>
          <cell r="N91">
            <v>229.78507203039999</v>
          </cell>
          <cell r="R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1360043</v>
          </cell>
          <cell r="AD91">
            <v>40</v>
          </cell>
          <cell r="AE91">
            <v>0.40730000000000016</v>
          </cell>
          <cell r="AF91">
            <v>0</v>
          </cell>
          <cell r="AG91">
            <v>0</v>
          </cell>
          <cell r="AH91">
            <v>0</v>
          </cell>
          <cell r="AI91" t="str">
            <v>BU</v>
          </cell>
          <cell r="AJ91">
            <v>0.90909090909090906</v>
          </cell>
          <cell r="AK91">
            <v>1</v>
          </cell>
          <cell r="AL91">
            <v>12.549999999999997</v>
          </cell>
          <cell r="AM91">
            <v>0</v>
          </cell>
          <cell r="AN91">
            <v>0</v>
          </cell>
          <cell r="AO91">
            <v>1</v>
          </cell>
          <cell r="AP91">
            <v>0</v>
          </cell>
          <cell r="AQ91" t="str">
            <v>R</v>
          </cell>
          <cell r="AR91">
            <v>236.89182683546392</v>
          </cell>
          <cell r="AS91">
            <v>0</v>
          </cell>
          <cell r="AT91">
            <v>0</v>
          </cell>
          <cell r="AU91">
            <v>236.89182683546392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236.89182683546392</v>
          </cell>
          <cell r="BE91">
            <v>0</v>
          </cell>
          <cell r="BF91">
            <v>0</v>
          </cell>
          <cell r="BG91">
            <v>236.89182683546392</v>
          </cell>
          <cell r="BH91">
            <v>4.8535274743272723</v>
          </cell>
          <cell r="BI91">
            <v>0</v>
          </cell>
          <cell r="BJ91">
            <v>0</v>
          </cell>
          <cell r="BK91">
            <v>16.292000000000005</v>
          </cell>
          <cell r="BL91">
            <v>16.292000000000005</v>
          </cell>
          <cell r="BM91">
            <v>11.409090909090907</v>
          </cell>
          <cell r="BN91">
            <v>0</v>
          </cell>
          <cell r="BO91">
            <v>11.409090909090907</v>
          </cell>
          <cell r="BP91">
            <v>269.4464452188821</v>
          </cell>
        </row>
        <row r="92">
          <cell r="C92">
            <v>94050647</v>
          </cell>
          <cell r="D92">
            <v>50</v>
          </cell>
          <cell r="E92" t="str">
            <v>UNICARBO 50</v>
          </cell>
          <cell r="F92">
            <v>46</v>
          </cell>
          <cell r="G92">
            <v>48480</v>
          </cell>
          <cell r="H92">
            <v>62.46</v>
          </cell>
          <cell r="I92">
            <v>654</v>
          </cell>
          <cell r="J92">
            <v>3.8003120123982543</v>
          </cell>
          <cell r="K92">
            <v>1120001</v>
          </cell>
          <cell r="L92">
            <v>0.97</v>
          </cell>
          <cell r="M92">
            <v>1</v>
          </cell>
          <cell r="N92">
            <v>229.78507203039999</v>
          </cell>
          <cell r="R92">
            <v>0</v>
          </cell>
          <cell r="V92">
            <v>0</v>
          </cell>
          <cell r="W92">
            <v>1330001</v>
          </cell>
          <cell r="X92">
            <v>1.8</v>
          </cell>
          <cell r="Y92">
            <v>4.6322999999999999</v>
          </cell>
          <cell r="Z92">
            <v>1350002</v>
          </cell>
          <cell r="AA92">
            <v>0.95499999999999996</v>
          </cell>
          <cell r="AB92">
            <v>14.321599999999998</v>
          </cell>
          <cell r="AC92">
            <v>1360043</v>
          </cell>
          <cell r="AD92">
            <v>40</v>
          </cell>
          <cell r="AE92">
            <v>0.40730000000000016</v>
          </cell>
          <cell r="AF92">
            <v>0</v>
          </cell>
          <cell r="AG92">
            <v>0</v>
          </cell>
          <cell r="AH92">
            <v>0</v>
          </cell>
          <cell r="AI92" t="str">
            <v>NN</v>
          </cell>
          <cell r="AJ92">
            <v>0.90909090909090906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1</v>
          </cell>
          <cell r="AP92">
            <v>0</v>
          </cell>
          <cell r="AQ92" t="str">
            <v>R</v>
          </cell>
          <cell r="AR92">
            <v>236.89182683546392</v>
          </cell>
          <cell r="AS92">
            <v>0</v>
          </cell>
          <cell r="AT92">
            <v>0</v>
          </cell>
          <cell r="AU92">
            <v>236.89182683546392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236.89182683546392</v>
          </cell>
          <cell r="BE92">
            <v>0</v>
          </cell>
          <cell r="BF92">
            <v>0</v>
          </cell>
          <cell r="BG92">
            <v>236.89182683546392</v>
          </cell>
          <cell r="BH92">
            <v>5.8108746366945789</v>
          </cell>
          <cell r="BI92">
            <v>8.3381399999999992</v>
          </cell>
          <cell r="BJ92">
            <v>13.677127999999998</v>
          </cell>
          <cell r="BK92">
            <v>16.292000000000005</v>
          </cell>
          <cell r="BL92">
            <v>38.307268000000008</v>
          </cell>
          <cell r="BM92">
            <v>0</v>
          </cell>
          <cell r="BN92">
            <v>0</v>
          </cell>
          <cell r="BO92">
            <v>0</v>
          </cell>
          <cell r="BP92">
            <v>281.0099694721585</v>
          </cell>
        </row>
        <row r="93">
          <cell r="C93">
            <v>94050650</v>
          </cell>
          <cell r="D93">
            <v>50</v>
          </cell>
          <cell r="E93" t="str">
            <v>UNICARBO 50</v>
          </cell>
          <cell r="F93">
            <v>51</v>
          </cell>
          <cell r="G93">
            <v>20</v>
          </cell>
          <cell r="H93">
            <v>0</v>
          </cell>
          <cell r="I93">
            <v>654</v>
          </cell>
          <cell r="J93">
            <v>5.5645090847832916</v>
          </cell>
          <cell r="K93">
            <v>1121053</v>
          </cell>
          <cell r="L93">
            <v>0.96499999999999997</v>
          </cell>
          <cell r="M93">
            <v>1</v>
          </cell>
          <cell r="N93">
            <v>399.28127684372441</v>
          </cell>
          <cell r="R93">
            <v>0</v>
          </cell>
          <cell r="V93">
            <v>0</v>
          </cell>
          <cell r="W93">
            <v>1330001</v>
          </cell>
          <cell r="X93">
            <v>1.8</v>
          </cell>
          <cell r="Y93">
            <v>4.6322999999999999</v>
          </cell>
          <cell r="Z93">
            <v>1350003</v>
          </cell>
          <cell r="AA93">
            <v>0.78400000000000003</v>
          </cell>
          <cell r="AB93">
            <v>16.837199999999999</v>
          </cell>
          <cell r="AC93">
            <v>1360045</v>
          </cell>
          <cell r="AD93">
            <v>40</v>
          </cell>
          <cell r="AE93">
            <v>0.42630000000000007</v>
          </cell>
          <cell r="AF93">
            <v>0</v>
          </cell>
          <cell r="AG93">
            <v>0</v>
          </cell>
          <cell r="AH93">
            <v>0</v>
          </cell>
          <cell r="AI93" t="str">
            <v>NN</v>
          </cell>
          <cell r="AJ93">
            <v>0.90909090909090906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1</v>
          </cell>
          <cell r="AP93">
            <v>0</v>
          </cell>
          <cell r="AQ93" t="str">
            <v>C</v>
          </cell>
          <cell r="AR93">
            <v>394.79764460137193</v>
          </cell>
          <cell r="AS93">
            <v>0</v>
          </cell>
          <cell r="AT93">
            <v>18.965336583834766</v>
          </cell>
          <cell r="AU93">
            <v>413.76298118520668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394.79764460137193</v>
          </cell>
          <cell r="BE93">
            <v>0</v>
          </cell>
          <cell r="BF93">
            <v>18.965336583834766</v>
          </cell>
          <cell r="BG93">
            <v>413.76298118520668</v>
          </cell>
          <cell r="BH93">
            <v>8.5084236770386727</v>
          </cell>
          <cell r="BI93">
            <v>8.3381399999999992</v>
          </cell>
          <cell r="BJ93">
            <v>13.200364799999999</v>
          </cell>
          <cell r="BK93">
            <v>17.052000000000003</v>
          </cell>
          <cell r="BL93">
            <v>38.590504800000005</v>
          </cell>
          <cell r="BM93">
            <v>0</v>
          </cell>
          <cell r="BN93">
            <v>0</v>
          </cell>
          <cell r="BO93">
            <v>0</v>
          </cell>
          <cell r="BP93">
            <v>460.86190966224535</v>
          </cell>
        </row>
        <row r="94">
          <cell r="C94">
            <v>94052647</v>
          </cell>
          <cell r="D94">
            <v>50</v>
          </cell>
          <cell r="E94" t="str">
            <v>UNICARBO 50</v>
          </cell>
          <cell r="F94">
            <v>46</v>
          </cell>
          <cell r="G94">
            <v>1000</v>
          </cell>
          <cell r="H94">
            <v>-26.917000000000002</v>
          </cell>
          <cell r="I94">
            <v>654</v>
          </cell>
          <cell r="J94">
            <v>3.8003120123982543</v>
          </cell>
          <cell r="K94">
            <v>1120001</v>
          </cell>
          <cell r="L94">
            <v>0.97</v>
          </cell>
          <cell r="M94">
            <v>1</v>
          </cell>
          <cell r="N94">
            <v>229.78507203039999</v>
          </cell>
          <cell r="R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1360043</v>
          </cell>
          <cell r="AD94">
            <v>40</v>
          </cell>
          <cell r="AE94">
            <v>0.40730000000000016</v>
          </cell>
          <cell r="AF94">
            <v>0</v>
          </cell>
          <cell r="AG94">
            <v>0</v>
          </cell>
          <cell r="AH94">
            <v>0</v>
          </cell>
          <cell r="AI94" t="str">
            <v>BU</v>
          </cell>
          <cell r="AJ94">
            <v>0.90909090909090906</v>
          </cell>
          <cell r="AK94">
            <v>1</v>
          </cell>
          <cell r="AL94">
            <v>12.549999999999997</v>
          </cell>
          <cell r="AM94">
            <v>0</v>
          </cell>
          <cell r="AN94">
            <v>0</v>
          </cell>
          <cell r="AO94">
            <v>1</v>
          </cell>
          <cell r="AP94">
            <v>0</v>
          </cell>
          <cell r="AQ94" t="str">
            <v>R</v>
          </cell>
          <cell r="AR94">
            <v>236.89182683546392</v>
          </cell>
          <cell r="AS94">
            <v>0</v>
          </cell>
          <cell r="AT94">
            <v>0</v>
          </cell>
          <cell r="AU94">
            <v>236.89182683546392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236.89182683546392</v>
          </cell>
          <cell r="BE94">
            <v>0</v>
          </cell>
          <cell r="BF94">
            <v>0</v>
          </cell>
          <cell r="BG94">
            <v>236.89182683546392</v>
          </cell>
          <cell r="BH94">
            <v>5.8108746366945789</v>
          </cell>
          <cell r="BI94">
            <v>0</v>
          </cell>
          <cell r="BJ94">
            <v>0</v>
          </cell>
          <cell r="BK94">
            <v>16.292000000000005</v>
          </cell>
          <cell r="BL94">
            <v>16.292000000000005</v>
          </cell>
          <cell r="BM94">
            <v>11.409090909090907</v>
          </cell>
          <cell r="BN94">
            <v>0</v>
          </cell>
          <cell r="BO94">
            <v>11.409090909090907</v>
          </cell>
          <cell r="BP94">
            <v>270.40379238124945</v>
          </cell>
        </row>
        <row r="95">
          <cell r="C95">
            <v>94052903</v>
          </cell>
          <cell r="D95">
            <v>50</v>
          </cell>
          <cell r="E95" t="str">
            <v>UNICARBO 50</v>
          </cell>
          <cell r="F95">
            <v>46</v>
          </cell>
          <cell r="G95">
            <v>6210</v>
          </cell>
          <cell r="H95">
            <v>14.83</v>
          </cell>
          <cell r="I95">
            <v>654</v>
          </cell>
          <cell r="J95">
            <v>3.8003120123982543</v>
          </cell>
          <cell r="K95">
            <v>1120001</v>
          </cell>
          <cell r="L95">
            <v>0.97</v>
          </cell>
          <cell r="M95">
            <v>1</v>
          </cell>
          <cell r="N95">
            <v>229.78507203039999</v>
          </cell>
          <cell r="R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BU</v>
          </cell>
          <cell r="AJ95">
            <v>0.90909090909090906</v>
          </cell>
          <cell r="AK95">
            <v>1</v>
          </cell>
          <cell r="AL95">
            <v>12.549999999999997</v>
          </cell>
          <cell r="AM95">
            <v>0</v>
          </cell>
          <cell r="AN95">
            <v>0</v>
          </cell>
          <cell r="AO95">
            <v>1</v>
          </cell>
          <cell r="AP95">
            <v>0</v>
          </cell>
          <cell r="AQ95" t="str">
            <v>R</v>
          </cell>
          <cell r="AR95">
            <v>236.89182683546392</v>
          </cell>
          <cell r="AS95">
            <v>0</v>
          </cell>
          <cell r="AT95">
            <v>0</v>
          </cell>
          <cell r="AU95">
            <v>236.89182683546392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236.89182683546392</v>
          </cell>
          <cell r="BE95">
            <v>0</v>
          </cell>
          <cell r="BF95">
            <v>0</v>
          </cell>
          <cell r="BG95">
            <v>236.89182683546392</v>
          </cell>
          <cell r="BH95">
            <v>5.8108746366945789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11.409090909090907</v>
          </cell>
          <cell r="BN95">
            <v>0</v>
          </cell>
          <cell r="BO95">
            <v>11.409090909090907</v>
          </cell>
          <cell r="BP95">
            <v>254.11179238124942</v>
          </cell>
        </row>
        <row r="96">
          <cell r="C96">
            <v>94062903</v>
          </cell>
          <cell r="D96">
            <v>50</v>
          </cell>
          <cell r="E96" t="str">
            <v>UNICARBO 50</v>
          </cell>
          <cell r="F96">
            <v>42</v>
          </cell>
          <cell r="G96">
            <v>16990</v>
          </cell>
          <cell r="H96">
            <v>7.5</v>
          </cell>
          <cell r="I96">
            <v>2058.5616</v>
          </cell>
          <cell r="J96">
            <v>1.9365846355084972</v>
          </cell>
          <cell r="K96">
            <v>1121053</v>
          </cell>
          <cell r="L96">
            <v>0.96499999999999997</v>
          </cell>
          <cell r="M96">
            <v>0.6</v>
          </cell>
          <cell r="N96">
            <v>399.28127684372441</v>
          </cell>
          <cell r="O96">
            <v>1120002</v>
          </cell>
          <cell r="P96">
            <v>0.96499999999999997</v>
          </cell>
          <cell r="Q96">
            <v>0.4</v>
          </cell>
          <cell r="R96">
            <v>679.28613224865967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BU</v>
          </cell>
          <cell r="AJ96">
            <v>0.90909090909090906</v>
          </cell>
          <cell r="AK96">
            <v>1</v>
          </cell>
          <cell r="AL96">
            <v>12.549999999999997</v>
          </cell>
          <cell r="AM96">
            <v>0</v>
          </cell>
          <cell r="AN96">
            <v>0</v>
          </cell>
          <cell r="AO96">
            <v>1</v>
          </cell>
          <cell r="AP96">
            <v>0</v>
          </cell>
          <cell r="AQ96" t="str">
            <v>R</v>
          </cell>
          <cell r="AR96">
            <v>236.87858676082314</v>
          </cell>
          <cell r="AS96">
            <v>0</v>
          </cell>
          <cell r="AT96">
            <v>11.379201950300859</v>
          </cell>
          <cell r="AU96">
            <v>248.25778871112399</v>
          </cell>
          <cell r="AV96">
            <v>281.56938124296778</v>
          </cell>
          <cell r="AW96">
            <v>0</v>
          </cell>
          <cell r="AX96">
            <v>0</v>
          </cell>
          <cell r="AY96">
            <v>281.56938124296778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518.44796800379095</v>
          </cell>
          <cell r="BE96">
            <v>0</v>
          </cell>
          <cell r="BF96">
            <v>11.379201950300859</v>
          </cell>
          <cell r="BG96">
            <v>529.8271699540918</v>
          </cell>
          <cell r="BH96">
            <v>0.94074650741979116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11.409090909090907</v>
          </cell>
          <cell r="BN96">
            <v>0</v>
          </cell>
          <cell r="BO96">
            <v>11.409090909090907</v>
          </cell>
          <cell r="BP96">
            <v>542.1770073706025</v>
          </cell>
        </row>
        <row r="97">
          <cell r="C97">
            <v>94590647</v>
          </cell>
          <cell r="D97">
            <v>50</v>
          </cell>
          <cell r="E97" t="str">
            <v>UNICARBO 50</v>
          </cell>
          <cell r="F97">
            <v>42</v>
          </cell>
          <cell r="G97">
            <v>10</v>
          </cell>
          <cell r="H97">
            <v>0</v>
          </cell>
          <cell r="I97">
            <v>718.8832000000001</v>
          </cell>
          <cell r="J97">
            <v>1.9365846355084972</v>
          </cell>
          <cell r="K97">
            <v>1121053</v>
          </cell>
          <cell r="L97">
            <v>0.96499999999999997</v>
          </cell>
          <cell r="M97">
            <v>0.6</v>
          </cell>
          <cell r="N97">
            <v>399.28127684372441</v>
          </cell>
          <cell r="O97">
            <v>1120002</v>
          </cell>
          <cell r="P97">
            <v>0.96499999999999997</v>
          </cell>
          <cell r="Q97">
            <v>0.4</v>
          </cell>
          <cell r="R97">
            <v>679.28613224865967</v>
          </cell>
          <cell r="V97">
            <v>0</v>
          </cell>
          <cell r="W97">
            <v>1330001</v>
          </cell>
          <cell r="X97">
            <v>1.8</v>
          </cell>
          <cell r="Y97">
            <v>4.6322999999999999</v>
          </cell>
          <cell r="Z97">
            <v>1350002</v>
          </cell>
          <cell r="AA97">
            <v>0.95499999999999996</v>
          </cell>
          <cell r="AB97">
            <v>14.321599999999998</v>
          </cell>
          <cell r="AC97">
            <v>1360043</v>
          </cell>
          <cell r="AD97">
            <v>40</v>
          </cell>
          <cell r="AE97">
            <v>0.40730000000000016</v>
          </cell>
          <cell r="AF97">
            <v>0</v>
          </cell>
          <cell r="AG97">
            <v>0</v>
          </cell>
          <cell r="AH97">
            <v>0</v>
          </cell>
          <cell r="AI97" t="str">
            <v>NN</v>
          </cell>
          <cell r="AJ97">
            <v>0.90909090909090906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1</v>
          </cell>
          <cell r="AP97">
            <v>0</v>
          </cell>
          <cell r="AQ97" t="str">
            <v>R</v>
          </cell>
          <cell r="AR97">
            <v>236.87858676082314</v>
          </cell>
          <cell r="AS97">
            <v>0</v>
          </cell>
          <cell r="AT97">
            <v>11.379201950300859</v>
          </cell>
          <cell r="AU97">
            <v>248.25778871112399</v>
          </cell>
          <cell r="AV97">
            <v>281.56938124296778</v>
          </cell>
          <cell r="AW97">
            <v>0</v>
          </cell>
          <cell r="AX97">
            <v>0</v>
          </cell>
          <cell r="AY97">
            <v>281.56938124296778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518.44796800379095</v>
          </cell>
          <cell r="BE97">
            <v>0</v>
          </cell>
          <cell r="BF97">
            <v>11.379201950300859</v>
          </cell>
          <cell r="BG97">
            <v>529.8271699540918</v>
          </cell>
          <cell r="BH97">
            <v>2.6938793889028108</v>
          </cell>
          <cell r="BI97">
            <v>8.3381399999999992</v>
          </cell>
          <cell r="BJ97">
            <v>13.677127999999998</v>
          </cell>
          <cell r="BK97">
            <v>16.292000000000005</v>
          </cell>
          <cell r="BL97">
            <v>38.307268000000008</v>
          </cell>
          <cell r="BM97">
            <v>0</v>
          </cell>
          <cell r="BN97">
            <v>0</v>
          </cell>
          <cell r="BO97">
            <v>0</v>
          </cell>
          <cell r="BP97">
            <v>570.82831734299464</v>
          </cell>
        </row>
        <row r="98">
          <cell r="C98">
            <v>94600647</v>
          </cell>
          <cell r="D98">
            <v>50</v>
          </cell>
          <cell r="E98" t="str">
            <v>UNICARBO 50</v>
          </cell>
          <cell r="F98">
            <v>42</v>
          </cell>
          <cell r="G98">
            <v>437105</v>
          </cell>
          <cell r="H98">
            <v>547.65</v>
          </cell>
          <cell r="I98">
            <v>718.8832000000001</v>
          </cell>
          <cell r="J98">
            <v>1.9365846355084972</v>
          </cell>
          <cell r="K98">
            <v>1121053</v>
          </cell>
          <cell r="L98">
            <v>0.96499999999999997</v>
          </cell>
          <cell r="M98">
            <v>0.6</v>
          </cell>
          <cell r="N98">
            <v>399.28127684372441</v>
          </cell>
          <cell r="O98">
            <v>1120002</v>
          </cell>
          <cell r="P98">
            <v>0.96499999999999997</v>
          </cell>
          <cell r="Q98">
            <v>0.4</v>
          </cell>
          <cell r="R98">
            <v>679.28613224865967</v>
          </cell>
          <cell r="V98">
            <v>0</v>
          </cell>
          <cell r="W98">
            <v>1330001</v>
          </cell>
          <cell r="X98">
            <v>1.8</v>
          </cell>
          <cell r="Y98">
            <v>4.6322999999999999</v>
          </cell>
          <cell r="Z98">
            <v>1350002</v>
          </cell>
          <cell r="AA98">
            <v>0.95499999999999996</v>
          </cell>
          <cell r="AB98">
            <v>14.321599999999998</v>
          </cell>
          <cell r="AC98">
            <v>1360043</v>
          </cell>
          <cell r="AD98">
            <v>40</v>
          </cell>
          <cell r="AE98">
            <v>0.40730000000000016</v>
          </cell>
          <cell r="AF98">
            <v>0</v>
          </cell>
          <cell r="AG98">
            <v>0</v>
          </cell>
          <cell r="AH98">
            <v>0</v>
          </cell>
          <cell r="AI98" t="str">
            <v>NN</v>
          </cell>
          <cell r="AJ98">
            <v>0.90909090909090906</v>
          </cell>
          <cell r="AK98">
            <v>1</v>
          </cell>
          <cell r="AL98">
            <v>0</v>
          </cell>
          <cell r="AM98">
            <v>0</v>
          </cell>
          <cell r="AN98">
            <v>0</v>
          </cell>
          <cell r="AO98">
            <v>1</v>
          </cell>
          <cell r="AP98">
            <v>0</v>
          </cell>
          <cell r="AQ98" t="str">
            <v>R</v>
          </cell>
          <cell r="AR98">
            <v>236.87858676082314</v>
          </cell>
          <cell r="AS98">
            <v>0</v>
          </cell>
          <cell r="AT98">
            <v>11.379201950300859</v>
          </cell>
          <cell r="AU98">
            <v>248.25778871112399</v>
          </cell>
          <cell r="AV98">
            <v>281.56938124296778</v>
          </cell>
          <cell r="AW98">
            <v>0</v>
          </cell>
          <cell r="AX98">
            <v>0</v>
          </cell>
          <cell r="AY98">
            <v>281.56938124296778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518.44796800379095</v>
          </cell>
          <cell r="BE98">
            <v>0</v>
          </cell>
          <cell r="BF98">
            <v>11.379201950300859</v>
          </cell>
          <cell r="BG98">
            <v>529.8271699540918</v>
          </cell>
          <cell r="BH98">
            <v>2.6938793889028108</v>
          </cell>
          <cell r="BI98">
            <v>8.3381399999999992</v>
          </cell>
          <cell r="BJ98">
            <v>13.677127999999998</v>
          </cell>
          <cell r="BK98">
            <v>16.292000000000005</v>
          </cell>
          <cell r="BL98">
            <v>38.307268000000008</v>
          </cell>
          <cell r="BM98">
            <v>0</v>
          </cell>
          <cell r="BN98">
            <v>0</v>
          </cell>
          <cell r="BO98">
            <v>0</v>
          </cell>
          <cell r="BP98">
            <v>570.82831734299464</v>
          </cell>
        </row>
        <row r="99">
          <cell r="C99">
            <v>94600650</v>
          </cell>
          <cell r="D99">
            <v>50</v>
          </cell>
          <cell r="E99" t="str">
            <v>UNICARBO 50</v>
          </cell>
          <cell r="F99">
            <v>42</v>
          </cell>
          <cell r="G99">
            <v>10015</v>
          </cell>
          <cell r="H99">
            <v>18.829999999999998</v>
          </cell>
          <cell r="I99">
            <v>718.8832000000001</v>
          </cell>
          <cell r="J99">
            <v>1.9365846355084972</v>
          </cell>
          <cell r="K99">
            <v>1121053</v>
          </cell>
          <cell r="L99">
            <v>0.96499999999999997</v>
          </cell>
          <cell r="M99">
            <v>0.6</v>
          </cell>
          <cell r="N99">
            <v>399.28127684372441</v>
          </cell>
          <cell r="O99">
            <v>1120002</v>
          </cell>
          <cell r="P99">
            <v>0.96499999999999997</v>
          </cell>
          <cell r="Q99">
            <v>0.4</v>
          </cell>
          <cell r="R99">
            <v>679.28613224865967</v>
          </cell>
          <cell r="V99">
            <v>0</v>
          </cell>
          <cell r="W99">
            <v>1330001</v>
          </cell>
          <cell r="X99">
            <v>1.8</v>
          </cell>
          <cell r="Y99">
            <v>4.6322999999999999</v>
          </cell>
          <cell r="Z99">
            <v>1350003</v>
          </cell>
          <cell r="AA99">
            <v>0.78400000000000003</v>
          </cell>
          <cell r="AB99">
            <v>16.837199999999999</v>
          </cell>
          <cell r="AC99">
            <v>1360045</v>
          </cell>
          <cell r="AD99">
            <v>40</v>
          </cell>
          <cell r="AE99">
            <v>0.42630000000000007</v>
          </cell>
          <cell r="AF99">
            <v>0</v>
          </cell>
          <cell r="AG99">
            <v>0</v>
          </cell>
          <cell r="AH99">
            <v>0</v>
          </cell>
          <cell r="AI99" t="str">
            <v>NN</v>
          </cell>
          <cell r="AJ99">
            <v>0.90909090909090906</v>
          </cell>
          <cell r="AK99">
            <v>1</v>
          </cell>
          <cell r="AL99">
            <v>0</v>
          </cell>
          <cell r="AM99">
            <v>0</v>
          </cell>
          <cell r="AN99">
            <v>0</v>
          </cell>
          <cell r="AO99">
            <v>1</v>
          </cell>
          <cell r="AP99">
            <v>0</v>
          </cell>
          <cell r="AQ99" t="str">
            <v>R</v>
          </cell>
          <cell r="AR99">
            <v>236.87858676082314</v>
          </cell>
          <cell r="AS99">
            <v>0</v>
          </cell>
          <cell r="AT99">
            <v>11.379201950300859</v>
          </cell>
          <cell r="AU99">
            <v>248.25778871112399</v>
          </cell>
          <cell r="AV99">
            <v>281.56938124296778</v>
          </cell>
          <cell r="AW99">
            <v>0</v>
          </cell>
          <cell r="AX99">
            <v>0</v>
          </cell>
          <cell r="AY99">
            <v>281.56938124296778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518.44796800379095</v>
          </cell>
          <cell r="BE99">
            <v>0</v>
          </cell>
          <cell r="BF99">
            <v>11.379201950300859</v>
          </cell>
          <cell r="BG99">
            <v>529.8271699540918</v>
          </cell>
          <cell r="BH99">
            <v>2.6938793889028108</v>
          </cell>
          <cell r="BI99">
            <v>8.3381399999999992</v>
          </cell>
          <cell r="BJ99">
            <v>13.200364799999999</v>
          </cell>
          <cell r="BK99">
            <v>17.052000000000003</v>
          </cell>
          <cell r="BL99">
            <v>38.590504800000005</v>
          </cell>
          <cell r="BM99">
            <v>0</v>
          </cell>
          <cell r="BN99">
            <v>0</v>
          </cell>
          <cell r="BO99">
            <v>0</v>
          </cell>
          <cell r="BP99">
            <v>571.11155414299458</v>
          </cell>
        </row>
        <row r="100">
          <cell r="C100">
            <v>94602903</v>
          </cell>
          <cell r="D100">
            <v>50</v>
          </cell>
          <cell r="E100" t="str">
            <v>UNICARBO 50</v>
          </cell>
          <cell r="F100">
            <v>42</v>
          </cell>
          <cell r="G100">
            <v>238725</v>
          </cell>
          <cell r="H100">
            <v>303.93</v>
          </cell>
          <cell r="I100">
            <v>718.8832000000001</v>
          </cell>
          <cell r="J100">
            <v>1.9365846355084972</v>
          </cell>
          <cell r="K100">
            <v>1121053</v>
          </cell>
          <cell r="L100">
            <v>0.96499999999999997</v>
          </cell>
          <cell r="M100">
            <v>0.6</v>
          </cell>
          <cell r="N100">
            <v>399.28127684372441</v>
          </cell>
          <cell r="O100">
            <v>1120002</v>
          </cell>
          <cell r="P100">
            <v>0.96499999999999997</v>
          </cell>
          <cell r="Q100">
            <v>0.4</v>
          </cell>
          <cell r="R100">
            <v>679.28613224865967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BU</v>
          </cell>
          <cell r="AJ100">
            <v>0.90909090909090906</v>
          </cell>
          <cell r="AK100">
            <v>1</v>
          </cell>
          <cell r="AL100">
            <v>12.549999999999997</v>
          </cell>
          <cell r="AM100">
            <v>0</v>
          </cell>
          <cell r="AN100">
            <v>0</v>
          </cell>
          <cell r="AO100">
            <v>1</v>
          </cell>
          <cell r="AP100">
            <v>0</v>
          </cell>
          <cell r="AQ100" t="str">
            <v>R</v>
          </cell>
          <cell r="AR100">
            <v>236.87858676082314</v>
          </cell>
          <cell r="AS100">
            <v>0</v>
          </cell>
          <cell r="AT100">
            <v>11.379201950300859</v>
          </cell>
          <cell r="AU100">
            <v>248.25778871112399</v>
          </cell>
          <cell r="AV100">
            <v>281.56938124296778</v>
          </cell>
          <cell r="AW100">
            <v>0</v>
          </cell>
          <cell r="AX100">
            <v>0</v>
          </cell>
          <cell r="AY100">
            <v>281.56938124296778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518.44796800379095</v>
          </cell>
          <cell r="BE100">
            <v>0</v>
          </cell>
          <cell r="BF100">
            <v>11.379201950300859</v>
          </cell>
          <cell r="BG100">
            <v>529.8271699540918</v>
          </cell>
          <cell r="BH100">
            <v>2.6938793889028108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11.409090909090907</v>
          </cell>
          <cell r="BN100">
            <v>0</v>
          </cell>
          <cell r="BO100">
            <v>11.409090909090907</v>
          </cell>
          <cell r="BP100">
            <v>543.93014025208549</v>
          </cell>
        </row>
        <row r="101">
          <cell r="C101">
            <v>96040646</v>
          </cell>
          <cell r="D101">
            <v>70</v>
          </cell>
          <cell r="E101" t="str">
            <v>UNICARBO 70</v>
          </cell>
          <cell r="F101">
            <v>51</v>
          </cell>
          <cell r="G101">
            <v>681171</v>
          </cell>
          <cell r="H101">
            <v>494.7</v>
          </cell>
          <cell r="I101">
            <v>1024</v>
          </cell>
          <cell r="J101">
            <v>5.5645090847832916</v>
          </cell>
          <cell r="K101">
            <v>1121030</v>
          </cell>
          <cell r="L101">
            <v>0.97</v>
          </cell>
          <cell r="M101">
            <v>1</v>
          </cell>
          <cell r="N101">
            <v>523.0193035854852</v>
          </cell>
          <cell r="R101">
            <v>0</v>
          </cell>
          <cell r="V101">
            <v>0</v>
          </cell>
          <cell r="W101">
            <v>1330001</v>
          </cell>
          <cell r="X101">
            <v>1.8</v>
          </cell>
          <cell r="Y101">
            <v>4.6322999999999999</v>
          </cell>
          <cell r="Z101">
            <v>1350002</v>
          </cell>
          <cell r="AA101">
            <v>0.82599999999999996</v>
          </cell>
          <cell r="AB101">
            <v>14.321599999999998</v>
          </cell>
          <cell r="AC101">
            <v>1360042</v>
          </cell>
          <cell r="AD101">
            <v>50</v>
          </cell>
          <cell r="AE101">
            <v>0.40739999999999998</v>
          </cell>
          <cell r="AF101">
            <v>0</v>
          </cell>
          <cell r="AG101">
            <v>0</v>
          </cell>
          <cell r="AH101">
            <v>0</v>
          </cell>
          <cell r="AI101" t="str">
            <v>NN</v>
          </cell>
          <cell r="AJ101">
            <v>0.90909090909090906</v>
          </cell>
          <cell r="AK101">
            <v>1</v>
          </cell>
          <cell r="AL101">
            <v>0</v>
          </cell>
          <cell r="AM101">
            <v>0</v>
          </cell>
          <cell r="AN101">
            <v>0</v>
          </cell>
          <cell r="AO101">
            <v>1</v>
          </cell>
          <cell r="AP101">
            <v>0</v>
          </cell>
          <cell r="AQ101" t="str">
            <v>C</v>
          </cell>
          <cell r="AR101">
            <v>371.04308668060548</v>
          </cell>
          <cell r="AS101">
            <v>0</v>
          </cell>
          <cell r="AT101">
            <v>168.1520716549463</v>
          </cell>
          <cell r="AU101">
            <v>539.19515833555181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371.04308668060548</v>
          </cell>
          <cell r="BE101">
            <v>0</v>
          </cell>
          <cell r="BF101">
            <v>168.1520716549463</v>
          </cell>
          <cell r="BG101">
            <v>539.19515833555181</v>
          </cell>
          <cell r="BH101">
            <v>5.4340909031086833</v>
          </cell>
          <cell r="BI101">
            <v>8.3381399999999992</v>
          </cell>
          <cell r="BJ101">
            <v>11.829641599999999</v>
          </cell>
          <cell r="BK101">
            <v>20.369999999999997</v>
          </cell>
          <cell r="BL101">
            <v>40.537781599999995</v>
          </cell>
          <cell r="BM101">
            <v>0</v>
          </cell>
          <cell r="BN101">
            <v>0</v>
          </cell>
          <cell r="BO101">
            <v>0</v>
          </cell>
          <cell r="BP101">
            <v>585.16703083866048</v>
          </cell>
        </row>
        <row r="102">
          <cell r="C102">
            <v>96042901</v>
          </cell>
          <cell r="D102">
            <v>70</v>
          </cell>
          <cell r="E102" t="str">
            <v>UNICARBO 70</v>
          </cell>
          <cell r="F102">
            <v>51</v>
          </cell>
          <cell r="G102">
            <v>1000</v>
          </cell>
          <cell r="H102">
            <v>0</v>
          </cell>
          <cell r="I102">
            <v>1024</v>
          </cell>
          <cell r="J102">
            <v>5.5645090847832916</v>
          </cell>
          <cell r="K102">
            <v>1121056</v>
          </cell>
          <cell r="L102">
            <v>0.97</v>
          </cell>
          <cell r="M102">
            <v>1</v>
          </cell>
          <cell r="N102">
            <v>1E-4</v>
          </cell>
          <cell r="R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BU</v>
          </cell>
          <cell r="AJ102">
            <v>0.90909090909090906</v>
          </cell>
          <cell r="AK102">
            <v>1</v>
          </cell>
          <cell r="AL102">
            <v>12.549999999999997</v>
          </cell>
          <cell r="AM102">
            <v>0</v>
          </cell>
          <cell r="AN102">
            <v>0</v>
          </cell>
          <cell r="AO102">
            <v>1</v>
          </cell>
          <cell r="AP102">
            <v>0</v>
          </cell>
          <cell r="AQ102" t="str">
            <v>C</v>
          </cell>
          <cell r="AR102">
            <v>1.0309278350515464E-4</v>
          </cell>
          <cell r="AS102">
            <v>0</v>
          </cell>
          <cell r="AT102">
            <v>0</v>
          </cell>
          <cell r="AU102">
            <v>1.0309278350515464E-4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1.0309278350515464E-4</v>
          </cell>
          <cell r="BE102">
            <v>0</v>
          </cell>
          <cell r="BF102">
            <v>0</v>
          </cell>
          <cell r="BG102">
            <v>1.0309278350515464E-4</v>
          </cell>
          <cell r="BH102">
            <v>5.4340909031086833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11.409090909090907</v>
          </cell>
          <cell r="BN102">
            <v>0</v>
          </cell>
          <cell r="BO102">
            <v>11.409090909090907</v>
          </cell>
          <cell r="BP102">
            <v>16.843284904983093</v>
          </cell>
        </row>
        <row r="103">
          <cell r="C103">
            <v>96062901</v>
          </cell>
          <cell r="D103">
            <v>70</v>
          </cell>
          <cell r="E103" t="str">
            <v>UNICARBO 70</v>
          </cell>
          <cell r="F103">
            <v>51</v>
          </cell>
          <cell r="G103">
            <v>11000</v>
          </cell>
          <cell r="H103">
            <v>5.75</v>
          </cell>
          <cell r="I103">
            <v>884</v>
          </cell>
          <cell r="J103">
            <v>5.5645090847832916</v>
          </cell>
          <cell r="K103">
            <v>1121030</v>
          </cell>
          <cell r="L103">
            <v>0.97</v>
          </cell>
          <cell r="M103">
            <v>1</v>
          </cell>
          <cell r="N103">
            <v>523.0193035854852</v>
          </cell>
          <cell r="R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BU</v>
          </cell>
          <cell r="AJ103">
            <v>0.90909090909090906</v>
          </cell>
          <cell r="AK103">
            <v>1</v>
          </cell>
          <cell r="AL103">
            <v>12.549999999999997</v>
          </cell>
          <cell r="AM103">
            <v>0</v>
          </cell>
          <cell r="AN103">
            <v>0</v>
          </cell>
          <cell r="AO103">
            <v>1</v>
          </cell>
          <cell r="AP103">
            <v>0</v>
          </cell>
          <cell r="AQ103" t="str">
            <v>C</v>
          </cell>
          <cell r="AR103">
            <v>371.04308668060548</v>
          </cell>
          <cell r="AS103">
            <v>0</v>
          </cell>
          <cell r="AT103">
            <v>168.1520716549463</v>
          </cell>
          <cell r="AU103">
            <v>539.19515833555181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371.04308668060548</v>
          </cell>
          <cell r="BE103">
            <v>0</v>
          </cell>
          <cell r="BF103">
            <v>168.1520716549463</v>
          </cell>
          <cell r="BG103">
            <v>539.19515833555181</v>
          </cell>
          <cell r="BH103">
            <v>6.294693534822728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11.409090909090907</v>
          </cell>
          <cell r="BN103">
            <v>0</v>
          </cell>
          <cell r="BO103">
            <v>11.409090909090907</v>
          </cell>
          <cell r="BP103">
            <v>556.89894277946541</v>
          </cell>
        </row>
        <row r="104">
          <cell r="C104">
            <v>96112646</v>
          </cell>
          <cell r="D104">
            <v>70</v>
          </cell>
          <cell r="E104" t="str">
            <v>UNICARBO 70</v>
          </cell>
          <cell r="F104">
            <v>51</v>
          </cell>
          <cell r="G104">
            <v>44100</v>
          </cell>
          <cell r="H104">
            <v>25.58</v>
          </cell>
          <cell r="I104">
            <v>1545</v>
          </cell>
          <cell r="J104">
            <v>5.5645090847832916</v>
          </cell>
          <cell r="K104">
            <v>1121030</v>
          </cell>
          <cell r="L104">
            <v>0.97</v>
          </cell>
          <cell r="M104">
            <v>1</v>
          </cell>
          <cell r="N104">
            <v>523.0193035854852</v>
          </cell>
          <cell r="R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1360042</v>
          </cell>
          <cell r="AD104">
            <v>50</v>
          </cell>
          <cell r="AE104">
            <v>0.40739999999999998</v>
          </cell>
          <cell r="AF104">
            <v>0</v>
          </cell>
          <cell r="AG104">
            <v>0</v>
          </cell>
          <cell r="AH104">
            <v>0</v>
          </cell>
          <cell r="AI104" t="str">
            <v>BU</v>
          </cell>
          <cell r="AJ104">
            <v>0.90909090909090906</v>
          </cell>
          <cell r="AK104">
            <v>1</v>
          </cell>
          <cell r="AL104">
            <v>12.549999999999997</v>
          </cell>
          <cell r="AM104">
            <v>0</v>
          </cell>
          <cell r="AN104">
            <v>0</v>
          </cell>
          <cell r="AO104">
            <v>1</v>
          </cell>
          <cell r="AP104">
            <v>0</v>
          </cell>
          <cell r="AQ104" t="str">
            <v>C</v>
          </cell>
          <cell r="AR104">
            <v>371.04308668060548</v>
          </cell>
          <cell r="AS104">
            <v>0</v>
          </cell>
          <cell r="AT104">
            <v>168.1520716549463</v>
          </cell>
          <cell r="AU104">
            <v>539.19515833555181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371.04308668060548</v>
          </cell>
          <cell r="BE104">
            <v>0</v>
          </cell>
          <cell r="BF104">
            <v>168.1520716549463</v>
          </cell>
          <cell r="BG104">
            <v>539.19515833555181</v>
          </cell>
          <cell r="BH104">
            <v>3.6016240030959819</v>
          </cell>
          <cell r="BI104">
            <v>0</v>
          </cell>
          <cell r="BJ104">
            <v>0</v>
          </cell>
          <cell r="BK104">
            <v>20.369999999999997</v>
          </cell>
          <cell r="BL104">
            <v>20.369999999999997</v>
          </cell>
          <cell r="BM104">
            <v>11.409090909090907</v>
          </cell>
          <cell r="BN104">
            <v>0</v>
          </cell>
          <cell r="BO104">
            <v>11.409090909090907</v>
          </cell>
          <cell r="BP104">
            <v>574.57587324773863</v>
          </cell>
        </row>
        <row r="105">
          <cell r="C105">
            <v>96112904</v>
          </cell>
          <cell r="D105">
            <v>70</v>
          </cell>
          <cell r="E105" t="str">
            <v>UNICARBO 70</v>
          </cell>
          <cell r="F105">
            <v>51</v>
          </cell>
          <cell r="G105">
            <v>39000</v>
          </cell>
          <cell r="H105">
            <v>23.83</v>
          </cell>
          <cell r="I105">
            <v>1545</v>
          </cell>
          <cell r="J105">
            <v>5.5645090847832916</v>
          </cell>
          <cell r="K105">
            <v>1121030</v>
          </cell>
          <cell r="L105">
            <v>0.97</v>
          </cell>
          <cell r="M105">
            <v>1</v>
          </cell>
          <cell r="N105">
            <v>523.0193035854852</v>
          </cell>
          <cell r="R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BU</v>
          </cell>
          <cell r="AJ105">
            <v>0.90909090909090906</v>
          </cell>
          <cell r="AK105">
            <v>1</v>
          </cell>
          <cell r="AL105">
            <v>12.549999999999997</v>
          </cell>
          <cell r="AM105">
            <v>0</v>
          </cell>
          <cell r="AN105">
            <v>0</v>
          </cell>
          <cell r="AO105">
            <v>1</v>
          </cell>
          <cell r="AP105">
            <v>0</v>
          </cell>
          <cell r="AQ105" t="str">
            <v>C</v>
          </cell>
          <cell r="AR105">
            <v>371.04308668060548</v>
          </cell>
          <cell r="AS105">
            <v>0</v>
          </cell>
          <cell r="AT105">
            <v>168.1520716549463</v>
          </cell>
          <cell r="AU105">
            <v>539.19515833555181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371.04308668060548</v>
          </cell>
          <cell r="BE105">
            <v>0</v>
          </cell>
          <cell r="BF105">
            <v>168.1520716549463</v>
          </cell>
          <cell r="BG105">
            <v>539.19515833555181</v>
          </cell>
          <cell r="BH105">
            <v>3.6016240030959819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11.409090909090907</v>
          </cell>
          <cell r="BN105">
            <v>0</v>
          </cell>
          <cell r="BO105">
            <v>11.409090909090907</v>
          </cell>
          <cell r="BP105">
            <v>554.20587324773862</v>
          </cell>
        </row>
        <row r="106">
          <cell r="C106">
            <v>96190646</v>
          </cell>
          <cell r="D106">
            <v>70</v>
          </cell>
          <cell r="E106" t="str">
            <v>UNICARBO 70</v>
          </cell>
          <cell r="F106">
            <v>51</v>
          </cell>
          <cell r="G106">
            <v>2010</v>
          </cell>
          <cell r="H106">
            <v>1</v>
          </cell>
          <cell r="I106">
            <v>1360</v>
          </cell>
          <cell r="J106">
            <v>5.5645090847832916</v>
          </cell>
          <cell r="K106">
            <v>1121030</v>
          </cell>
          <cell r="L106">
            <v>0.97</v>
          </cell>
          <cell r="M106">
            <v>1</v>
          </cell>
          <cell r="N106">
            <v>523.0193035854852</v>
          </cell>
          <cell r="R106">
            <v>0</v>
          </cell>
          <cell r="V106">
            <v>0</v>
          </cell>
          <cell r="W106">
            <v>1330001</v>
          </cell>
          <cell r="X106">
            <v>1.8</v>
          </cell>
          <cell r="Y106">
            <v>4.6322999999999999</v>
          </cell>
          <cell r="Z106">
            <v>1350002</v>
          </cell>
          <cell r="AA106">
            <v>0.80700000000000005</v>
          </cell>
          <cell r="AB106">
            <v>14.321599999999998</v>
          </cell>
          <cell r="AC106">
            <v>1360042</v>
          </cell>
          <cell r="AD106">
            <v>55.555</v>
          </cell>
          <cell r="AE106">
            <v>0.40739999999999998</v>
          </cell>
          <cell r="AF106">
            <v>0</v>
          </cell>
          <cell r="AG106">
            <v>0</v>
          </cell>
          <cell r="AH106">
            <v>0</v>
          </cell>
          <cell r="AI106" t="str">
            <v>NN</v>
          </cell>
          <cell r="AJ106">
            <v>0.90909090909090906</v>
          </cell>
          <cell r="AK106">
            <v>1</v>
          </cell>
          <cell r="AL106">
            <v>0</v>
          </cell>
          <cell r="AM106">
            <v>0</v>
          </cell>
          <cell r="AN106">
            <v>0</v>
          </cell>
          <cell r="AO106">
            <v>1</v>
          </cell>
          <cell r="AP106">
            <v>0</v>
          </cell>
          <cell r="AQ106" t="str">
            <v>C</v>
          </cell>
          <cell r="AR106">
            <v>371.04308668060548</v>
          </cell>
          <cell r="AS106">
            <v>0</v>
          </cell>
          <cell r="AT106">
            <v>168.1520716549463</v>
          </cell>
          <cell r="AU106">
            <v>539.19515833555181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371.04308668060548</v>
          </cell>
          <cell r="BE106">
            <v>0</v>
          </cell>
          <cell r="BF106">
            <v>168.1520716549463</v>
          </cell>
          <cell r="BG106">
            <v>539.19515833555181</v>
          </cell>
          <cell r="BH106">
            <v>4.0915507976347731</v>
          </cell>
          <cell r="BI106">
            <v>8.3381399999999992</v>
          </cell>
          <cell r="BJ106">
            <v>11.5575312</v>
          </cell>
          <cell r="BK106">
            <v>22.633106999999999</v>
          </cell>
          <cell r="BL106">
            <v>42.528778199999998</v>
          </cell>
          <cell r="BM106">
            <v>0</v>
          </cell>
          <cell r="BN106">
            <v>0</v>
          </cell>
          <cell r="BO106">
            <v>0</v>
          </cell>
          <cell r="BP106">
            <v>585.81548733318664</v>
          </cell>
        </row>
        <row r="107">
          <cell r="C107">
            <v>96200646</v>
          </cell>
          <cell r="D107">
            <v>70</v>
          </cell>
          <cell r="E107" t="str">
            <v>UNICARBO 70</v>
          </cell>
          <cell r="F107">
            <v>51</v>
          </cell>
          <cell r="G107">
            <v>212123</v>
          </cell>
          <cell r="H107">
            <v>159.41</v>
          </cell>
          <cell r="I107">
            <v>1545</v>
          </cell>
          <cell r="J107">
            <v>5.5645090847832916</v>
          </cell>
          <cell r="K107">
            <v>1121030</v>
          </cell>
          <cell r="L107">
            <v>0.97</v>
          </cell>
          <cell r="M107">
            <v>1</v>
          </cell>
          <cell r="N107">
            <v>523.0193035854852</v>
          </cell>
          <cell r="R107">
            <v>0</v>
          </cell>
          <cell r="V107">
            <v>0</v>
          </cell>
          <cell r="W107">
            <v>1330001</v>
          </cell>
          <cell r="X107">
            <v>1.8</v>
          </cell>
          <cell r="Y107">
            <v>4.6322999999999999</v>
          </cell>
          <cell r="Z107">
            <v>1350002</v>
          </cell>
          <cell r="AA107">
            <v>0.92500000000000004</v>
          </cell>
          <cell r="AB107">
            <v>14.321599999999998</v>
          </cell>
          <cell r="AC107">
            <v>1360042</v>
          </cell>
          <cell r="AD107">
            <v>50</v>
          </cell>
          <cell r="AE107">
            <v>0.40739999999999998</v>
          </cell>
          <cell r="AF107">
            <v>0</v>
          </cell>
          <cell r="AG107">
            <v>0</v>
          </cell>
          <cell r="AH107">
            <v>0</v>
          </cell>
          <cell r="AI107" t="str">
            <v>NN</v>
          </cell>
          <cell r="AJ107">
            <v>0.90909090909090906</v>
          </cell>
          <cell r="AK107">
            <v>1</v>
          </cell>
          <cell r="AL107">
            <v>0</v>
          </cell>
          <cell r="AM107">
            <v>0</v>
          </cell>
          <cell r="AN107">
            <v>0</v>
          </cell>
          <cell r="AO107">
            <v>1</v>
          </cell>
          <cell r="AP107">
            <v>0</v>
          </cell>
          <cell r="AQ107" t="str">
            <v>C</v>
          </cell>
          <cell r="AR107">
            <v>371.04308668060548</v>
          </cell>
          <cell r="AS107">
            <v>0</v>
          </cell>
          <cell r="AT107">
            <v>168.1520716549463</v>
          </cell>
          <cell r="AU107">
            <v>539.19515833555181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371.04308668060548</v>
          </cell>
          <cell r="BE107">
            <v>0</v>
          </cell>
          <cell r="BF107">
            <v>168.1520716549463</v>
          </cell>
          <cell r="BG107">
            <v>539.19515833555181</v>
          </cell>
          <cell r="BH107">
            <v>3.6016240030959819</v>
          </cell>
          <cell r="BI107">
            <v>8.3381399999999992</v>
          </cell>
          <cell r="BJ107">
            <v>13.247479999999999</v>
          </cell>
          <cell r="BK107">
            <v>20.369999999999997</v>
          </cell>
          <cell r="BL107">
            <v>41.955619999999996</v>
          </cell>
          <cell r="BM107">
            <v>0</v>
          </cell>
          <cell r="BN107">
            <v>0</v>
          </cell>
          <cell r="BO107">
            <v>0</v>
          </cell>
          <cell r="BP107">
            <v>584.7524023386477</v>
          </cell>
        </row>
        <row r="108">
          <cell r="C108">
            <v>96202901</v>
          </cell>
          <cell r="D108">
            <v>70</v>
          </cell>
          <cell r="E108" t="str">
            <v>UNICARBO 70</v>
          </cell>
          <cell r="F108">
            <v>51</v>
          </cell>
          <cell r="G108">
            <v>594834</v>
          </cell>
          <cell r="H108">
            <v>390.52</v>
          </cell>
          <cell r="I108">
            <v>1545</v>
          </cell>
          <cell r="J108">
            <v>5.5645090847832916</v>
          </cell>
          <cell r="K108">
            <v>1121030</v>
          </cell>
          <cell r="L108">
            <v>0.97</v>
          </cell>
          <cell r="M108">
            <v>1</v>
          </cell>
          <cell r="N108">
            <v>523.0193035854852</v>
          </cell>
          <cell r="R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BU</v>
          </cell>
          <cell r="AJ108">
            <v>0.90909090909090906</v>
          </cell>
          <cell r="AK108">
            <v>1</v>
          </cell>
          <cell r="AL108">
            <v>12.549999999999997</v>
          </cell>
          <cell r="AM108">
            <v>0</v>
          </cell>
          <cell r="AN108">
            <v>0</v>
          </cell>
          <cell r="AO108">
            <v>1</v>
          </cell>
          <cell r="AP108">
            <v>0</v>
          </cell>
          <cell r="AQ108" t="str">
            <v>C</v>
          </cell>
          <cell r="AR108">
            <v>371.04308668060548</v>
          </cell>
          <cell r="AS108">
            <v>0</v>
          </cell>
          <cell r="AT108">
            <v>168.1520716549463</v>
          </cell>
          <cell r="AU108">
            <v>539.19515833555181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371.04308668060548</v>
          </cell>
          <cell r="BE108">
            <v>0</v>
          </cell>
          <cell r="BF108">
            <v>168.1520716549463</v>
          </cell>
          <cell r="BG108">
            <v>539.19515833555181</v>
          </cell>
          <cell r="BH108">
            <v>3.6016240030959819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11.409090909090907</v>
          </cell>
          <cell r="BN108">
            <v>0</v>
          </cell>
          <cell r="BO108">
            <v>11.409090909090907</v>
          </cell>
          <cell r="BP108">
            <v>554.20587324773862</v>
          </cell>
        </row>
        <row r="109">
          <cell r="C109">
            <v>96210646</v>
          </cell>
          <cell r="D109">
            <v>70</v>
          </cell>
          <cell r="E109" t="str">
            <v>UNICARBO 70</v>
          </cell>
          <cell r="F109">
            <v>51</v>
          </cell>
          <cell r="G109">
            <v>31682</v>
          </cell>
          <cell r="H109">
            <v>22.83</v>
          </cell>
          <cell r="I109">
            <v>1360</v>
          </cell>
          <cell r="J109">
            <v>5.5645090847832916</v>
          </cell>
          <cell r="K109">
            <v>1121030</v>
          </cell>
          <cell r="L109">
            <v>0.97</v>
          </cell>
          <cell r="M109">
            <v>1</v>
          </cell>
          <cell r="N109">
            <v>523.0193035854852</v>
          </cell>
          <cell r="R109">
            <v>0</v>
          </cell>
          <cell r="V109">
            <v>0</v>
          </cell>
          <cell r="W109">
            <v>1330001</v>
          </cell>
          <cell r="X109">
            <v>1.8</v>
          </cell>
          <cell r="Y109">
            <v>4.6322999999999999</v>
          </cell>
          <cell r="Z109">
            <v>1350002</v>
          </cell>
          <cell r="AA109">
            <v>0.80700000000000005</v>
          </cell>
          <cell r="AB109">
            <v>14.321599999999998</v>
          </cell>
          <cell r="AC109">
            <v>1360042</v>
          </cell>
          <cell r="AD109">
            <v>50</v>
          </cell>
          <cell r="AE109">
            <v>0.40739999999999998</v>
          </cell>
          <cell r="AF109">
            <v>0</v>
          </cell>
          <cell r="AG109">
            <v>0</v>
          </cell>
          <cell r="AH109">
            <v>0</v>
          </cell>
          <cell r="AI109" t="str">
            <v>NN</v>
          </cell>
          <cell r="AJ109">
            <v>0.90909090909090906</v>
          </cell>
          <cell r="AK109">
            <v>1</v>
          </cell>
          <cell r="AL109">
            <v>0</v>
          </cell>
          <cell r="AM109">
            <v>0</v>
          </cell>
          <cell r="AN109">
            <v>0</v>
          </cell>
          <cell r="AO109">
            <v>1</v>
          </cell>
          <cell r="AP109">
            <v>0</v>
          </cell>
          <cell r="AQ109" t="str">
            <v>C</v>
          </cell>
          <cell r="AR109">
            <v>371.04308668060548</v>
          </cell>
          <cell r="AS109">
            <v>0</v>
          </cell>
          <cell r="AT109">
            <v>168.1520716549463</v>
          </cell>
          <cell r="AU109">
            <v>539.19515833555181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371.04308668060548</v>
          </cell>
          <cell r="BE109">
            <v>0</v>
          </cell>
          <cell r="BF109">
            <v>168.1520716549463</v>
          </cell>
          <cell r="BG109">
            <v>539.19515833555181</v>
          </cell>
          <cell r="BH109">
            <v>4.0915507976347731</v>
          </cell>
          <cell r="BI109">
            <v>8.3381399999999992</v>
          </cell>
          <cell r="BJ109">
            <v>11.5575312</v>
          </cell>
          <cell r="BK109">
            <v>20.369999999999997</v>
          </cell>
          <cell r="BL109">
            <v>40.2656712</v>
          </cell>
          <cell r="BM109">
            <v>0</v>
          </cell>
          <cell r="BN109">
            <v>0</v>
          </cell>
          <cell r="BO109">
            <v>0</v>
          </cell>
          <cell r="BP109">
            <v>583.55238033318665</v>
          </cell>
        </row>
        <row r="110">
          <cell r="C110">
            <v>96212901</v>
          </cell>
          <cell r="D110">
            <v>70</v>
          </cell>
          <cell r="E110" t="str">
            <v>UNICARBO 70</v>
          </cell>
          <cell r="F110">
            <v>51</v>
          </cell>
          <cell r="G110">
            <v>15000</v>
          </cell>
          <cell r="H110">
            <v>16</v>
          </cell>
          <cell r="I110">
            <v>1360</v>
          </cell>
          <cell r="J110">
            <v>5.5645090847832916</v>
          </cell>
          <cell r="K110">
            <v>1121030</v>
          </cell>
          <cell r="L110">
            <v>0.97</v>
          </cell>
          <cell r="M110">
            <v>1</v>
          </cell>
          <cell r="N110">
            <v>523.0193035854852</v>
          </cell>
          <cell r="R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BU</v>
          </cell>
          <cell r="AJ110">
            <v>0.90909090909090906</v>
          </cell>
          <cell r="AK110">
            <v>1</v>
          </cell>
          <cell r="AL110">
            <v>12.549999999999997</v>
          </cell>
          <cell r="AM110">
            <v>0</v>
          </cell>
          <cell r="AN110">
            <v>0</v>
          </cell>
          <cell r="AO110">
            <v>1</v>
          </cell>
          <cell r="AP110">
            <v>0</v>
          </cell>
          <cell r="AQ110" t="str">
            <v>C</v>
          </cell>
          <cell r="AR110">
            <v>371.04308668060548</v>
          </cell>
          <cell r="AS110">
            <v>0</v>
          </cell>
          <cell r="AT110">
            <v>168.1520716549463</v>
          </cell>
          <cell r="AU110">
            <v>539.19515833555181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371.04308668060548</v>
          </cell>
          <cell r="BE110">
            <v>0</v>
          </cell>
          <cell r="BF110">
            <v>168.1520716549463</v>
          </cell>
          <cell r="BG110">
            <v>539.19515833555181</v>
          </cell>
          <cell r="BH110">
            <v>4.0915507976347731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11.409090909090907</v>
          </cell>
          <cell r="BN110">
            <v>0</v>
          </cell>
          <cell r="BO110">
            <v>11.409090909090907</v>
          </cell>
          <cell r="BP110">
            <v>554.69580004227748</v>
          </cell>
        </row>
        <row r="111">
          <cell r="C111">
            <v>96292901</v>
          </cell>
          <cell r="D111">
            <v>70</v>
          </cell>
          <cell r="E111" t="str">
            <v>UNICARBO 70</v>
          </cell>
          <cell r="F111">
            <v>51</v>
          </cell>
          <cell r="G111">
            <v>1</v>
          </cell>
          <cell r="H111">
            <v>0</v>
          </cell>
          <cell r="I111">
            <v>1360</v>
          </cell>
          <cell r="J111">
            <v>5.5645090847832916</v>
          </cell>
          <cell r="K111">
            <v>1121030</v>
          </cell>
          <cell r="L111">
            <v>0.97</v>
          </cell>
          <cell r="M111">
            <v>1</v>
          </cell>
          <cell r="N111">
            <v>523.0193035854852</v>
          </cell>
          <cell r="R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BU</v>
          </cell>
          <cell r="AJ111">
            <v>0.90909090909090906</v>
          </cell>
          <cell r="AK111">
            <v>1</v>
          </cell>
          <cell r="AL111">
            <v>12.549999999999997</v>
          </cell>
          <cell r="AM111">
            <v>0</v>
          </cell>
          <cell r="AN111">
            <v>0</v>
          </cell>
          <cell r="AO111">
            <v>1</v>
          </cell>
          <cell r="AP111">
            <v>0</v>
          </cell>
          <cell r="AQ111" t="str">
            <v>C</v>
          </cell>
          <cell r="AR111">
            <v>371.04308668060548</v>
          </cell>
          <cell r="AS111">
            <v>0</v>
          </cell>
          <cell r="AT111">
            <v>168.1520716549463</v>
          </cell>
          <cell r="AU111">
            <v>539.19515833555181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371.04308668060548</v>
          </cell>
          <cell r="BE111">
            <v>0</v>
          </cell>
          <cell r="BF111">
            <v>168.1520716549463</v>
          </cell>
          <cell r="BG111">
            <v>539.19515833555181</v>
          </cell>
          <cell r="BH111">
            <v>4.0915507976347731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11.409090909090907</v>
          </cell>
          <cell r="BN111">
            <v>0</v>
          </cell>
          <cell r="BO111">
            <v>11.409090909090907</v>
          </cell>
          <cell r="BP111">
            <v>554.69580004227748</v>
          </cell>
        </row>
        <row r="112">
          <cell r="C112">
            <v>96682901</v>
          </cell>
          <cell r="D112">
            <v>70</v>
          </cell>
          <cell r="E112" t="str">
            <v>UNICARBO 70</v>
          </cell>
          <cell r="F112">
            <v>51</v>
          </cell>
          <cell r="G112">
            <v>840870</v>
          </cell>
          <cell r="H112">
            <v>593.1099999999999</v>
          </cell>
          <cell r="I112">
            <v>1360</v>
          </cell>
          <cell r="J112">
            <v>5.5645090847832916</v>
          </cell>
          <cell r="K112">
            <v>1121030</v>
          </cell>
          <cell r="L112">
            <v>0.97</v>
          </cell>
          <cell r="M112">
            <v>1</v>
          </cell>
          <cell r="N112">
            <v>523.0193035854852</v>
          </cell>
          <cell r="R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BU</v>
          </cell>
          <cell r="AJ112">
            <v>0.90909090909090906</v>
          </cell>
          <cell r="AK112">
            <v>1</v>
          </cell>
          <cell r="AL112">
            <v>12.549999999999997</v>
          </cell>
          <cell r="AM112">
            <v>0</v>
          </cell>
          <cell r="AN112">
            <v>0</v>
          </cell>
          <cell r="AO112">
            <v>1</v>
          </cell>
          <cell r="AP112">
            <v>0</v>
          </cell>
          <cell r="AQ112" t="str">
            <v>C</v>
          </cell>
          <cell r="AR112">
            <v>371.04308668060548</v>
          </cell>
          <cell r="AS112">
            <v>0</v>
          </cell>
          <cell r="AT112">
            <v>168.1520716549463</v>
          </cell>
          <cell r="AU112">
            <v>539.19515833555181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371.04308668060548</v>
          </cell>
          <cell r="BE112">
            <v>0</v>
          </cell>
          <cell r="BF112">
            <v>168.1520716549463</v>
          </cell>
          <cell r="BG112">
            <v>539.19515833555181</v>
          </cell>
          <cell r="BH112">
            <v>4.0915507976347731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11.409090909090907</v>
          </cell>
          <cell r="BN112">
            <v>0</v>
          </cell>
          <cell r="BO112">
            <v>11.409090909090907</v>
          </cell>
          <cell r="BP112">
            <v>554.69580004227748</v>
          </cell>
        </row>
        <row r="113">
          <cell r="C113">
            <v>97010650</v>
          </cell>
          <cell r="D113">
            <v>80</v>
          </cell>
          <cell r="E113" t="str">
            <v>UNICARBO 80</v>
          </cell>
          <cell r="F113">
            <v>51</v>
          </cell>
          <cell r="G113">
            <v>20</v>
          </cell>
          <cell r="H113">
            <v>0</v>
          </cell>
          <cell r="I113">
            <v>654</v>
          </cell>
          <cell r="J113">
            <v>5.5645090847832916</v>
          </cell>
          <cell r="K113">
            <v>1121032</v>
          </cell>
          <cell r="L113">
            <v>0.97</v>
          </cell>
          <cell r="M113">
            <v>1</v>
          </cell>
          <cell r="N113">
            <v>531.17467906075012</v>
          </cell>
          <cell r="R113">
            <v>0</v>
          </cell>
          <cell r="V113">
            <v>0</v>
          </cell>
          <cell r="W113">
            <v>1330001</v>
          </cell>
          <cell r="X113">
            <v>1.8</v>
          </cell>
          <cell r="Y113">
            <v>4.6322999999999999</v>
          </cell>
          <cell r="Z113">
            <v>1350003</v>
          </cell>
          <cell r="AA113">
            <v>0.78400000000000003</v>
          </cell>
          <cell r="AB113">
            <v>16.837199999999999</v>
          </cell>
          <cell r="AC113">
            <v>1360045</v>
          </cell>
          <cell r="AD113">
            <v>50</v>
          </cell>
          <cell r="AE113">
            <v>0.42630000000000007</v>
          </cell>
          <cell r="AF113">
            <v>0</v>
          </cell>
          <cell r="AG113">
            <v>0</v>
          </cell>
          <cell r="AH113">
            <v>0</v>
          </cell>
          <cell r="AI113" t="str">
            <v>NN</v>
          </cell>
          <cell r="AJ113">
            <v>0.90909090909090906</v>
          </cell>
          <cell r="AK113">
            <v>1</v>
          </cell>
          <cell r="AL113">
            <v>0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 t="str">
            <v>C</v>
          </cell>
          <cell r="AR113">
            <v>371.04308668060548</v>
          </cell>
          <cell r="AS113">
            <v>0</v>
          </cell>
          <cell r="AT113">
            <v>176.55967523769363</v>
          </cell>
          <cell r="AU113">
            <v>547.60276191829917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371.04308668060548</v>
          </cell>
          <cell r="BE113">
            <v>0</v>
          </cell>
          <cell r="BF113">
            <v>176.55967523769363</v>
          </cell>
          <cell r="BG113">
            <v>547.60276191829917</v>
          </cell>
          <cell r="BH113">
            <v>8.5084236770386727</v>
          </cell>
          <cell r="BI113">
            <v>8.3381399999999992</v>
          </cell>
          <cell r="BJ113">
            <v>13.200364799999999</v>
          </cell>
          <cell r="BK113">
            <v>21.315000000000005</v>
          </cell>
          <cell r="BL113">
            <v>42.853504800000003</v>
          </cell>
          <cell r="BM113">
            <v>0</v>
          </cell>
          <cell r="BN113">
            <v>0</v>
          </cell>
          <cell r="BO113">
            <v>0</v>
          </cell>
          <cell r="BP113">
            <v>598.96469039533781</v>
          </cell>
        </row>
        <row r="114">
          <cell r="C114">
            <v>97040646</v>
          </cell>
          <cell r="D114">
            <v>80</v>
          </cell>
          <cell r="E114" t="str">
            <v>UNICARBO 80</v>
          </cell>
          <cell r="F114">
            <v>51</v>
          </cell>
          <cell r="G114">
            <v>4315</v>
          </cell>
          <cell r="H114">
            <v>12.17</v>
          </cell>
          <cell r="I114">
            <v>1024</v>
          </cell>
          <cell r="J114">
            <v>5.5645090847832916</v>
          </cell>
          <cell r="K114">
            <v>1121030</v>
          </cell>
          <cell r="L114">
            <v>0.97</v>
          </cell>
          <cell r="M114">
            <v>1</v>
          </cell>
          <cell r="N114">
            <v>523.0193035854852</v>
          </cell>
          <cell r="R114">
            <v>0</v>
          </cell>
          <cell r="V114">
            <v>0</v>
          </cell>
          <cell r="W114">
            <v>1330001</v>
          </cell>
          <cell r="X114">
            <v>1.8</v>
          </cell>
          <cell r="Y114">
            <v>4.6322999999999999</v>
          </cell>
          <cell r="Z114">
            <v>1350002</v>
          </cell>
          <cell r="AA114">
            <v>0.80700000000000005</v>
          </cell>
          <cell r="AB114">
            <v>14.321599999999998</v>
          </cell>
          <cell r="AC114">
            <v>1360042</v>
          </cell>
          <cell r="AD114">
            <v>50</v>
          </cell>
          <cell r="AE114">
            <v>0.40739999999999998</v>
          </cell>
          <cell r="AF114">
            <v>0</v>
          </cell>
          <cell r="AG114">
            <v>0</v>
          </cell>
          <cell r="AH114">
            <v>0</v>
          </cell>
          <cell r="AI114" t="str">
            <v>NN</v>
          </cell>
          <cell r="AJ114">
            <v>0.90909090909090906</v>
          </cell>
          <cell r="AK114">
            <v>1</v>
          </cell>
          <cell r="AL114">
            <v>0</v>
          </cell>
          <cell r="AM114">
            <v>0</v>
          </cell>
          <cell r="AN114">
            <v>0</v>
          </cell>
          <cell r="AO114">
            <v>1</v>
          </cell>
          <cell r="AP114">
            <v>0</v>
          </cell>
          <cell r="AQ114" t="str">
            <v>R</v>
          </cell>
          <cell r="AR114">
            <v>371.04308668060548</v>
          </cell>
          <cell r="AS114">
            <v>0</v>
          </cell>
          <cell r="AT114">
            <v>168.1520716549463</v>
          </cell>
          <cell r="AU114">
            <v>539.19515833555181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371.04308668060548</v>
          </cell>
          <cell r="BE114">
            <v>0</v>
          </cell>
          <cell r="BF114">
            <v>168.1520716549463</v>
          </cell>
          <cell r="BG114">
            <v>539.19515833555181</v>
          </cell>
          <cell r="BH114">
            <v>5.4340909031086833</v>
          </cell>
          <cell r="BI114">
            <v>8.3381399999999992</v>
          </cell>
          <cell r="BJ114">
            <v>11.5575312</v>
          </cell>
          <cell r="BK114">
            <v>20.369999999999997</v>
          </cell>
          <cell r="BL114">
            <v>40.2656712</v>
          </cell>
          <cell r="BM114">
            <v>0</v>
          </cell>
          <cell r="BN114">
            <v>0</v>
          </cell>
          <cell r="BO114">
            <v>0</v>
          </cell>
          <cell r="BP114">
            <v>584.89492043866051</v>
          </cell>
        </row>
        <row r="115">
          <cell r="C115">
            <v>97040650</v>
          </cell>
          <cell r="D115">
            <v>80</v>
          </cell>
          <cell r="E115" t="str">
            <v>UNICARBO 80</v>
          </cell>
          <cell r="F115">
            <v>51</v>
          </cell>
          <cell r="G115">
            <v>20</v>
          </cell>
          <cell r="H115">
            <v>0</v>
          </cell>
          <cell r="I115">
            <v>1024</v>
          </cell>
          <cell r="J115">
            <v>5.5645090847832916</v>
          </cell>
          <cell r="K115">
            <v>1121032</v>
          </cell>
          <cell r="L115">
            <v>0.97</v>
          </cell>
          <cell r="M115">
            <v>1</v>
          </cell>
          <cell r="N115">
            <v>531.17467906075012</v>
          </cell>
          <cell r="R115">
            <v>0</v>
          </cell>
          <cell r="V115">
            <v>0</v>
          </cell>
          <cell r="W115">
            <v>1330001</v>
          </cell>
          <cell r="X115">
            <v>1.8</v>
          </cell>
          <cell r="Y115">
            <v>4.6322999999999999</v>
          </cell>
          <cell r="Z115">
            <v>1350003</v>
          </cell>
          <cell r="AA115">
            <v>0.78400000000000003</v>
          </cell>
          <cell r="AB115">
            <v>16.837199999999999</v>
          </cell>
          <cell r="AC115">
            <v>1360045</v>
          </cell>
          <cell r="AD115">
            <v>50</v>
          </cell>
          <cell r="AE115">
            <v>0.42630000000000007</v>
          </cell>
          <cell r="AF115">
            <v>0</v>
          </cell>
          <cell r="AG115">
            <v>0</v>
          </cell>
          <cell r="AH115">
            <v>0</v>
          </cell>
          <cell r="AI115" t="str">
            <v>NN</v>
          </cell>
          <cell r="AJ115">
            <v>0.90909090909090906</v>
          </cell>
          <cell r="AK115">
            <v>1</v>
          </cell>
          <cell r="AL115">
            <v>0</v>
          </cell>
          <cell r="AM115">
            <v>0</v>
          </cell>
          <cell r="AN115">
            <v>0</v>
          </cell>
          <cell r="AO115">
            <v>1</v>
          </cell>
          <cell r="AP115">
            <v>0</v>
          </cell>
          <cell r="AQ115" t="str">
            <v>C</v>
          </cell>
          <cell r="AR115">
            <v>371.04308668060548</v>
          </cell>
          <cell r="AS115">
            <v>0</v>
          </cell>
          <cell r="AT115">
            <v>176.55967523769363</v>
          </cell>
          <cell r="AU115">
            <v>547.60276191829917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371.04308668060548</v>
          </cell>
          <cell r="BE115">
            <v>0</v>
          </cell>
          <cell r="BF115">
            <v>176.55967523769363</v>
          </cell>
          <cell r="BG115">
            <v>547.60276191829917</v>
          </cell>
          <cell r="BH115">
            <v>5.4340909031086833</v>
          </cell>
          <cell r="BI115">
            <v>8.3381399999999992</v>
          </cell>
          <cell r="BJ115">
            <v>13.200364799999999</v>
          </cell>
          <cell r="BK115">
            <v>21.315000000000005</v>
          </cell>
          <cell r="BL115">
            <v>42.853504800000003</v>
          </cell>
          <cell r="BM115">
            <v>0</v>
          </cell>
          <cell r="BN115">
            <v>0</v>
          </cell>
          <cell r="BO115">
            <v>0</v>
          </cell>
          <cell r="BP115">
            <v>595.89035762140782</v>
          </cell>
        </row>
        <row r="116">
          <cell r="C116">
            <v>97042903</v>
          </cell>
          <cell r="D116">
            <v>80</v>
          </cell>
          <cell r="E116" t="str">
            <v>UNICARBO 80</v>
          </cell>
          <cell r="F116">
            <v>51</v>
          </cell>
          <cell r="G116">
            <v>96828</v>
          </cell>
          <cell r="H116">
            <v>99.83</v>
          </cell>
          <cell r="I116">
            <v>1024</v>
          </cell>
          <cell r="J116">
            <v>5.5645090847832916</v>
          </cell>
          <cell r="K116">
            <v>1121030</v>
          </cell>
          <cell r="L116">
            <v>0.97</v>
          </cell>
          <cell r="M116">
            <v>1</v>
          </cell>
          <cell r="N116">
            <v>523.0193035854852</v>
          </cell>
          <cell r="R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BU</v>
          </cell>
          <cell r="AJ116">
            <v>0.90909090909090906</v>
          </cell>
          <cell r="AK116">
            <v>1</v>
          </cell>
          <cell r="AL116">
            <v>12.549999999999997</v>
          </cell>
          <cell r="AM116">
            <v>0</v>
          </cell>
          <cell r="AN116">
            <v>0</v>
          </cell>
          <cell r="AO116">
            <v>1</v>
          </cell>
          <cell r="AP116">
            <v>0</v>
          </cell>
          <cell r="AQ116" t="str">
            <v>R</v>
          </cell>
          <cell r="AR116">
            <v>371.04308668060548</v>
          </cell>
          <cell r="AS116">
            <v>0</v>
          </cell>
          <cell r="AT116">
            <v>168.1520716549463</v>
          </cell>
          <cell r="AU116">
            <v>539.19515833555181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371.04308668060548</v>
          </cell>
          <cell r="BE116">
            <v>0</v>
          </cell>
          <cell r="BF116">
            <v>168.1520716549463</v>
          </cell>
          <cell r="BG116">
            <v>539.19515833555181</v>
          </cell>
          <cell r="BH116">
            <v>5.4340909031086833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11.409090909090907</v>
          </cell>
          <cell r="BN116">
            <v>0</v>
          </cell>
          <cell r="BO116">
            <v>11.409090909090907</v>
          </cell>
          <cell r="BP116">
            <v>556.03834014775134</v>
          </cell>
        </row>
        <row r="117">
          <cell r="C117">
            <v>97050646</v>
          </cell>
          <cell r="D117">
            <v>80</v>
          </cell>
          <cell r="E117" t="str">
            <v>UNICARBO 80</v>
          </cell>
          <cell r="F117">
            <v>51</v>
          </cell>
          <cell r="G117">
            <v>5500</v>
          </cell>
          <cell r="H117">
            <v>14.59</v>
          </cell>
          <cell r="I117">
            <v>654</v>
          </cell>
          <cell r="J117">
            <v>5.5645090847832916</v>
          </cell>
          <cell r="K117">
            <v>1121030</v>
          </cell>
          <cell r="L117">
            <v>0.97</v>
          </cell>
          <cell r="M117">
            <v>1</v>
          </cell>
          <cell r="N117">
            <v>523.0193035854852</v>
          </cell>
          <cell r="R117">
            <v>0</v>
          </cell>
          <cell r="V117">
            <v>0</v>
          </cell>
          <cell r="W117">
            <v>1330001</v>
          </cell>
          <cell r="X117">
            <v>1.8</v>
          </cell>
          <cell r="Y117">
            <v>4.6322999999999999</v>
          </cell>
          <cell r="Z117">
            <v>1350002</v>
          </cell>
          <cell r="AA117">
            <v>0.80700000000000005</v>
          </cell>
          <cell r="AB117">
            <v>14.321599999999998</v>
          </cell>
          <cell r="AC117">
            <v>1360042</v>
          </cell>
          <cell r="AD117">
            <v>40</v>
          </cell>
          <cell r="AE117">
            <v>0.40739999999999998</v>
          </cell>
          <cell r="AF117">
            <v>0</v>
          </cell>
          <cell r="AG117">
            <v>0</v>
          </cell>
          <cell r="AH117">
            <v>0</v>
          </cell>
          <cell r="AI117" t="str">
            <v>NN</v>
          </cell>
          <cell r="AJ117">
            <v>0.90909090909090906</v>
          </cell>
          <cell r="AK117">
            <v>1</v>
          </cell>
          <cell r="AL117">
            <v>0</v>
          </cell>
          <cell r="AM117">
            <v>0</v>
          </cell>
          <cell r="AN117">
            <v>0</v>
          </cell>
          <cell r="AO117">
            <v>1</v>
          </cell>
          <cell r="AP117">
            <v>0</v>
          </cell>
          <cell r="AQ117" t="str">
            <v>R</v>
          </cell>
          <cell r="AR117">
            <v>371.04308668060548</v>
          </cell>
          <cell r="AS117">
            <v>0</v>
          </cell>
          <cell r="AT117">
            <v>168.1520716549463</v>
          </cell>
          <cell r="AU117">
            <v>539.19515833555181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371.04308668060548</v>
          </cell>
          <cell r="BE117">
            <v>0</v>
          </cell>
          <cell r="BF117">
            <v>168.1520716549463</v>
          </cell>
          <cell r="BG117">
            <v>539.19515833555181</v>
          </cell>
          <cell r="BH117">
            <v>8.5084236770386727</v>
          </cell>
          <cell r="BI117">
            <v>8.3381399999999992</v>
          </cell>
          <cell r="BJ117">
            <v>11.5575312</v>
          </cell>
          <cell r="BK117">
            <v>16.295999999999999</v>
          </cell>
          <cell r="BL117">
            <v>36.191671200000002</v>
          </cell>
          <cell r="BM117">
            <v>0</v>
          </cell>
          <cell r="BN117">
            <v>0</v>
          </cell>
          <cell r="BO117">
            <v>0</v>
          </cell>
          <cell r="BP117">
            <v>583.89525321259043</v>
          </cell>
        </row>
        <row r="118">
          <cell r="C118">
            <v>97070646</v>
          </cell>
          <cell r="D118">
            <v>80</v>
          </cell>
          <cell r="E118" t="str">
            <v>UNICARBO 80</v>
          </cell>
          <cell r="F118">
            <v>51</v>
          </cell>
          <cell r="G118">
            <v>34479</v>
          </cell>
          <cell r="H118">
            <v>60.370000000000012</v>
          </cell>
          <cell r="I118">
            <v>1545</v>
          </cell>
          <cell r="J118">
            <v>5.5645090847832916</v>
          </cell>
          <cell r="K118">
            <v>1121032</v>
          </cell>
          <cell r="L118">
            <v>0.97</v>
          </cell>
          <cell r="M118">
            <v>1</v>
          </cell>
          <cell r="N118">
            <v>531.17467906075012</v>
          </cell>
          <cell r="R118">
            <v>0</v>
          </cell>
          <cell r="V118">
            <v>0</v>
          </cell>
          <cell r="W118">
            <v>1330001</v>
          </cell>
          <cell r="X118">
            <v>1.8</v>
          </cell>
          <cell r="Y118">
            <v>4.6322999999999999</v>
          </cell>
          <cell r="Z118">
            <v>1350002</v>
          </cell>
          <cell r="AA118">
            <v>0.80700000000000005</v>
          </cell>
          <cell r="AB118">
            <v>14.321599999999998</v>
          </cell>
          <cell r="AC118">
            <v>1360042</v>
          </cell>
          <cell r="AD118">
            <v>40</v>
          </cell>
          <cell r="AE118">
            <v>0.40739999999999998</v>
          </cell>
          <cell r="AF118">
            <v>0</v>
          </cell>
          <cell r="AG118">
            <v>0</v>
          </cell>
          <cell r="AH118">
            <v>0</v>
          </cell>
          <cell r="AI118" t="str">
            <v>NN</v>
          </cell>
          <cell r="AJ118">
            <v>0.90909090909090906</v>
          </cell>
          <cell r="AK118">
            <v>1</v>
          </cell>
          <cell r="AL118">
            <v>0</v>
          </cell>
          <cell r="AM118">
            <v>0</v>
          </cell>
          <cell r="AN118">
            <v>0</v>
          </cell>
          <cell r="AO118">
            <v>1</v>
          </cell>
          <cell r="AP118">
            <v>0</v>
          </cell>
          <cell r="AQ118" t="str">
            <v>C</v>
          </cell>
          <cell r="AR118">
            <v>371.04308668060548</v>
          </cell>
          <cell r="AS118">
            <v>0</v>
          </cell>
          <cell r="AT118">
            <v>176.55967523769363</v>
          </cell>
          <cell r="AU118">
            <v>547.60276191829917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371.04308668060548</v>
          </cell>
          <cell r="BE118">
            <v>0</v>
          </cell>
          <cell r="BF118">
            <v>176.55967523769363</v>
          </cell>
          <cell r="BG118">
            <v>547.60276191829917</v>
          </cell>
          <cell r="BH118">
            <v>3.6016240030959819</v>
          </cell>
          <cell r="BI118">
            <v>8.3381399999999992</v>
          </cell>
          <cell r="BJ118">
            <v>11.5575312</v>
          </cell>
          <cell r="BK118">
            <v>16.295999999999999</v>
          </cell>
          <cell r="BL118">
            <v>36.191671200000002</v>
          </cell>
          <cell r="BM118">
            <v>0</v>
          </cell>
          <cell r="BN118">
            <v>0</v>
          </cell>
          <cell r="BO118">
            <v>0</v>
          </cell>
          <cell r="BP118">
            <v>587.39605712139507</v>
          </cell>
        </row>
        <row r="119">
          <cell r="C119">
            <v>97080646</v>
          </cell>
          <cell r="D119">
            <v>80</v>
          </cell>
          <cell r="E119" t="str">
            <v>UNICARBO 80</v>
          </cell>
          <cell r="F119">
            <v>51</v>
          </cell>
          <cell r="G119">
            <v>5000</v>
          </cell>
          <cell r="H119">
            <v>3</v>
          </cell>
          <cell r="I119">
            <v>1545</v>
          </cell>
          <cell r="J119">
            <v>5.5645090847832916</v>
          </cell>
          <cell r="K119">
            <v>1121032</v>
          </cell>
          <cell r="L119">
            <v>0.97</v>
          </cell>
          <cell r="M119">
            <v>1</v>
          </cell>
          <cell r="N119">
            <v>531.17467906075012</v>
          </cell>
          <cell r="R119">
            <v>0</v>
          </cell>
          <cell r="V119">
            <v>0</v>
          </cell>
          <cell r="W119">
            <v>1330001</v>
          </cell>
          <cell r="X119">
            <v>1.8</v>
          </cell>
          <cell r="Y119">
            <v>4.6322999999999999</v>
          </cell>
          <cell r="Z119">
            <v>1350002</v>
          </cell>
          <cell r="AA119">
            <v>0.80700000000000005</v>
          </cell>
          <cell r="AB119">
            <v>14.321599999999998</v>
          </cell>
          <cell r="AC119">
            <v>1360042</v>
          </cell>
          <cell r="AD119">
            <v>40</v>
          </cell>
          <cell r="AE119">
            <v>0.40739999999999998</v>
          </cell>
          <cell r="AF119">
            <v>0</v>
          </cell>
          <cell r="AG119">
            <v>0</v>
          </cell>
          <cell r="AH119">
            <v>0</v>
          </cell>
          <cell r="AI119" t="str">
            <v>NN</v>
          </cell>
          <cell r="AJ119">
            <v>0.90909090909090906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1</v>
          </cell>
          <cell r="AP119">
            <v>0</v>
          </cell>
          <cell r="AQ119" t="str">
            <v>C</v>
          </cell>
          <cell r="AR119">
            <v>371.04308668060548</v>
          </cell>
          <cell r="AS119">
            <v>0</v>
          </cell>
          <cell r="AT119">
            <v>176.55967523769363</v>
          </cell>
          <cell r="AU119">
            <v>547.60276191829917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371.04308668060548</v>
          </cell>
          <cell r="BE119">
            <v>0</v>
          </cell>
          <cell r="BF119">
            <v>176.55967523769363</v>
          </cell>
          <cell r="BG119">
            <v>547.60276191829917</v>
          </cell>
          <cell r="BH119">
            <v>3.6016240030959819</v>
          </cell>
          <cell r="BI119">
            <v>8.3381399999999992</v>
          </cell>
          <cell r="BJ119">
            <v>11.5575312</v>
          </cell>
          <cell r="BK119">
            <v>16.295999999999999</v>
          </cell>
          <cell r="BL119">
            <v>36.191671200000002</v>
          </cell>
          <cell r="BM119">
            <v>0</v>
          </cell>
          <cell r="BN119">
            <v>0</v>
          </cell>
          <cell r="BO119">
            <v>0</v>
          </cell>
          <cell r="BP119">
            <v>587.39605712139507</v>
          </cell>
        </row>
        <row r="120">
          <cell r="C120">
            <v>97200646</v>
          </cell>
          <cell r="D120">
            <v>80</v>
          </cell>
          <cell r="E120" t="str">
            <v>UNICARBO 80</v>
          </cell>
          <cell r="F120">
            <v>51</v>
          </cell>
          <cell r="G120">
            <v>564614</v>
          </cell>
          <cell r="H120">
            <v>529.79300000000012</v>
          </cell>
          <cell r="I120">
            <v>1360</v>
          </cell>
          <cell r="J120">
            <v>5.5645090847832916</v>
          </cell>
          <cell r="K120">
            <v>1121032</v>
          </cell>
          <cell r="L120">
            <v>0.97</v>
          </cell>
          <cell r="M120">
            <v>1</v>
          </cell>
          <cell r="N120">
            <v>531.17467906075012</v>
          </cell>
          <cell r="R120">
            <v>0</v>
          </cell>
          <cell r="V120">
            <v>0</v>
          </cell>
          <cell r="W120">
            <v>1330001</v>
          </cell>
          <cell r="X120">
            <v>1.8</v>
          </cell>
          <cell r="Y120">
            <v>4.6322999999999999</v>
          </cell>
          <cell r="Z120">
            <v>1350002</v>
          </cell>
          <cell r="AA120">
            <v>0.80700000000000005</v>
          </cell>
          <cell r="AB120">
            <v>14.321599999999998</v>
          </cell>
          <cell r="AC120">
            <v>1360042</v>
          </cell>
          <cell r="AD120">
            <v>50</v>
          </cell>
          <cell r="AE120">
            <v>0.40739999999999998</v>
          </cell>
          <cell r="AF120">
            <v>0</v>
          </cell>
          <cell r="AG120">
            <v>0</v>
          </cell>
          <cell r="AH120">
            <v>0</v>
          </cell>
          <cell r="AI120" t="str">
            <v>NN</v>
          </cell>
          <cell r="AJ120">
            <v>0.90909090909090906</v>
          </cell>
          <cell r="AK120">
            <v>1</v>
          </cell>
          <cell r="AL120">
            <v>0</v>
          </cell>
          <cell r="AM120">
            <v>0</v>
          </cell>
          <cell r="AN120">
            <v>0</v>
          </cell>
          <cell r="AO120">
            <v>1</v>
          </cell>
          <cell r="AP120">
            <v>0</v>
          </cell>
          <cell r="AQ120" t="str">
            <v>C</v>
          </cell>
          <cell r="AR120">
            <v>371.04308668060548</v>
          </cell>
          <cell r="AS120">
            <v>0</v>
          </cell>
          <cell r="AT120">
            <v>176.55967523769363</v>
          </cell>
          <cell r="AU120">
            <v>547.60276191829917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371.04308668060548</v>
          </cell>
          <cell r="BE120">
            <v>0</v>
          </cell>
          <cell r="BF120">
            <v>176.55967523769363</v>
          </cell>
          <cell r="BG120">
            <v>547.60276191829917</v>
          </cell>
          <cell r="BH120">
            <v>4.0915507976347731</v>
          </cell>
          <cell r="BI120">
            <v>8.3381399999999992</v>
          </cell>
          <cell r="BJ120">
            <v>11.5575312</v>
          </cell>
          <cell r="BK120">
            <v>20.369999999999997</v>
          </cell>
          <cell r="BL120">
            <v>40.2656712</v>
          </cell>
          <cell r="BM120">
            <v>0</v>
          </cell>
          <cell r="BN120">
            <v>0</v>
          </cell>
          <cell r="BO120">
            <v>0</v>
          </cell>
          <cell r="BP120">
            <v>591.959983915934</v>
          </cell>
        </row>
        <row r="121">
          <cell r="C121">
            <v>97200649</v>
          </cell>
          <cell r="D121">
            <v>80</v>
          </cell>
          <cell r="E121" t="str">
            <v>UNICARBO 80</v>
          </cell>
          <cell r="F121">
            <v>51</v>
          </cell>
          <cell r="G121">
            <v>14190</v>
          </cell>
          <cell r="H121">
            <v>19.670000000000002</v>
          </cell>
          <cell r="I121">
            <v>1360</v>
          </cell>
          <cell r="J121">
            <v>5.5645090847832916</v>
          </cell>
          <cell r="K121">
            <v>1121032</v>
          </cell>
          <cell r="L121">
            <v>0.97</v>
          </cell>
          <cell r="M121">
            <v>1</v>
          </cell>
          <cell r="N121">
            <v>531.17467906075012</v>
          </cell>
          <cell r="R121">
            <v>0</v>
          </cell>
          <cell r="V121">
            <v>0</v>
          </cell>
          <cell r="W121">
            <v>1330001</v>
          </cell>
          <cell r="X121">
            <v>3.6</v>
          </cell>
          <cell r="Y121">
            <v>4.6322999999999999</v>
          </cell>
          <cell r="Z121">
            <v>1350003</v>
          </cell>
          <cell r="AA121">
            <v>0.78400000000000003</v>
          </cell>
          <cell r="AB121">
            <v>16.837199999999999</v>
          </cell>
          <cell r="AC121">
            <v>1360045</v>
          </cell>
          <cell r="AD121">
            <v>45.454500000000003</v>
          </cell>
          <cell r="AE121">
            <v>0.42630000000000007</v>
          </cell>
          <cell r="AF121">
            <v>0</v>
          </cell>
          <cell r="AG121">
            <v>0</v>
          </cell>
          <cell r="AH121">
            <v>0</v>
          </cell>
          <cell r="AI121" t="str">
            <v>NN</v>
          </cell>
          <cell r="AJ121">
            <v>0.90909090909090906</v>
          </cell>
          <cell r="AK121">
            <v>1</v>
          </cell>
          <cell r="AL121">
            <v>0</v>
          </cell>
          <cell r="AM121">
            <v>0</v>
          </cell>
          <cell r="AN121">
            <v>0</v>
          </cell>
          <cell r="AO121">
            <v>1</v>
          </cell>
          <cell r="AP121">
            <v>0</v>
          </cell>
          <cell r="AQ121" t="str">
            <v>C</v>
          </cell>
          <cell r="AR121">
            <v>371.04308668060548</v>
          </cell>
          <cell r="AS121">
            <v>0</v>
          </cell>
          <cell r="AT121">
            <v>176.55967523769363</v>
          </cell>
          <cell r="AU121">
            <v>547.60276191829917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371.04308668060548</v>
          </cell>
          <cell r="BE121">
            <v>0</v>
          </cell>
          <cell r="BF121">
            <v>176.55967523769363</v>
          </cell>
          <cell r="BG121">
            <v>547.60276191829917</v>
          </cell>
          <cell r="BH121">
            <v>4.0915507976347731</v>
          </cell>
          <cell r="BI121">
            <v>16.676279999999998</v>
          </cell>
          <cell r="BJ121">
            <v>13.200364799999999</v>
          </cell>
          <cell r="BK121">
            <v>19.377253350000004</v>
          </cell>
          <cell r="BL121">
            <v>49.253898149999998</v>
          </cell>
          <cell r="BM121">
            <v>0</v>
          </cell>
          <cell r="BN121">
            <v>0</v>
          </cell>
          <cell r="BO121">
            <v>0</v>
          </cell>
          <cell r="BP121">
            <v>600.94821086593402</v>
          </cell>
        </row>
        <row r="122">
          <cell r="C122">
            <v>97202646</v>
          </cell>
          <cell r="D122">
            <v>80</v>
          </cell>
          <cell r="E122" t="str">
            <v>UNICARBO 80</v>
          </cell>
          <cell r="F122">
            <v>51</v>
          </cell>
          <cell r="G122">
            <v>25330</v>
          </cell>
          <cell r="H122">
            <v>28.17</v>
          </cell>
          <cell r="I122">
            <v>1360</v>
          </cell>
          <cell r="J122">
            <v>5.5645090847832916</v>
          </cell>
          <cell r="K122">
            <v>1121032</v>
          </cell>
          <cell r="L122">
            <v>0.97</v>
          </cell>
          <cell r="M122">
            <v>1</v>
          </cell>
          <cell r="N122">
            <v>531.17467906075012</v>
          </cell>
          <cell r="R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1360042</v>
          </cell>
          <cell r="AD122">
            <v>100</v>
          </cell>
          <cell r="AE122">
            <v>0.40739999999999998</v>
          </cell>
          <cell r="AF122">
            <v>0</v>
          </cell>
          <cell r="AG122">
            <v>0</v>
          </cell>
          <cell r="AH122">
            <v>0</v>
          </cell>
          <cell r="AI122" t="str">
            <v>BU</v>
          </cell>
          <cell r="AJ122">
            <v>0.90909090909090906</v>
          </cell>
          <cell r="AK122">
            <v>1</v>
          </cell>
          <cell r="AL122">
            <v>12.549999999999997</v>
          </cell>
          <cell r="AM122">
            <v>0</v>
          </cell>
          <cell r="AN122">
            <v>0</v>
          </cell>
          <cell r="AO122">
            <v>1</v>
          </cell>
          <cell r="AP122">
            <v>0</v>
          </cell>
          <cell r="AQ122" t="str">
            <v>C</v>
          </cell>
          <cell r="AR122">
            <v>371.04308668060548</v>
          </cell>
          <cell r="AS122">
            <v>0</v>
          </cell>
          <cell r="AT122">
            <v>176.55967523769363</v>
          </cell>
          <cell r="AU122">
            <v>547.60276191829917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371.04308668060548</v>
          </cell>
          <cell r="BE122">
            <v>0</v>
          </cell>
          <cell r="BF122">
            <v>176.55967523769363</v>
          </cell>
          <cell r="BG122">
            <v>547.60276191829917</v>
          </cell>
          <cell r="BH122">
            <v>4.0915507976347731</v>
          </cell>
          <cell r="BI122">
            <v>0</v>
          </cell>
          <cell r="BJ122">
            <v>0</v>
          </cell>
          <cell r="BK122">
            <v>40.739999999999995</v>
          </cell>
          <cell r="BL122">
            <v>40.739999999999995</v>
          </cell>
          <cell r="BM122">
            <v>11.409090909090907</v>
          </cell>
          <cell r="BN122">
            <v>0</v>
          </cell>
          <cell r="BO122">
            <v>11.409090909090907</v>
          </cell>
          <cell r="BP122">
            <v>603.84340362502485</v>
          </cell>
        </row>
        <row r="123">
          <cell r="C123">
            <v>97202903</v>
          </cell>
          <cell r="D123">
            <v>80</v>
          </cell>
          <cell r="E123" t="str">
            <v>UNICARBO 80</v>
          </cell>
          <cell r="F123">
            <v>51</v>
          </cell>
          <cell r="G123">
            <v>548831</v>
          </cell>
          <cell r="H123">
            <v>430.73</v>
          </cell>
          <cell r="I123">
            <v>1360</v>
          </cell>
          <cell r="J123">
            <v>5.5645090847832916</v>
          </cell>
          <cell r="K123">
            <v>1121032</v>
          </cell>
          <cell r="L123">
            <v>0.97</v>
          </cell>
          <cell r="M123">
            <v>1</v>
          </cell>
          <cell r="N123">
            <v>531.17467906075012</v>
          </cell>
          <cell r="R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BU</v>
          </cell>
          <cell r="AJ123">
            <v>0.90909090909090906</v>
          </cell>
          <cell r="AK123">
            <v>1</v>
          </cell>
          <cell r="AL123">
            <v>12.549999999999997</v>
          </cell>
          <cell r="AM123">
            <v>0</v>
          </cell>
          <cell r="AN123">
            <v>0</v>
          </cell>
          <cell r="AO123">
            <v>1</v>
          </cell>
          <cell r="AP123">
            <v>0</v>
          </cell>
          <cell r="AQ123" t="str">
            <v>C</v>
          </cell>
          <cell r="AR123">
            <v>371.04308668060548</v>
          </cell>
          <cell r="AS123">
            <v>0</v>
          </cell>
          <cell r="AT123">
            <v>176.55967523769363</v>
          </cell>
          <cell r="AU123">
            <v>547.60276191829917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371.04308668060548</v>
          </cell>
          <cell r="BE123">
            <v>0</v>
          </cell>
          <cell r="BF123">
            <v>176.55967523769363</v>
          </cell>
          <cell r="BG123">
            <v>547.60276191829917</v>
          </cell>
          <cell r="BH123">
            <v>4.0915507976347731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11.409090909090907</v>
          </cell>
          <cell r="BN123">
            <v>0</v>
          </cell>
          <cell r="BO123">
            <v>11.409090909090907</v>
          </cell>
          <cell r="BP123">
            <v>563.10340362502484</v>
          </cell>
        </row>
        <row r="124">
          <cell r="C124">
            <v>97210646</v>
          </cell>
          <cell r="D124">
            <v>80</v>
          </cell>
          <cell r="E124" t="str">
            <v>UNICARBO 80</v>
          </cell>
          <cell r="F124">
            <v>51</v>
          </cell>
          <cell r="G124">
            <v>11924</v>
          </cell>
          <cell r="H124">
            <v>10.5</v>
          </cell>
          <cell r="I124">
            <v>1545</v>
          </cell>
          <cell r="J124">
            <v>5.5645090847832916</v>
          </cell>
          <cell r="K124">
            <v>1121032</v>
          </cell>
          <cell r="L124">
            <v>0.97</v>
          </cell>
          <cell r="M124">
            <v>1</v>
          </cell>
          <cell r="N124">
            <v>531.17467906075012</v>
          </cell>
          <cell r="R124">
            <v>0</v>
          </cell>
          <cell r="V124">
            <v>0</v>
          </cell>
          <cell r="W124">
            <v>1330001</v>
          </cell>
          <cell r="X124">
            <v>1.8</v>
          </cell>
          <cell r="Y124">
            <v>4.6322999999999999</v>
          </cell>
          <cell r="Z124">
            <v>1350002</v>
          </cell>
          <cell r="AA124">
            <v>0.80700000000000005</v>
          </cell>
          <cell r="AB124">
            <v>14.321599999999998</v>
          </cell>
          <cell r="AC124">
            <v>1360042</v>
          </cell>
          <cell r="AD124">
            <v>50</v>
          </cell>
          <cell r="AE124">
            <v>0.40739999999999998</v>
          </cell>
          <cell r="AF124">
            <v>0</v>
          </cell>
          <cell r="AG124">
            <v>0</v>
          </cell>
          <cell r="AH124">
            <v>0</v>
          </cell>
          <cell r="AI124" t="str">
            <v>NN</v>
          </cell>
          <cell r="AJ124">
            <v>0.90909090909090906</v>
          </cell>
          <cell r="AK124">
            <v>1</v>
          </cell>
          <cell r="AL124">
            <v>0</v>
          </cell>
          <cell r="AM124">
            <v>0</v>
          </cell>
          <cell r="AN124">
            <v>0</v>
          </cell>
          <cell r="AO124">
            <v>1</v>
          </cell>
          <cell r="AP124">
            <v>0</v>
          </cell>
          <cell r="AQ124" t="str">
            <v>C</v>
          </cell>
          <cell r="AR124">
            <v>371.04308668060548</v>
          </cell>
          <cell r="AS124">
            <v>0</v>
          </cell>
          <cell r="AT124">
            <v>176.55967523769363</v>
          </cell>
          <cell r="AU124">
            <v>547.60276191829917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371.04308668060548</v>
          </cell>
          <cell r="BE124">
            <v>0</v>
          </cell>
          <cell r="BF124">
            <v>176.55967523769363</v>
          </cell>
          <cell r="BG124">
            <v>547.60276191829917</v>
          </cell>
          <cell r="BH124">
            <v>3.6016240030959819</v>
          </cell>
          <cell r="BI124">
            <v>8.3381399999999992</v>
          </cell>
          <cell r="BJ124">
            <v>11.5575312</v>
          </cell>
          <cell r="BK124">
            <v>20.369999999999997</v>
          </cell>
          <cell r="BL124">
            <v>40.2656712</v>
          </cell>
          <cell r="BM124">
            <v>0</v>
          </cell>
          <cell r="BN124">
            <v>0</v>
          </cell>
          <cell r="BO124">
            <v>0</v>
          </cell>
          <cell r="BP124">
            <v>591.47005712139514</v>
          </cell>
        </row>
        <row r="125">
          <cell r="C125">
            <v>99060646</v>
          </cell>
          <cell r="D125">
            <v>100</v>
          </cell>
          <cell r="E125" t="str">
            <v>UNICARBO 100</v>
          </cell>
          <cell r="F125">
            <v>51</v>
          </cell>
          <cell r="G125">
            <v>3057</v>
          </cell>
          <cell r="H125">
            <v>10.32</v>
          </cell>
          <cell r="I125">
            <v>1360</v>
          </cell>
          <cell r="J125">
            <v>5.5645090847832916</v>
          </cell>
          <cell r="K125">
            <v>1121035</v>
          </cell>
          <cell r="L125">
            <v>0.97</v>
          </cell>
          <cell r="M125">
            <v>1</v>
          </cell>
          <cell r="N125">
            <v>543.4077422736475</v>
          </cell>
          <cell r="R125">
            <v>0</v>
          </cell>
          <cell r="V125">
            <v>0</v>
          </cell>
          <cell r="W125">
            <v>1330001</v>
          </cell>
          <cell r="X125">
            <v>1.8</v>
          </cell>
          <cell r="Y125">
            <v>4.6322999999999999</v>
          </cell>
          <cell r="Z125">
            <v>1350002</v>
          </cell>
          <cell r="AA125">
            <v>0.80700000000000005</v>
          </cell>
          <cell r="AB125">
            <v>14.321599999999998</v>
          </cell>
          <cell r="AC125">
            <v>1360042</v>
          </cell>
          <cell r="AD125">
            <v>40</v>
          </cell>
          <cell r="AE125">
            <v>0.40739999999999998</v>
          </cell>
          <cell r="AF125">
            <v>0</v>
          </cell>
          <cell r="AG125">
            <v>0</v>
          </cell>
          <cell r="AH125">
            <v>0</v>
          </cell>
          <cell r="AI125" t="str">
            <v>NN</v>
          </cell>
          <cell r="AJ125">
            <v>0.90909090909090906</v>
          </cell>
          <cell r="AK125">
            <v>1</v>
          </cell>
          <cell r="AL125">
            <v>0</v>
          </cell>
          <cell r="AM125">
            <v>0</v>
          </cell>
          <cell r="AN125">
            <v>0</v>
          </cell>
          <cell r="AO125">
            <v>1</v>
          </cell>
          <cell r="AP125">
            <v>0</v>
          </cell>
          <cell r="AQ125" t="str">
            <v>C</v>
          </cell>
          <cell r="AR125">
            <v>371.04308668060548</v>
          </cell>
          <cell r="AS125">
            <v>0</v>
          </cell>
          <cell r="AT125">
            <v>189.1710806118146</v>
          </cell>
          <cell r="AU125">
            <v>560.21416729242014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371.04308668060548</v>
          </cell>
          <cell r="BE125">
            <v>0</v>
          </cell>
          <cell r="BF125">
            <v>189.1710806118146</v>
          </cell>
          <cell r="BG125">
            <v>560.21416729242014</v>
          </cell>
          <cell r="BH125">
            <v>4.0915507976347731</v>
          </cell>
          <cell r="BI125">
            <v>8.3381399999999992</v>
          </cell>
          <cell r="BJ125">
            <v>11.5575312</v>
          </cell>
          <cell r="BK125">
            <v>16.295999999999999</v>
          </cell>
          <cell r="BL125">
            <v>36.191671200000002</v>
          </cell>
          <cell r="BM125">
            <v>0</v>
          </cell>
          <cell r="BN125">
            <v>0</v>
          </cell>
          <cell r="BO125">
            <v>0</v>
          </cell>
          <cell r="BP125">
            <v>600.49738929005491</v>
          </cell>
        </row>
        <row r="126">
          <cell r="C126">
            <v>99060649</v>
          </cell>
          <cell r="D126">
            <v>100</v>
          </cell>
          <cell r="E126" t="str">
            <v>UNICARBO 100 - INOCULANTE</v>
          </cell>
          <cell r="F126">
            <v>51</v>
          </cell>
          <cell r="G126">
            <v>50</v>
          </cell>
          <cell r="H126">
            <v>0.33</v>
          </cell>
          <cell r="I126">
            <v>1360</v>
          </cell>
          <cell r="J126">
            <v>5.5645090847832916</v>
          </cell>
          <cell r="K126">
            <v>1121035</v>
          </cell>
          <cell r="L126">
            <v>0.97</v>
          </cell>
          <cell r="M126">
            <v>1</v>
          </cell>
          <cell r="N126">
            <v>543.4077422736475</v>
          </cell>
          <cell r="R126">
            <v>0</v>
          </cell>
          <cell r="V126">
            <v>0</v>
          </cell>
          <cell r="W126">
            <v>1330001</v>
          </cell>
          <cell r="X126">
            <v>1.8</v>
          </cell>
          <cell r="Y126">
            <v>4.6322999999999999</v>
          </cell>
          <cell r="Z126">
            <v>1350002</v>
          </cell>
          <cell r="AA126">
            <v>0.78400000000000003</v>
          </cell>
          <cell r="AB126">
            <v>14.321599999999998</v>
          </cell>
          <cell r="AC126">
            <v>1360045</v>
          </cell>
          <cell r="AD126">
            <v>40</v>
          </cell>
          <cell r="AE126">
            <v>0.42630000000000007</v>
          </cell>
          <cell r="AF126">
            <v>0</v>
          </cell>
          <cell r="AG126">
            <v>0</v>
          </cell>
          <cell r="AH126">
            <v>0</v>
          </cell>
          <cell r="AI126" t="str">
            <v>NN</v>
          </cell>
          <cell r="AJ126">
            <v>0.90909090909090906</v>
          </cell>
          <cell r="AK126">
            <v>1</v>
          </cell>
          <cell r="AL126">
            <v>0</v>
          </cell>
          <cell r="AM126">
            <v>0</v>
          </cell>
          <cell r="AN126">
            <v>0</v>
          </cell>
          <cell r="AO126">
            <v>1</v>
          </cell>
          <cell r="AP126">
            <v>0</v>
          </cell>
          <cell r="AQ126" t="str">
            <v>C</v>
          </cell>
          <cell r="AR126">
            <v>371.04308668060548</v>
          </cell>
          <cell r="AS126">
            <v>0</v>
          </cell>
          <cell r="AT126">
            <v>189.1710806118146</v>
          </cell>
          <cell r="AU126">
            <v>560.21416729242014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371.04308668060548</v>
          </cell>
          <cell r="BE126">
            <v>0</v>
          </cell>
          <cell r="BF126">
            <v>189.1710806118146</v>
          </cell>
          <cell r="BG126">
            <v>560.21416729242014</v>
          </cell>
          <cell r="BH126">
            <v>4.0915507976347731</v>
          </cell>
          <cell r="BI126">
            <v>8.3381399999999992</v>
          </cell>
          <cell r="BJ126">
            <v>11.228134399999998</v>
          </cell>
          <cell r="BK126">
            <v>17.052000000000003</v>
          </cell>
          <cell r="BL126">
            <v>36.618274400000004</v>
          </cell>
          <cell r="BM126">
            <v>0</v>
          </cell>
          <cell r="BN126">
            <v>0</v>
          </cell>
          <cell r="BO126">
            <v>0</v>
          </cell>
          <cell r="BP126">
            <v>600.92399249005496</v>
          </cell>
        </row>
        <row r="127">
          <cell r="C127">
            <v>99070646</v>
          </cell>
          <cell r="D127">
            <v>100</v>
          </cell>
          <cell r="E127" t="str">
            <v>UNICARBO 100</v>
          </cell>
          <cell r="F127">
            <v>51</v>
          </cell>
          <cell r="G127">
            <v>1000</v>
          </cell>
          <cell r="H127">
            <v>1.33</v>
          </cell>
          <cell r="I127">
            <v>1360</v>
          </cell>
          <cell r="J127">
            <v>5.5645090847832916</v>
          </cell>
          <cell r="K127">
            <v>1121035</v>
          </cell>
          <cell r="L127">
            <v>0.97</v>
          </cell>
          <cell r="M127">
            <v>1</v>
          </cell>
          <cell r="N127">
            <v>543.4077422736475</v>
          </cell>
          <cell r="R127">
            <v>0</v>
          </cell>
          <cell r="V127">
            <v>0</v>
          </cell>
          <cell r="W127">
            <v>1330001</v>
          </cell>
          <cell r="X127">
            <v>1.8</v>
          </cell>
          <cell r="Y127">
            <v>4.6322999999999999</v>
          </cell>
          <cell r="Z127">
            <v>1350002</v>
          </cell>
          <cell r="AA127">
            <v>0.80700000000000005</v>
          </cell>
          <cell r="AB127">
            <v>14.321599999999998</v>
          </cell>
          <cell r="AC127">
            <v>1360042</v>
          </cell>
          <cell r="AD127">
            <v>50</v>
          </cell>
          <cell r="AE127">
            <v>0.40739999999999998</v>
          </cell>
          <cell r="AF127">
            <v>0</v>
          </cell>
          <cell r="AG127">
            <v>0</v>
          </cell>
          <cell r="AH127">
            <v>0</v>
          </cell>
          <cell r="AI127" t="str">
            <v>NN</v>
          </cell>
          <cell r="AJ127">
            <v>0.90909090909090906</v>
          </cell>
          <cell r="AK127">
            <v>1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0</v>
          </cell>
          <cell r="AQ127" t="str">
            <v>C</v>
          </cell>
          <cell r="AR127">
            <v>371.04308668060548</v>
          </cell>
          <cell r="AS127">
            <v>0</v>
          </cell>
          <cell r="AT127">
            <v>189.1710806118146</v>
          </cell>
          <cell r="AU127">
            <v>560.21416729242014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371.04308668060548</v>
          </cell>
          <cell r="BE127">
            <v>0</v>
          </cell>
          <cell r="BF127">
            <v>189.1710806118146</v>
          </cell>
          <cell r="BG127">
            <v>560.21416729242014</v>
          </cell>
          <cell r="BH127">
            <v>4.0915507976347731</v>
          </cell>
          <cell r="BI127">
            <v>8.3381399999999992</v>
          </cell>
          <cell r="BJ127">
            <v>11.5575312</v>
          </cell>
          <cell r="BK127">
            <v>20.369999999999997</v>
          </cell>
          <cell r="BL127">
            <v>40.2656712</v>
          </cell>
          <cell r="BM127">
            <v>0</v>
          </cell>
          <cell r="BN127">
            <v>0</v>
          </cell>
          <cell r="BO127">
            <v>0</v>
          </cell>
          <cell r="BP127">
            <v>604.57138929005498</v>
          </cell>
        </row>
        <row r="128">
          <cell r="C128">
            <v>99070649</v>
          </cell>
          <cell r="D128">
            <v>100</v>
          </cell>
          <cell r="E128" t="str">
            <v>UNICARBO 100 - INOCULANTE</v>
          </cell>
          <cell r="F128">
            <v>51</v>
          </cell>
          <cell r="G128">
            <v>4126</v>
          </cell>
          <cell r="H128">
            <v>8.66</v>
          </cell>
          <cell r="I128">
            <v>1360</v>
          </cell>
          <cell r="J128">
            <v>5.5645090847832916</v>
          </cell>
          <cell r="K128">
            <v>1121035</v>
          </cell>
          <cell r="L128">
            <v>0.97</v>
          </cell>
          <cell r="M128">
            <v>1</v>
          </cell>
          <cell r="N128">
            <v>543.4077422736475</v>
          </cell>
          <cell r="R128">
            <v>0</v>
          </cell>
          <cell r="V128">
            <v>0</v>
          </cell>
          <cell r="W128">
            <v>1330001</v>
          </cell>
          <cell r="X128">
            <v>1.8</v>
          </cell>
          <cell r="Y128">
            <v>4.6322999999999999</v>
          </cell>
          <cell r="Z128">
            <v>1350002</v>
          </cell>
          <cell r="AA128">
            <v>0.78400000000000003</v>
          </cell>
          <cell r="AB128">
            <v>14.321599999999998</v>
          </cell>
          <cell r="AC128">
            <v>1360045</v>
          </cell>
          <cell r="AD128">
            <v>40</v>
          </cell>
          <cell r="AE128">
            <v>0.42630000000000007</v>
          </cell>
          <cell r="AF128">
            <v>0</v>
          </cell>
          <cell r="AG128">
            <v>0</v>
          </cell>
          <cell r="AH128">
            <v>0</v>
          </cell>
          <cell r="AI128" t="str">
            <v>NN</v>
          </cell>
          <cell r="AJ128">
            <v>0.90909090909090906</v>
          </cell>
          <cell r="AK128">
            <v>1</v>
          </cell>
          <cell r="AL128">
            <v>0</v>
          </cell>
          <cell r="AM128">
            <v>0</v>
          </cell>
          <cell r="AN128">
            <v>0</v>
          </cell>
          <cell r="AO128">
            <v>1</v>
          </cell>
          <cell r="AP128">
            <v>0</v>
          </cell>
          <cell r="AQ128" t="str">
            <v>C</v>
          </cell>
          <cell r="AR128">
            <v>371.04308668060548</v>
          </cell>
          <cell r="AS128">
            <v>0</v>
          </cell>
          <cell r="AT128">
            <v>189.1710806118146</v>
          </cell>
          <cell r="AU128">
            <v>560.21416729242014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371.04308668060548</v>
          </cell>
          <cell r="BE128">
            <v>0</v>
          </cell>
          <cell r="BF128">
            <v>189.1710806118146</v>
          </cell>
          <cell r="BG128">
            <v>560.21416729242014</v>
          </cell>
          <cell r="BH128">
            <v>4.0915507976347731</v>
          </cell>
          <cell r="BI128">
            <v>8.3381399999999992</v>
          </cell>
          <cell r="BJ128">
            <v>11.228134399999998</v>
          </cell>
          <cell r="BK128">
            <v>17.052000000000003</v>
          </cell>
          <cell r="BL128">
            <v>36.618274400000004</v>
          </cell>
          <cell r="BM128">
            <v>0</v>
          </cell>
          <cell r="BN128">
            <v>0</v>
          </cell>
          <cell r="BO128">
            <v>0</v>
          </cell>
          <cell r="BP128">
            <v>600.92399249005496</v>
          </cell>
        </row>
        <row r="129">
          <cell r="C129">
            <v>99072903</v>
          </cell>
          <cell r="D129">
            <v>100</v>
          </cell>
          <cell r="E129" t="str">
            <v>UNICARBO 100 - INOCULANTE</v>
          </cell>
          <cell r="F129">
            <v>51</v>
          </cell>
          <cell r="G129">
            <v>53683</v>
          </cell>
          <cell r="H129">
            <v>69.319999999999993</v>
          </cell>
          <cell r="I129">
            <v>1360</v>
          </cell>
          <cell r="J129">
            <v>5.5645090847832916</v>
          </cell>
          <cell r="K129">
            <v>1121035</v>
          </cell>
          <cell r="L129">
            <v>0.97</v>
          </cell>
          <cell r="M129">
            <v>1</v>
          </cell>
          <cell r="N129">
            <v>543.4077422736475</v>
          </cell>
          <cell r="R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BU</v>
          </cell>
          <cell r="AJ129">
            <v>0.90909090909090906</v>
          </cell>
          <cell r="AK129">
            <v>1</v>
          </cell>
          <cell r="AL129">
            <v>12.549999999999997</v>
          </cell>
          <cell r="AM129">
            <v>0</v>
          </cell>
          <cell r="AN129">
            <v>0</v>
          </cell>
          <cell r="AO129">
            <v>1</v>
          </cell>
          <cell r="AP129">
            <v>0</v>
          </cell>
          <cell r="AQ129" t="str">
            <v>C</v>
          </cell>
          <cell r="AR129">
            <v>371.04308668060548</v>
          </cell>
          <cell r="AS129">
            <v>0</v>
          </cell>
          <cell r="AT129">
            <v>189.1710806118146</v>
          </cell>
          <cell r="AU129">
            <v>560.21416729242014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371.04308668060548</v>
          </cell>
          <cell r="BE129">
            <v>0</v>
          </cell>
          <cell r="BF129">
            <v>189.1710806118146</v>
          </cell>
          <cell r="BG129">
            <v>560.21416729242014</v>
          </cell>
          <cell r="BH129">
            <v>4.0915507976347731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11.409090909090907</v>
          </cell>
          <cell r="BN129">
            <v>0</v>
          </cell>
          <cell r="BO129">
            <v>11.409090909090907</v>
          </cell>
          <cell r="BP129">
            <v>575.71480899914582</v>
          </cell>
        </row>
        <row r="130">
          <cell r="C130">
            <v>99999999</v>
          </cell>
          <cell r="D130">
            <v>999</v>
          </cell>
          <cell r="E130" t="str">
            <v>AMOSTRA PARA PESQUISA</v>
          </cell>
          <cell r="F130">
            <v>99</v>
          </cell>
          <cell r="G130">
            <v>13399</v>
          </cell>
          <cell r="I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155"/>
  <sheetViews>
    <sheetView showGridLines="0" tabSelected="1" zoomScaleNormal="100" workbookViewId="0">
      <selection activeCell="H61" sqref="H61:K61"/>
    </sheetView>
  </sheetViews>
  <sheetFormatPr defaultColWidth="10.140625" defaultRowHeight="12.75"/>
  <cols>
    <col min="1" max="1" width="4.85546875" style="357" customWidth="1"/>
    <col min="2" max="2" width="9.7109375" style="357" customWidth="1"/>
    <col min="3" max="3" width="8.7109375" style="357" bestFit="1" customWidth="1"/>
    <col min="4" max="4" width="8.28515625" style="357" customWidth="1"/>
    <col min="5" max="5" width="11.5703125" style="357" customWidth="1"/>
    <col min="6" max="6" width="11.7109375" style="357" bestFit="1" customWidth="1"/>
    <col min="7" max="12" width="9.7109375" style="357" customWidth="1"/>
    <col min="13" max="13" width="10" style="357" customWidth="1"/>
    <col min="14" max="14" width="12" style="372" customWidth="1"/>
    <col min="15" max="16384" width="10.140625" style="357"/>
  </cols>
  <sheetData>
    <row r="1" spans="1:15" ht="66" customHeight="1">
      <c r="A1" s="356"/>
      <c r="B1" s="356"/>
      <c r="C1" s="356"/>
      <c r="D1" s="356"/>
      <c r="E1" s="622" t="s">
        <v>277</v>
      </c>
      <c r="F1" s="622"/>
      <c r="G1" s="622"/>
      <c r="H1" s="622"/>
      <c r="I1" s="622"/>
      <c r="J1" s="622"/>
      <c r="K1" s="622"/>
      <c r="L1" s="622"/>
      <c r="M1" s="622"/>
      <c r="N1" s="622"/>
    </row>
    <row r="2" spans="1:15" ht="6" customHeight="1">
      <c r="A2" s="356"/>
      <c r="B2" s="356"/>
      <c r="C2" s="356"/>
      <c r="D2" s="356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5" ht="21" customHeight="1">
      <c r="A3" s="623" t="s">
        <v>84</v>
      </c>
      <c r="B3" s="623"/>
      <c r="C3" s="623"/>
      <c r="D3" s="623"/>
      <c r="E3" s="623"/>
      <c r="F3" s="623"/>
      <c r="G3" s="623"/>
      <c r="H3" s="623"/>
      <c r="I3" s="623"/>
      <c r="J3" s="623"/>
      <c r="K3" s="624" t="str">
        <f>[38]Fracionada!$K$2</f>
        <v>SETEMBRO|20</v>
      </c>
      <c r="L3" s="625"/>
      <c r="M3" s="625"/>
      <c r="N3" s="625"/>
    </row>
    <row r="4" spans="1:15" ht="6" customHeight="1" thickBot="1">
      <c r="A4" s="359"/>
      <c r="B4" s="626" t="s">
        <v>2</v>
      </c>
      <c r="C4" s="626"/>
      <c r="D4" s="360"/>
      <c r="E4" s="361">
        <v>3.5</v>
      </c>
      <c r="F4" s="361">
        <v>2.2999999999999998</v>
      </c>
      <c r="G4" s="361">
        <v>1.75</v>
      </c>
      <c r="H4" s="361">
        <v>1.4</v>
      </c>
      <c r="I4" s="361">
        <v>1.25</v>
      </c>
      <c r="J4" s="361">
        <v>1.1200000000000001</v>
      </c>
      <c r="K4" s="361">
        <v>1.05</v>
      </c>
      <c r="L4" s="361">
        <v>1</v>
      </c>
      <c r="M4" s="362"/>
      <c r="N4" s="360"/>
    </row>
    <row r="5" spans="1:15" s="366" customFormat="1" ht="36" customHeight="1" thickBot="1">
      <c r="A5" s="629" t="s">
        <v>151</v>
      </c>
      <c r="B5" s="632" t="s">
        <v>72</v>
      </c>
      <c r="C5" s="633"/>
      <c r="D5" s="363" t="s">
        <v>165</v>
      </c>
      <c r="E5" s="364" t="s">
        <v>5</v>
      </c>
      <c r="F5" s="364" t="s">
        <v>6</v>
      </c>
      <c r="G5" s="364" t="s">
        <v>7</v>
      </c>
      <c r="H5" s="364" t="s">
        <v>8</v>
      </c>
      <c r="I5" s="364" t="s">
        <v>9</v>
      </c>
      <c r="J5" s="364" t="s">
        <v>10</v>
      </c>
      <c r="K5" s="364" t="s">
        <v>11</v>
      </c>
      <c r="L5" s="364" t="s">
        <v>12</v>
      </c>
      <c r="M5" s="364" t="s">
        <v>13</v>
      </c>
      <c r="N5" s="365" t="s">
        <v>156</v>
      </c>
    </row>
    <row r="6" spans="1:15" s="372" customFormat="1" ht="23.25" customHeight="1" thickBot="1">
      <c r="A6" s="630"/>
      <c r="B6" s="367" t="s">
        <v>4</v>
      </c>
      <c r="C6" s="368" t="s">
        <v>3</v>
      </c>
      <c r="D6" s="369" t="s">
        <v>0</v>
      </c>
      <c r="E6" s="370">
        <v>10</v>
      </c>
      <c r="F6" s="370">
        <v>20</v>
      </c>
      <c r="G6" s="370">
        <v>30</v>
      </c>
      <c r="H6" s="370">
        <v>50</v>
      </c>
      <c r="I6" s="370">
        <v>70</v>
      </c>
      <c r="J6" s="370">
        <v>100</v>
      </c>
      <c r="K6" s="370">
        <v>150</v>
      </c>
      <c r="L6" s="370">
        <v>200</v>
      </c>
      <c r="M6" s="370" t="s">
        <v>1</v>
      </c>
      <c r="N6" s="371" t="s">
        <v>17</v>
      </c>
    </row>
    <row r="7" spans="1:15">
      <c r="A7" s="630"/>
      <c r="B7" s="524">
        <v>1</v>
      </c>
      <c r="C7" s="524">
        <v>50</v>
      </c>
      <c r="D7" s="525">
        <f>+[38]Fracionada!$D$7</f>
        <v>609.63208472860822</v>
      </c>
      <c r="E7" s="525">
        <f t="shared" ref="E7:E38" si="0">+E$4*M7*E$6</f>
        <v>21.337122965501287</v>
      </c>
      <c r="F7" s="525">
        <f t="shared" ref="F7:L16" si="1">+F$4*$D7*F$6/1000</f>
        <v>28.043075897515976</v>
      </c>
      <c r="G7" s="525">
        <f t="shared" si="1"/>
        <v>32.005684448251934</v>
      </c>
      <c r="H7" s="525">
        <f t="shared" si="1"/>
        <v>42.674245931002574</v>
      </c>
      <c r="I7" s="525">
        <f t="shared" si="1"/>
        <v>53.342807413753221</v>
      </c>
      <c r="J7" s="525">
        <f t="shared" si="1"/>
        <v>68.278793489604126</v>
      </c>
      <c r="K7" s="525">
        <f t="shared" si="1"/>
        <v>96.017053344755809</v>
      </c>
      <c r="L7" s="525">
        <f t="shared" si="1"/>
        <v>121.92641694572166</v>
      </c>
      <c r="M7" s="526">
        <f t="shared" ref="M7:M56" si="2">+D7/1000</f>
        <v>0.60963208472860819</v>
      </c>
      <c r="N7" s="527">
        <v>0.3</v>
      </c>
      <c r="O7" s="373"/>
    </row>
    <row r="8" spans="1:15">
      <c r="A8" s="630"/>
      <c r="B8" s="528">
        <f t="shared" ref="B8:C26" si="3">+B7+50</f>
        <v>51</v>
      </c>
      <c r="C8" s="528">
        <f t="shared" si="3"/>
        <v>100</v>
      </c>
      <c r="D8" s="529">
        <f>[38]RESUMOr!F15/(1-[38]RESUMOr!$I$10)</f>
        <v>629.05077838263753</v>
      </c>
      <c r="E8" s="529">
        <f t="shared" si="0"/>
        <v>22.016777243392312</v>
      </c>
      <c r="F8" s="529">
        <f t="shared" si="1"/>
        <v>28.936335805601324</v>
      </c>
      <c r="G8" s="529">
        <f t="shared" si="1"/>
        <v>33.025165865088468</v>
      </c>
      <c r="H8" s="529">
        <f t="shared" si="1"/>
        <v>44.033554486784624</v>
      </c>
      <c r="I8" s="529">
        <f t="shared" si="1"/>
        <v>55.04194310848078</v>
      </c>
      <c r="J8" s="529">
        <f t="shared" si="1"/>
        <v>70.453687178855418</v>
      </c>
      <c r="K8" s="529">
        <f t="shared" si="1"/>
        <v>99.075497595265418</v>
      </c>
      <c r="L8" s="529">
        <f t="shared" si="1"/>
        <v>125.8101556765275</v>
      </c>
      <c r="M8" s="530">
        <f t="shared" si="2"/>
        <v>0.62905077838263757</v>
      </c>
      <c r="N8" s="531">
        <v>0.3</v>
      </c>
      <c r="O8" s="373"/>
    </row>
    <row r="9" spans="1:15">
      <c r="A9" s="630"/>
      <c r="B9" s="528">
        <f t="shared" si="3"/>
        <v>101</v>
      </c>
      <c r="C9" s="528">
        <f t="shared" si="3"/>
        <v>150</v>
      </c>
      <c r="D9" s="529">
        <f>[38]RESUMOr!F16/(1-[38]RESUMOr!$I$10)</f>
        <v>648.46947203666684</v>
      </c>
      <c r="E9" s="529">
        <f t="shared" si="0"/>
        <v>22.696431521283337</v>
      </c>
      <c r="F9" s="529">
        <f t="shared" si="1"/>
        <v>29.829595713686672</v>
      </c>
      <c r="G9" s="529">
        <f t="shared" si="1"/>
        <v>34.044647281925002</v>
      </c>
      <c r="H9" s="529">
        <f t="shared" si="1"/>
        <v>45.392863042566681</v>
      </c>
      <c r="I9" s="529">
        <f t="shared" si="1"/>
        <v>56.741078803208353</v>
      </c>
      <c r="J9" s="529">
        <f t="shared" si="1"/>
        <v>72.628580868106681</v>
      </c>
      <c r="K9" s="529">
        <f t="shared" si="1"/>
        <v>102.13394184577503</v>
      </c>
      <c r="L9" s="529">
        <f t="shared" si="1"/>
        <v>129.69389440733337</v>
      </c>
      <c r="M9" s="530">
        <f t="shared" si="2"/>
        <v>0.64846947203666683</v>
      </c>
      <c r="N9" s="531">
        <v>0.3</v>
      </c>
      <c r="O9" s="374"/>
    </row>
    <row r="10" spans="1:15">
      <c r="A10" s="630"/>
      <c r="B10" s="528">
        <f t="shared" si="3"/>
        <v>151</v>
      </c>
      <c r="C10" s="528">
        <f t="shared" si="3"/>
        <v>200</v>
      </c>
      <c r="D10" s="529">
        <f>[38]RESUMOr!F17/(1-[38]RESUMOr!$I$10)</f>
        <v>667.88816569069616</v>
      </c>
      <c r="E10" s="529">
        <f t="shared" si="0"/>
        <v>23.376085799174366</v>
      </c>
      <c r="F10" s="529">
        <f t="shared" si="1"/>
        <v>30.72285562177202</v>
      </c>
      <c r="G10" s="529">
        <f t="shared" si="1"/>
        <v>35.064128698761543</v>
      </c>
      <c r="H10" s="529">
        <f t="shared" si="1"/>
        <v>46.752171598348731</v>
      </c>
      <c r="I10" s="529">
        <f t="shared" si="1"/>
        <v>58.440214497935912</v>
      </c>
      <c r="J10" s="529">
        <f t="shared" si="1"/>
        <v>74.803474557357987</v>
      </c>
      <c r="K10" s="529">
        <f t="shared" si="1"/>
        <v>105.19238609628465</v>
      </c>
      <c r="L10" s="529">
        <f t="shared" si="1"/>
        <v>133.57763313813925</v>
      </c>
      <c r="M10" s="530">
        <f t="shared" si="2"/>
        <v>0.6678881656906962</v>
      </c>
      <c r="N10" s="531">
        <v>0.3</v>
      </c>
      <c r="O10" s="374"/>
    </row>
    <row r="11" spans="1:15">
      <c r="A11" s="630"/>
      <c r="B11" s="528">
        <f t="shared" si="3"/>
        <v>201</v>
      </c>
      <c r="C11" s="528">
        <f t="shared" si="3"/>
        <v>250</v>
      </c>
      <c r="D11" s="529">
        <f>[38]RESUMOr!F18/(1-[38]RESUMOr!$I$10)</f>
        <v>687.30685934472535</v>
      </c>
      <c r="E11" s="529">
        <f t="shared" si="0"/>
        <v>24.055740077065387</v>
      </c>
      <c r="F11" s="529">
        <f t="shared" si="1"/>
        <v>31.616115529857364</v>
      </c>
      <c r="G11" s="529">
        <f t="shared" si="1"/>
        <v>36.083610115598077</v>
      </c>
      <c r="H11" s="529">
        <f t="shared" si="1"/>
        <v>48.111480154130767</v>
      </c>
      <c r="I11" s="529">
        <f t="shared" si="1"/>
        <v>60.139350192663464</v>
      </c>
      <c r="J11" s="529">
        <f t="shared" si="1"/>
        <v>76.97836824660925</v>
      </c>
      <c r="K11" s="529">
        <f t="shared" si="1"/>
        <v>108.25083034679425</v>
      </c>
      <c r="L11" s="529">
        <f t="shared" si="1"/>
        <v>137.46137186894506</v>
      </c>
      <c r="M11" s="530">
        <f t="shared" si="2"/>
        <v>0.68730685934472535</v>
      </c>
      <c r="N11" s="531">
        <v>0.3</v>
      </c>
      <c r="O11" s="374"/>
    </row>
    <row r="12" spans="1:15">
      <c r="A12" s="630"/>
      <c r="B12" s="528">
        <f t="shared" si="3"/>
        <v>251</v>
      </c>
      <c r="C12" s="528">
        <f t="shared" si="3"/>
        <v>300</v>
      </c>
      <c r="D12" s="529">
        <f>[38]RESUMOr!F19/(1-[38]RESUMOr!$I$10)</f>
        <v>706.72555299875467</v>
      </c>
      <c r="E12" s="529">
        <f t="shared" si="0"/>
        <v>24.735394354956412</v>
      </c>
      <c r="F12" s="529">
        <f t="shared" si="1"/>
        <v>32.509375437942715</v>
      </c>
      <c r="G12" s="529">
        <f t="shared" si="1"/>
        <v>37.103091532434618</v>
      </c>
      <c r="H12" s="529">
        <f t="shared" si="1"/>
        <v>49.470788709912824</v>
      </c>
      <c r="I12" s="529">
        <f t="shared" si="1"/>
        <v>61.838485887391037</v>
      </c>
      <c r="J12" s="529">
        <f t="shared" si="1"/>
        <v>79.153261935860527</v>
      </c>
      <c r="K12" s="529">
        <f t="shared" si="1"/>
        <v>111.30927459730387</v>
      </c>
      <c r="L12" s="529">
        <f t="shared" si="1"/>
        <v>141.34511059975094</v>
      </c>
      <c r="M12" s="530">
        <f t="shared" si="2"/>
        <v>0.70672555299875461</v>
      </c>
      <c r="N12" s="531">
        <v>0.4</v>
      </c>
      <c r="O12" s="374"/>
    </row>
    <row r="13" spans="1:15">
      <c r="A13" s="630"/>
      <c r="B13" s="528">
        <f t="shared" si="3"/>
        <v>301</v>
      </c>
      <c r="C13" s="528">
        <f t="shared" si="3"/>
        <v>350</v>
      </c>
      <c r="D13" s="529">
        <f>[38]RESUMOr!F20/(1-[38]RESUMOr!$I$10)</f>
        <v>726.14424665278398</v>
      </c>
      <c r="E13" s="529">
        <f t="shared" si="0"/>
        <v>25.415048632847437</v>
      </c>
      <c r="F13" s="529">
        <f t="shared" si="1"/>
        <v>33.402635346028056</v>
      </c>
      <c r="G13" s="529">
        <f t="shared" si="1"/>
        <v>38.122572949271152</v>
      </c>
      <c r="H13" s="529">
        <f t="shared" si="1"/>
        <v>50.830097265694882</v>
      </c>
      <c r="I13" s="529">
        <f t="shared" si="1"/>
        <v>63.537621582118604</v>
      </c>
      <c r="J13" s="529">
        <f t="shared" si="1"/>
        <v>81.328155625111819</v>
      </c>
      <c r="K13" s="529">
        <f t="shared" si="1"/>
        <v>114.36771884781348</v>
      </c>
      <c r="L13" s="529">
        <f t="shared" si="1"/>
        <v>145.22884933055678</v>
      </c>
      <c r="M13" s="530">
        <f t="shared" si="2"/>
        <v>0.72614424665278399</v>
      </c>
      <c r="N13" s="531">
        <v>0.4</v>
      </c>
      <c r="O13" s="374"/>
    </row>
    <row r="14" spans="1:15">
      <c r="A14" s="630"/>
      <c r="B14" s="528">
        <f t="shared" si="3"/>
        <v>351</v>
      </c>
      <c r="C14" s="528">
        <f t="shared" si="3"/>
        <v>400</v>
      </c>
      <c r="D14" s="529">
        <f>[38]RESUMOr!F21/(1-[38]RESUMOr!$I$10)</f>
        <v>745.56294030681318</v>
      </c>
      <c r="E14" s="529">
        <f t="shared" si="0"/>
        <v>26.094702910738459</v>
      </c>
      <c r="F14" s="529">
        <f t="shared" si="1"/>
        <v>34.295895254113404</v>
      </c>
      <c r="G14" s="529">
        <f t="shared" si="1"/>
        <v>39.142054366107686</v>
      </c>
      <c r="H14" s="529">
        <f t="shared" si="1"/>
        <v>52.189405821476917</v>
      </c>
      <c r="I14" s="529">
        <f t="shared" si="1"/>
        <v>65.236757276846149</v>
      </c>
      <c r="J14" s="529">
        <f t="shared" si="1"/>
        <v>83.503049314363068</v>
      </c>
      <c r="K14" s="529">
        <f t="shared" si="1"/>
        <v>117.42616309832307</v>
      </c>
      <c r="L14" s="529">
        <f t="shared" si="1"/>
        <v>149.11258806136263</v>
      </c>
      <c r="M14" s="530">
        <f t="shared" si="2"/>
        <v>0.74556294030681314</v>
      </c>
      <c r="N14" s="531">
        <v>0.4</v>
      </c>
      <c r="O14" s="374"/>
    </row>
    <row r="15" spans="1:15">
      <c r="A15" s="630"/>
      <c r="B15" s="528">
        <f t="shared" si="3"/>
        <v>401</v>
      </c>
      <c r="C15" s="528">
        <f t="shared" si="3"/>
        <v>450</v>
      </c>
      <c r="D15" s="529">
        <f>[38]RESUMOr!F22/(1-[38]RESUMOr!$I$10)</f>
        <v>764.98163396084237</v>
      </c>
      <c r="E15" s="529">
        <f t="shared" si="0"/>
        <v>26.774357188629484</v>
      </c>
      <c r="F15" s="529">
        <f t="shared" si="1"/>
        <v>35.189155162198745</v>
      </c>
      <c r="G15" s="529">
        <f t="shared" si="1"/>
        <v>40.16153578294422</v>
      </c>
      <c r="H15" s="529">
        <f t="shared" si="1"/>
        <v>53.54871437725896</v>
      </c>
      <c r="I15" s="529">
        <f t="shared" si="1"/>
        <v>66.935892971573708</v>
      </c>
      <c r="J15" s="529">
        <f t="shared" si="1"/>
        <v>85.677943003614359</v>
      </c>
      <c r="K15" s="529">
        <f t="shared" si="1"/>
        <v>120.48460734883268</v>
      </c>
      <c r="L15" s="529">
        <f t="shared" si="1"/>
        <v>152.9963267921685</v>
      </c>
      <c r="M15" s="530">
        <f t="shared" si="2"/>
        <v>0.7649816339608424</v>
      </c>
      <c r="N15" s="531">
        <v>0.4</v>
      </c>
      <c r="O15" s="374"/>
    </row>
    <row r="16" spans="1:15">
      <c r="A16" s="630"/>
      <c r="B16" s="528">
        <f t="shared" si="3"/>
        <v>451</v>
      </c>
      <c r="C16" s="528">
        <f t="shared" si="3"/>
        <v>500</v>
      </c>
      <c r="D16" s="529">
        <f>[38]RESUMOr!F23/(1-[38]RESUMOr!$I$10)</f>
        <v>784.4003276148718</v>
      </c>
      <c r="E16" s="529">
        <f t="shared" si="0"/>
        <v>27.454011466520512</v>
      </c>
      <c r="F16" s="529">
        <f t="shared" si="1"/>
        <v>36.0824150702841</v>
      </c>
      <c r="G16" s="529">
        <f t="shared" si="1"/>
        <v>41.181017199780769</v>
      </c>
      <c r="H16" s="529">
        <f t="shared" si="1"/>
        <v>54.908022933041025</v>
      </c>
      <c r="I16" s="529">
        <f t="shared" si="1"/>
        <v>68.635028666301281</v>
      </c>
      <c r="J16" s="529">
        <f t="shared" si="1"/>
        <v>87.852836692865651</v>
      </c>
      <c r="K16" s="529">
        <f t="shared" si="1"/>
        <v>123.54305159934231</v>
      </c>
      <c r="L16" s="529">
        <f t="shared" si="1"/>
        <v>156.88006552297435</v>
      </c>
      <c r="M16" s="530">
        <f t="shared" si="2"/>
        <v>0.78440032761487177</v>
      </c>
      <c r="N16" s="531">
        <v>0.4</v>
      </c>
      <c r="O16" s="374"/>
    </row>
    <row r="17" spans="1:15">
      <c r="A17" s="630"/>
      <c r="B17" s="528">
        <f t="shared" si="3"/>
        <v>501</v>
      </c>
      <c r="C17" s="528">
        <f t="shared" si="3"/>
        <v>550</v>
      </c>
      <c r="D17" s="529">
        <f>[38]RESUMOr!F24/(1-[38]RESUMOr!$I$10)</f>
        <v>925.10545348561755</v>
      </c>
      <c r="E17" s="529">
        <f t="shared" si="0"/>
        <v>32.378690871996618</v>
      </c>
      <c r="F17" s="529">
        <f t="shared" ref="F17:L26" si="4">+F$4*$D17*F$6/1000</f>
        <v>42.554850860338405</v>
      </c>
      <c r="G17" s="529">
        <f t="shared" si="4"/>
        <v>48.568036307994923</v>
      </c>
      <c r="H17" s="529">
        <f t="shared" si="4"/>
        <v>64.757381743993221</v>
      </c>
      <c r="I17" s="529">
        <f t="shared" si="4"/>
        <v>80.946727179991527</v>
      </c>
      <c r="J17" s="529">
        <f t="shared" si="4"/>
        <v>103.61181079038919</v>
      </c>
      <c r="K17" s="529">
        <f t="shared" si="4"/>
        <v>145.70410892398479</v>
      </c>
      <c r="L17" s="529">
        <f t="shared" si="4"/>
        <v>185.0210906971235</v>
      </c>
      <c r="M17" s="530">
        <f t="shared" si="2"/>
        <v>0.92510545348561757</v>
      </c>
      <c r="N17" s="531">
        <v>0.6</v>
      </c>
      <c r="O17" s="374"/>
    </row>
    <row r="18" spans="1:15">
      <c r="A18" s="630"/>
      <c r="B18" s="528">
        <f t="shared" si="3"/>
        <v>551</v>
      </c>
      <c r="C18" s="528">
        <f t="shared" si="3"/>
        <v>600</v>
      </c>
      <c r="D18" s="529">
        <f>[38]RESUMOr!F25/(1-[38]RESUMOr!$I$10)</f>
        <v>944.52414713964686</v>
      </c>
      <c r="E18" s="529">
        <f t="shared" si="0"/>
        <v>33.058345149887643</v>
      </c>
      <c r="F18" s="529">
        <f t="shared" si="4"/>
        <v>43.448110768423753</v>
      </c>
      <c r="G18" s="529">
        <f t="shared" si="4"/>
        <v>49.587517724831464</v>
      </c>
      <c r="H18" s="529">
        <f t="shared" si="4"/>
        <v>66.116690299775271</v>
      </c>
      <c r="I18" s="529">
        <f t="shared" si="4"/>
        <v>82.6458628747191</v>
      </c>
      <c r="J18" s="529">
        <f t="shared" si="4"/>
        <v>105.78670447964045</v>
      </c>
      <c r="K18" s="529">
        <f t="shared" si="4"/>
        <v>148.7625531744944</v>
      </c>
      <c r="L18" s="529">
        <f t="shared" si="4"/>
        <v>188.90482942792937</v>
      </c>
      <c r="M18" s="530">
        <f t="shared" si="2"/>
        <v>0.94452414713964683</v>
      </c>
      <c r="N18" s="531">
        <v>0.6</v>
      </c>
      <c r="O18" s="374"/>
    </row>
    <row r="19" spans="1:15">
      <c r="A19" s="630"/>
      <c r="B19" s="528">
        <f t="shared" si="3"/>
        <v>601</v>
      </c>
      <c r="C19" s="528">
        <f t="shared" si="3"/>
        <v>650</v>
      </c>
      <c r="D19" s="529">
        <f>[38]RESUMOr!F26/(1-[38]RESUMOr!$I$10)</f>
        <v>963.94284079367606</v>
      </c>
      <c r="E19" s="529">
        <f t="shared" si="0"/>
        <v>33.737999427778661</v>
      </c>
      <c r="F19" s="529">
        <f t="shared" si="4"/>
        <v>44.341370676509101</v>
      </c>
      <c r="G19" s="529">
        <f t="shared" si="4"/>
        <v>50.606999141667998</v>
      </c>
      <c r="H19" s="529">
        <f t="shared" si="4"/>
        <v>67.475998855557322</v>
      </c>
      <c r="I19" s="529">
        <f t="shared" si="4"/>
        <v>84.344998569446659</v>
      </c>
      <c r="J19" s="529">
        <f t="shared" si="4"/>
        <v>107.96159816889174</v>
      </c>
      <c r="K19" s="529">
        <f t="shared" si="4"/>
        <v>151.82099742500401</v>
      </c>
      <c r="L19" s="529">
        <f t="shared" si="4"/>
        <v>192.78856815873519</v>
      </c>
      <c r="M19" s="530">
        <f t="shared" si="2"/>
        <v>0.96394284079367609</v>
      </c>
      <c r="N19" s="531">
        <v>0.6</v>
      </c>
      <c r="O19" s="374"/>
    </row>
    <row r="20" spans="1:15">
      <c r="A20" s="630"/>
      <c r="B20" s="528">
        <f t="shared" si="3"/>
        <v>651</v>
      </c>
      <c r="C20" s="528">
        <f t="shared" si="3"/>
        <v>700</v>
      </c>
      <c r="D20" s="529">
        <f>[38]RESUMOr!F27/(1-[38]RESUMOr!$I$10)</f>
        <v>983.36153444770537</v>
      </c>
      <c r="E20" s="529">
        <f t="shared" si="0"/>
        <v>34.417653705669686</v>
      </c>
      <c r="F20" s="529">
        <f t="shared" si="4"/>
        <v>45.234630584594441</v>
      </c>
      <c r="G20" s="529">
        <f t="shared" si="4"/>
        <v>51.626480558504532</v>
      </c>
      <c r="H20" s="529">
        <f t="shared" si="4"/>
        <v>68.835307411339386</v>
      </c>
      <c r="I20" s="529">
        <f t="shared" si="4"/>
        <v>86.044134264174218</v>
      </c>
      <c r="J20" s="529">
        <f t="shared" si="4"/>
        <v>110.136491858143</v>
      </c>
      <c r="K20" s="529">
        <f t="shared" si="4"/>
        <v>154.87944167551362</v>
      </c>
      <c r="L20" s="529">
        <f t="shared" si="4"/>
        <v>196.67230688954106</v>
      </c>
      <c r="M20" s="530">
        <f t="shared" si="2"/>
        <v>0.98336153444770535</v>
      </c>
      <c r="N20" s="531">
        <v>0.6</v>
      </c>
      <c r="O20" s="374"/>
    </row>
    <row r="21" spans="1:15">
      <c r="A21" s="630"/>
      <c r="B21" s="528">
        <f t="shared" si="3"/>
        <v>701</v>
      </c>
      <c r="C21" s="528">
        <f t="shared" si="3"/>
        <v>750</v>
      </c>
      <c r="D21" s="529">
        <f>[38]RESUMOr!F28/(1-[38]RESUMOr!$I$10)</f>
        <v>1002.7802281017347</v>
      </c>
      <c r="E21" s="529">
        <f t="shared" si="0"/>
        <v>35.097307983560711</v>
      </c>
      <c r="F21" s="529">
        <f t="shared" si="4"/>
        <v>46.127890492679789</v>
      </c>
      <c r="G21" s="529">
        <f t="shared" si="4"/>
        <v>52.645961975341066</v>
      </c>
      <c r="H21" s="529">
        <f t="shared" si="4"/>
        <v>70.194615967121422</v>
      </c>
      <c r="I21" s="529">
        <f t="shared" si="4"/>
        <v>87.743269958901777</v>
      </c>
      <c r="J21" s="529">
        <f t="shared" si="4"/>
        <v>112.31138554739429</v>
      </c>
      <c r="K21" s="529">
        <f t="shared" si="4"/>
        <v>157.9378859260232</v>
      </c>
      <c r="L21" s="529">
        <f t="shared" si="4"/>
        <v>200.55604562034694</v>
      </c>
      <c r="M21" s="530">
        <f t="shared" si="2"/>
        <v>1.0027802281017346</v>
      </c>
      <c r="N21" s="531">
        <v>0.6</v>
      </c>
      <c r="O21" s="374"/>
    </row>
    <row r="22" spans="1:15" ht="18" customHeight="1">
      <c r="A22" s="630"/>
      <c r="B22" s="532">
        <f t="shared" si="3"/>
        <v>751</v>
      </c>
      <c r="C22" s="532">
        <f t="shared" si="3"/>
        <v>800</v>
      </c>
      <c r="D22" s="533">
        <f>[38]RESUMOr!F29/(1-[38]RESUMOr!$I$10)</f>
        <v>1022.1989217557639</v>
      </c>
      <c r="E22" s="534">
        <f t="shared" si="0"/>
        <v>35.776962261451736</v>
      </c>
      <c r="F22" s="534">
        <f t="shared" si="4"/>
        <v>47.021150400765137</v>
      </c>
      <c r="G22" s="534">
        <f t="shared" si="4"/>
        <v>53.665443392177608</v>
      </c>
      <c r="H22" s="534">
        <f t="shared" si="4"/>
        <v>71.553924522903472</v>
      </c>
      <c r="I22" s="534">
        <f t="shared" si="4"/>
        <v>89.442405653629336</v>
      </c>
      <c r="J22" s="534">
        <f t="shared" si="4"/>
        <v>114.48627923664556</v>
      </c>
      <c r="K22" s="534">
        <f t="shared" si="4"/>
        <v>160.99633017653281</v>
      </c>
      <c r="L22" s="534">
        <f t="shared" si="4"/>
        <v>204.43978435115278</v>
      </c>
      <c r="M22" s="535">
        <f t="shared" si="2"/>
        <v>1.0221989217557639</v>
      </c>
      <c r="N22" s="536">
        <v>0.6</v>
      </c>
      <c r="O22" s="374"/>
    </row>
    <row r="23" spans="1:15">
      <c r="A23" s="630"/>
      <c r="B23" s="528">
        <f t="shared" si="3"/>
        <v>801</v>
      </c>
      <c r="C23" s="528">
        <f t="shared" si="3"/>
        <v>850</v>
      </c>
      <c r="D23" s="529">
        <f>[38]RESUMOr!F30/(1-[38]RESUMOr!$I$10)</f>
        <v>1041.6176154097932</v>
      </c>
      <c r="E23" s="529">
        <f t="shared" si="0"/>
        <v>36.456616539342761</v>
      </c>
      <c r="F23" s="529">
        <f t="shared" si="4"/>
        <v>47.914410308850485</v>
      </c>
      <c r="G23" s="529">
        <f t="shared" si="4"/>
        <v>54.684924809014142</v>
      </c>
      <c r="H23" s="529">
        <f t="shared" si="4"/>
        <v>72.913233078685522</v>
      </c>
      <c r="I23" s="529">
        <f t="shared" si="4"/>
        <v>91.141541348356895</v>
      </c>
      <c r="J23" s="529">
        <f t="shared" si="4"/>
        <v>116.66117292589685</v>
      </c>
      <c r="K23" s="529">
        <f t="shared" si="4"/>
        <v>164.05477442704245</v>
      </c>
      <c r="L23" s="529">
        <f t="shared" si="4"/>
        <v>208.32352308195865</v>
      </c>
      <c r="M23" s="530">
        <f t="shared" si="2"/>
        <v>1.0416176154097931</v>
      </c>
      <c r="N23" s="531">
        <v>0.6</v>
      </c>
      <c r="O23" s="374"/>
    </row>
    <row r="24" spans="1:15">
      <c r="A24" s="630"/>
      <c r="B24" s="528">
        <f t="shared" si="3"/>
        <v>851</v>
      </c>
      <c r="C24" s="528">
        <f t="shared" si="3"/>
        <v>900</v>
      </c>
      <c r="D24" s="529">
        <f>[38]RESUMOr!F31/(1-[38]RESUMOr!$I$10)</f>
        <v>1061.0363090638225</v>
      </c>
      <c r="E24" s="529">
        <f t="shared" si="0"/>
        <v>37.136270817233786</v>
      </c>
      <c r="F24" s="529">
        <f t="shared" si="4"/>
        <v>48.807670216935833</v>
      </c>
      <c r="G24" s="529">
        <f t="shared" si="4"/>
        <v>55.704406225850683</v>
      </c>
      <c r="H24" s="529">
        <f t="shared" si="4"/>
        <v>74.272541634467572</v>
      </c>
      <c r="I24" s="529">
        <f t="shared" si="4"/>
        <v>92.840677043084469</v>
      </c>
      <c r="J24" s="529">
        <f t="shared" si="4"/>
        <v>118.83606661514814</v>
      </c>
      <c r="K24" s="529">
        <f t="shared" si="4"/>
        <v>167.11321867755206</v>
      </c>
      <c r="L24" s="529">
        <f t="shared" si="4"/>
        <v>212.2072618127645</v>
      </c>
      <c r="M24" s="530">
        <f t="shared" si="2"/>
        <v>1.0610363090638224</v>
      </c>
      <c r="N24" s="531">
        <v>0.6</v>
      </c>
      <c r="O24" s="374"/>
    </row>
    <row r="25" spans="1:15">
      <c r="A25" s="630"/>
      <c r="B25" s="528">
        <f t="shared" si="3"/>
        <v>901</v>
      </c>
      <c r="C25" s="528">
        <f t="shared" si="3"/>
        <v>950</v>
      </c>
      <c r="D25" s="529">
        <f>[38]RESUMOr!F32/(1-[38]RESUMOr!$I$10)</f>
        <v>1080.4550027178518</v>
      </c>
      <c r="E25" s="529">
        <f t="shared" si="0"/>
        <v>37.815925095124818</v>
      </c>
      <c r="F25" s="529">
        <f t="shared" si="4"/>
        <v>49.700930125021181</v>
      </c>
      <c r="G25" s="529">
        <f t="shared" si="4"/>
        <v>56.723887642687217</v>
      </c>
      <c r="H25" s="529">
        <f t="shared" si="4"/>
        <v>75.631850190249622</v>
      </c>
      <c r="I25" s="529">
        <f t="shared" si="4"/>
        <v>94.539812737812042</v>
      </c>
      <c r="J25" s="529">
        <f t="shared" si="4"/>
        <v>121.01096030439942</v>
      </c>
      <c r="K25" s="529">
        <f t="shared" si="4"/>
        <v>170.17166292806166</v>
      </c>
      <c r="L25" s="529">
        <f t="shared" si="4"/>
        <v>216.09100054357035</v>
      </c>
      <c r="M25" s="530">
        <f t="shared" si="2"/>
        <v>1.0804550027178519</v>
      </c>
      <c r="N25" s="531">
        <v>0.6</v>
      </c>
      <c r="O25" s="374"/>
    </row>
    <row r="26" spans="1:15">
      <c r="A26" s="630"/>
      <c r="B26" s="528">
        <f t="shared" si="3"/>
        <v>951</v>
      </c>
      <c r="C26" s="528">
        <f t="shared" si="3"/>
        <v>1000</v>
      </c>
      <c r="D26" s="529">
        <f>[38]RESUMOr!F33/(1-[38]RESUMOr!$I$10)</f>
        <v>1099.8736963718809</v>
      </c>
      <c r="E26" s="529">
        <f t="shared" si="0"/>
        <v>38.495579373015836</v>
      </c>
      <c r="F26" s="529">
        <f t="shared" si="4"/>
        <v>50.594190033106514</v>
      </c>
      <c r="G26" s="529">
        <f t="shared" si="4"/>
        <v>57.743369059523744</v>
      </c>
      <c r="H26" s="529">
        <f t="shared" si="4"/>
        <v>76.991158746031658</v>
      </c>
      <c r="I26" s="529">
        <f t="shared" si="4"/>
        <v>96.238948432539587</v>
      </c>
      <c r="J26" s="529">
        <f t="shared" si="4"/>
        <v>123.18585399365067</v>
      </c>
      <c r="K26" s="529">
        <f t="shared" si="4"/>
        <v>173.23010717857125</v>
      </c>
      <c r="L26" s="529">
        <f t="shared" si="4"/>
        <v>219.97473927437619</v>
      </c>
      <c r="M26" s="530">
        <f t="shared" si="2"/>
        <v>1.0998736963718809</v>
      </c>
      <c r="N26" s="531">
        <v>0.6</v>
      </c>
      <c r="O26" s="374"/>
    </row>
    <row r="27" spans="1:15">
      <c r="A27" s="630"/>
      <c r="B27" s="528">
        <f>+B25+100</f>
        <v>1001</v>
      </c>
      <c r="C27" s="528">
        <f t="shared" ref="C27:C36" si="5">+C26+100</f>
        <v>1100</v>
      </c>
      <c r="D27" s="529">
        <f>[38]RESUMOr!F34/(1-[38]RESUMOr!$I$10)</f>
        <v>1259.9975158966561</v>
      </c>
      <c r="E27" s="529">
        <f t="shared" si="0"/>
        <v>44.099913056382967</v>
      </c>
      <c r="F27" s="529">
        <f t="shared" ref="F27:L36" si="6">+F$4*$D27*F$6/1000</f>
        <v>57.959885731246175</v>
      </c>
      <c r="G27" s="529">
        <f t="shared" si="6"/>
        <v>66.149869584574446</v>
      </c>
      <c r="H27" s="529">
        <f t="shared" si="6"/>
        <v>88.199826112765919</v>
      </c>
      <c r="I27" s="529">
        <f t="shared" si="6"/>
        <v>110.24978264095741</v>
      </c>
      <c r="J27" s="529">
        <f t="shared" si="6"/>
        <v>141.11972178042549</v>
      </c>
      <c r="K27" s="529">
        <f t="shared" si="6"/>
        <v>198.44960875372334</v>
      </c>
      <c r="L27" s="529">
        <f t="shared" si="6"/>
        <v>251.99950317933121</v>
      </c>
      <c r="M27" s="530">
        <f t="shared" si="2"/>
        <v>1.2599975158966561</v>
      </c>
      <c r="N27" s="531">
        <v>0.7</v>
      </c>
      <c r="O27" s="374"/>
    </row>
    <row r="28" spans="1:15">
      <c r="A28" s="630"/>
      <c r="B28" s="528">
        <f t="shared" ref="B28:B36" si="7">+B27+100</f>
        <v>1101</v>
      </c>
      <c r="C28" s="528">
        <f t="shared" si="5"/>
        <v>1200</v>
      </c>
      <c r="D28" s="529">
        <f>[38]RESUMOr!F35/(1-[38]RESUMOr!$I$10)</f>
        <v>1298.8349032047147</v>
      </c>
      <c r="E28" s="529">
        <f t="shared" si="0"/>
        <v>45.459221612165017</v>
      </c>
      <c r="F28" s="529">
        <f t="shared" si="6"/>
        <v>59.74640554741687</v>
      </c>
      <c r="G28" s="529">
        <f t="shared" si="6"/>
        <v>68.188832418247515</v>
      </c>
      <c r="H28" s="529">
        <f t="shared" si="6"/>
        <v>90.918443224330019</v>
      </c>
      <c r="I28" s="529">
        <f t="shared" si="6"/>
        <v>113.64805403041254</v>
      </c>
      <c r="J28" s="529">
        <f t="shared" si="6"/>
        <v>145.46950915892808</v>
      </c>
      <c r="K28" s="529">
        <f t="shared" si="6"/>
        <v>204.56649725474256</v>
      </c>
      <c r="L28" s="529">
        <f t="shared" si="6"/>
        <v>259.7669806409429</v>
      </c>
      <c r="M28" s="530">
        <f t="shared" si="2"/>
        <v>1.2988349032047146</v>
      </c>
      <c r="N28" s="531">
        <v>0.7</v>
      </c>
      <c r="O28" s="374"/>
    </row>
    <row r="29" spans="1:15">
      <c r="A29" s="630"/>
      <c r="B29" s="528">
        <f t="shared" si="7"/>
        <v>1201</v>
      </c>
      <c r="C29" s="528">
        <f t="shared" si="5"/>
        <v>1300</v>
      </c>
      <c r="D29" s="529">
        <f>[38]RESUMOr!F36/(1-[38]RESUMOr!$I$10)</f>
        <v>1337.6722905127733</v>
      </c>
      <c r="E29" s="529">
        <f t="shared" si="0"/>
        <v>46.81853016794706</v>
      </c>
      <c r="F29" s="529">
        <f t="shared" si="6"/>
        <v>61.532925363587566</v>
      </c>
      <c r="G29" s="529">
        <f t="shared" si="6"/>
        <v>70.227795251920597</v>
      </c>
      <c r="H29" s="529">
        <f t="shared" si="6"/>
        <v>93.637060335894134</v>
      </c>
      <c r="I29" s="529">
        <f t="shared" si="6"/>
        <v>117.04632541986767</v>
      </c>
      <c r="J29" s="529">
        <f t="shared" si="6"/>
        <v>149.81929653743063</v>
      </c>
      <c r="K29" s="529">
        <f t="shared" si="6"/>
        <v>210.68338575576178</v>
      </c>
      <c r="L29" s="529">
        <f t="shared" si="6"/>
        <v>267.53445810255465</v>
      </c>
      <c r="M29" s="530">
        <f t="shared" si="2"/>
        <v>1.3376722905127734</v>
      </c>
      <c r="N29" s="531">
        <v>0.7</v>
      </c>
      <c r="O29" s="374"/>
    </row>
    <row r="30" spans="1:15">
      <c r="A30" s="630"/>
      <c r="B30" s="528">
        <f t="shared" si="7"/>
        <v>1301</v>
      </c>
      <c r="C30" s="528">
        <f t="shared" si="5"/>
        <v>1400</v>
      </c>
      <c r="D30" s="529">
        <f>[38]RESUMOr!F37/(1-[38]RESUMOr!$I$10)</f>
        <v>1376.5096778208317</v>
      </c>
      <c r="E30" s="529">
        <f t="shared" si="0"/>
        <v>48.17783872372911</v>
      </c>
      <c r="F30" s="529">
        <f t="shared" si="6"/>
        <v>63.319445179758254</v>
      </c>
      <c r="G30" s="529">
        <f t="shared" si="6"/>
        <v>72.266758085593665</v>
      </c>
      <c r="H30" s="529">
        <f t="shared" si="6"/>
        <v>96.355677447458206</v>
      </c>
      <c r="I30" s="529">
        <f t="shared" si="6"/>
        <v>120.44459680932277</v>
      </c>
      <c r="J30" s="529">
        <f t="shared" si="6"/>
        <v>154.16908391593319</v>
      </c>
      <c r="K30" s="529">
        <f t="shared" si="6"/>
        <v>216.80027425678099</v>
      </c>
      <c r="L30" s="529">
        <f t="shared" si="6"/>
        <v>275.30193556416634</v>
      </c>
      <c r="M30" s="530">
        <f t="shared" si="2"/>
        <v>1.3765096778208317</v>
      </c>
      <c r="N30" s="531">
        <v>0.7</v>
      </c>
      <c r="O30" s="374"/>
    </row>
    <row r="31" spans="1:15">
      <c r="A31" s="630"/>
      <c r="B31" s="528">
        <f t="shared" si="7"/>
        <v>1401</v>
      </c>
      <c r="C31" s="528">
        <f t="shared" si="5"/>
        <v>1500</v>
      </c>
      <c r="D31" s="529">
        <f>[38]RESUMOr!F38/(1-[38]RESUMOr!$I$10)</f>
        <v>1415.3470651288906</v>
      </c>
      <c r="E31" s="529">
        <f t="shared" si="0"/>
        <v>49.537147279511167</v>
      </c>
      <c r="F31" s="529">
        <f t="shared" si="6"/>
        <v>65.105964995928957</v>
      </c>
      <c r="G31" s="529">
        <f t="shared" si="6"/>
        <v>74.305720919266761</v>
      </c>
      <c r="H31" s="529">
        <f t="shared" si="6"/>
        <v>99.074294559022334</v>
      </c>
      <c r="I31" s="529">
        <f t="shared" si="6"/>
        <v>123.84286819877792</v>
      </c>
      <c r="J31" s="529">
        <f t="shared" si="6"/>
        <v>158.51887129443574</v>
      </c>
      <c r="K31" s="529">
        <f t="shared" si="6"/>
        <v>222.91716275780024</v>
      </c>
      <c r="L31" s="529">
        <f t="shared" si="6"/>
        <v>283.06941302577815</v>
      </c>
      <c r="M31" s="530">
        <f t="shared" si="2"/>
        <v>1.4153470651288906</v>
      </c>
      <c r="N31" s="531">
        <v>0.7</v>
      </c>
      <c r="O31" s="374"/>
    </row>
    <row r="32" spans="1:15">
      <c r="A32" s="630"/>
      <c r="B32" s="528">
        <f t="shared" si="7"/>
        <v>1501</v>
      </c>
      <c r="C32" s="528">
        <f t="shared" si="5"/>
        <v>1600</v>
      </c>
      <c r="D32" s="529">
        <f>[38]RESUMOr!F39/(1-[38]RESUMOr!$I$10)</f>
        <v>1575.4708846536657</v>
      </c>
      <c r="E32" s="529">
        <f t="shared" si="0"/>
        <v>55.141480962878305</v>
      </c>
      <c r="F32" s="529">
        <f t="shared" si="6"/>
        <v>72.471660694068618</v>
      </c>
      <c r="G32" s="529">
        <f t="shared" si="6"/>
        <v>82.712221444317464</v>
      </c>
      <c r="H32" s="529">
        <f t="shared" si="6"/>
        <v>110.28296192575661</v>
      </c>
      <c r="I32" s="529">
        <f t="shared" si="6"/>
        <v>137.85370240719575</v>
      </c>
      <c r="J32" s="529">
        <f t="shared" si="6"/>
        <v>176.45273908121058</v>
      </c>
      <c r="K32" s="529">
        <f t="shared" si="6"/>
        <v>248.13666433295239</v>
      </c>
      <c r="L32" s="529">
        <f t="shared" si="6"/>
        <v>315.09417693073317</v>
      </c>
      <c r="M32" s="530">
        <f t="shared" si="2"/>
        <v>1.5754708846536658</v>
      </c>
      <c r="N32" s="531">
        <v>0.8</v>
      </c>
      <c r="O32" s="374"/>
    </row>
    <row r="33" spans="1:15">
      <c r="A33" s="630"/>
      <c r="B33" s="528">
        <f t="shared" si="7"/>
        <v>1601</v>
      </c>
      <c r="C33" s="528">
        <f t="shared" si="5"/>
        <v>1700</v>
      </c>
      <c r="D33" s="529">
        <f>[38]RESUMOr!F40/(1-[38]RESUMOr!$I$10)</f>
        <v>1614.3082719617241</v>
      </c>
      <c r="E33" s="529">
        <f t="shared" si="0"/>
        <v>56.500789518660348</v>
      </c>
      <c r="F33" s="529">
        <f t="shared" si="6"/>
        <v>74.258180510239313</v>
      </c>
      <c r="G33" s="529">
        <f t="shared" si="6"/>
        <v>84.751184277990532</v>
      </c>
      <c r="H33" s="529">
        <f t="shared" si="6"/>
        <v>113.00157903732067</v>
      </c>
      <c r="I33" s="529">
        <f t="shared" si="6"/>
        <v>141.25197379665084</v>
      </c>
      <c r="J33" s="529">
        <f t="shared" si="6"/>
        <v>180.80252645971311</v>
      </c>
      <c r="K33" s="529">
        <f t="shared" si="6"/>
        <v>254.25355283397155</v>
      </c>
      <c r="L33" s="529">
        <f t="shared" si="6"/>
        <v>322.8616543923448</v>
      </c>
      <c r="M33" s="530">
        <f t="shared" si="2"/>
        <v>1.6143082719617241</v>
      </c>
      <c r="N33" s="531">
        <v>0.8</v>
      </c>
      <c r="O33" s="374"/>
    </row>
    <row r="34" spans="1:15">
      <c r="A34" s="630"/>
      <c r="B34" s="528">
        <f t="shared" si="7"/>
        <v>1701</v>
      </c>
      <c r="C34" s="528">
        <f t="shared" si="5"/>
        <v>1800</v>
      </c>
      <c r="D34" s="529">
        <f>[38]RESUMOr!F41/(1-[38]RESUMOr!$I$10)</f>
        <v>1653.1456592697825</v>
      </c>
      <c r="E34" s="529">
        <f t="shared" si="0"/>
        <v>57.860098074442391</v>
      </c>
      <c r="F34" s="529">
        <f t="shared" si="6"/>
        <v>76.044700326409995</v>
      </c>
      <c r="G34" s="529">
        <f t="shared" si="6"/>
        <v>86.790147111663586</v>
      </c>
      <c r="H34" s="529">
        <f t="shared" si="6"/>
        <v>115.72019614888477</v>
      </c>
      <c r="I34" s="529">
        <f t="shared" si="6"/>
        <v>144.65024518610596</v>
      </c>
      <c r="J34" s="529">
        <f t="shared" si="6"/>
        <v>185.15231383821566</v>
      </c>
      <c r="K34" s="529">
        <f t="shared" si="6"/>
        <v>260.37044133499074</v>
      </c>
      <c r="L34" s="529">
        <f t="shared" si="6"/>
        <v>330.62913185395649</v>
      </c>
      <c r="M34" s="530">
        <f t="shared" si="2"/>
        <v>1.6531456592697826</v>
      </c>
      <c r="N34" s="531">
        <v>0.8</v>
      </c>
      <c r="O34" s="374"/>
    </row>
    <row r="35" spans="1:15">
      <c r="A35" s="630"/>
      <c r="B35" s="528">
        <f t="shared" si="7"/>
        <v>1801</v>
      </c>
      <c r="C35" s="528">
        <f t="shared" si="5"/>
        <v>1900</v>
      </c>
      <c r="D35" s="529">
        <f>[38]RESUMOr!F42/(1-[38]RESUMOr!$I$10)</f>
        <v>1691.9830465778414</v>
      </c>
      <c r="E35" s="529">
        <f t="shared" si="0"/>
        <v>59.219406630224455</v>
      </c>
      <c r="F35" s="529">
        <f t="shared" si="6"/>
        <v>77.831220142580705</v>
      </c>
      <c r="G35" s="529">
        <f t="shared" si="6"/>
        <v>88.829109945336683</v>
      </c>
      <c r="H35" s="529">
        <f t="shared" si="6"/>
        <v>118.4388132604489</v>
      </c>
      <c r="I35" s="529">
        <f t="shared" si="6"/>
        <v>148.04851657556111</v>
      </c>
      <c r="J35" s="529">
        <f t="shared" si="6"/>
        <v>189.50210121671827</v>
      </c>
      <c r="K35" s="529">
        <f t="shared" si="6"/>
        <v>266.48732983601002</v>
      </c>
      <c r="L35" s="529">
        <f t="shared" si="6"/>
        <v>338.3966093155683</v>
      </c>
      <c r="M35" s="530">
        <f t="shared" si="2"/>
        <v>1.6919830465778414</v>
      </c>
      <c r="N35" s="531">
        <v>0.8</v>
      </c>
      <c r="O35" s="374"/>
    </row>
    <row r="36" spans="1:15">
      <c r="A36" s="630"/>
      <c r="B36" s="528">
        <f t="shared" si="7"/>
        <v>1901</v>
      </c>
      <c r="C36" s="528">
        <f t="shared" si="5"/>
        <v>2000</v>
      </c>
      <c r="D36" s="529">
        <f>[38]RESUMOr!F43/(1-[38]RESUMOr!$I$10)</f>
        <v>1730.8204338858998</v>
      </c>
      <c r="E36" s="529">
        <f t="shared" si="0"/>
        <v>60.578715186006491</v>
      </c>
      <c r="F36" s="529">
        <f t="shared" si="6"/>
        <v>79.617739958751386</v>
      </c>
      <c r="G36" s="529">
        <f t="shared" si="6"/>
        <v>90.868072779009751</v>
      </c>
      <c r="H36" s="529">
        <f t="shared" si="6"/>
        <v>121.15743037201298</v>
      </c>
      <c r="I36" s="529">
        <f t="shared" si="6"/>
        <v>151.44678796501623</v>
      </c>
      <c r="J36" s="529">
        <f t="shared" si="6"/>
        <v>193.8518885952208</v>
      </c>
      <c r="K36" s="529">
        <f t="shared" si="6"/>
        <v>272.60421833702924</v>
      </c>
      <c r="L36" s="529">
        <f t="shared" si="6"/>
        <v>346.16408677717999</v>
      </c>
      <c r="M36" s="530">
        <f t="shared" si="2"/>
        <v>1.7308204338858997</v>
      </c>
      <c r="N36" s="531">
        <v>0.8</v>
      </c>
      <c r="O36" s="374"/>
    </row>
    <row r="37" spans="1:15">
      <c r="A37" s="630"/>
      <c r="B37" s="528">
        <v>2001</v>
      </c>
      <c r="C37" s="528">
        <v>2200</v>
      </c>
      <c r="D37" s="529">
        <f>[38]RESUMOr!F44/(1-[38]RESUMOr!$I$10)</f>
        <v>1929.7816407187338</v>
      </c>
      <c r="E37" s="529">
        <f t="shared" si="0"/>
        <v>67.542357425155686</v>
      </c>
      <c r="F37" s="529">
        <f t="shared" ref="F37:L46" si="8">+F$4*$D37*F$6/1000</f>
        <v>88.769955473061742</v>
      </c>
      <c r="G37" s="529">
        <f t="shared" si="8"/>
        <v>101.31353613773352</v>
      </c>
      <c r="H37" s="529">
        <f t="shared" si="8"/>
        <v>135.08471485031137</v>
      </c>
      <c r="I37" s="529">
        <f t="shared" si="8"/>
        <v>168.85589356288921</v>
      </c>
      <c r="J37" s="529">
        <f t="shared" si="8"/>
        <v>216.13554376049819</v>
      </c>
      <c r="K37" s="529">
        <f t="shared" si="8"/>
        <v>303.94060841320061</v>
      </c>
      <c r="L37" s="529">
        <f t="shared" si="8"/>
        <v>385.95632814374676</v>
      </c>
      <c r="M37" s="530">
        <f t="shared" si="2"/>
        <v>1.9297816407187338</v>
      </c>
      <c r="N37" s="531">
        <v>0.9</v>
      </c>
      <c r="O37" s="374"/>
    </row>
    <row r="38" spans="1:15">
      <c r="A38" s="630"/>
      <c r="B38" s="528">
        <f t="shared" ref="B38:B52" si="9">B37+200</f>
        <v>2201</v>
      </c>
      <c r="C38" s="528">
        <f t="shared" ref="C38:C56" si="10">+C37+200</f>
        <v>2400</v>
      </c>
      <c r="D38" s="529">
        <f>[38]RESUMOr!F45/(1-[38]RESUMOr!$I$10)</f>
        <v>2007.4564153348506</v>
      </c>
      <c r="E38" s="529">
        <f t="shared" si="0"/>
        <v>70.260974536719772</v>
      </c>
      <c r="F38" s="529">
        <f t="shared" si="8"/>
        <v>92.342995105403105</v>
      </c>
      <c r="G38" s="529">
        <f t="shared" si="8"/>
        <v>105.39146180507966</v>
      </c>
      <c r="H38" s="529">
        <f t="shared" si="8"/>
        <v>140.52194907343952</v>
      </c>
      <c r="I38" s="529">
        <f t="shared" si="8"/>
        <v>175.65243634179944</v>
      </c>
      <c r="J38" s="529">
        <f t="shared" si="8"/>
        <v>224.83511851750325</v>
      </c>
      <c r="K38" s="529">
        <f t="shared" si="8"/>
        <v>316.17438541523904</v>
      </c>
      <c r="L38" s="529">
        <f t="shared" si="8"/>
        <v>401.49128306697014</v>
      </c>
      <c r="M38" s="530">
        <f t="shared" si="2"/>
        <v>2.0074564153348504</v>
      </c>
      <c r="N38" s="531">
        <v>0.9</v>
      </c>
      <c r="O38" s="374"/>
    </row>
    <row r="39" spans="1:15">
      <c r="A39" s="630"/>
      <c r="B39" s="528">
        <f t="shared" si="9"/>
        <v>2401</v>
      </c>
      <c r="C39" s="528">
        <f t="shared" si="10"/>
        <v>2600</v>
      </c>
      <c r="D39" s="529">
        <f>[38]RESUMOr!F46/(1-[38]RESUMOr!$I$10)</f>
        <v>2085.1311899509678</v>
      </c>
      <c r="E39" s="529">
        <f t="shared" ref="E39:E56" si="11">+E$4*M39*E$6</f>
        <v>72.979591648283872</v>
      </c>
      <c r="F39" s="529">
        <f t="shared" si="8"/>
        <v>95.916034737744511</v>
      </c>
      <c r="G39" s="529">
        <f t="shared" si="8"/>
        <v>109.46938747242582</v>
      </c>
      <c r="H39" s="529">
        <f t="shared" si="8"/>
        <v>145.95918329656774</v>
      </c>
      <c r="I39" s="529">
        <f t="shared" si="8"/>
        <v>182.44897912070968</v>
      </c>
      <c r="J39" s="529">
        <f t="shared" si="8"/>
        <v>233.53469327450844</v>
      </c>
      <c r="K39" s="529">
        <f t="shared" si="8"/>
        <v>328.40816241727748</v>
      </c>
      <c r="L39" s="529">
        <f t="shared" si="8"/>
        <v>417.02623799019358</v>
      </c>
      <c r="M39" s="530">
        <f t="shared" si="2"/>
        <v>2.0851311899509679</v>
      </c>
      <c r="N39" s="531">
        <v>0.9</v>
      </c>
      <c r="O39" s="374"/>
    </row>
    <row r="40" spans="1:15">
      <c r="A40" s="630"/>
      <c r="B40" s="528">
        <f t="shared" si="9"/>
        <v>2601</v>
      </c>
      <c r="C40" s="528">
        <f t="shared" si="10"/>
        <v>2800</v>
      </c>
      <c r="D40" s="529">
        <f>[38]RESUMOr!F47/(1-[38]RESUMOr!$I$10)</f>
        <v>2284.0923967838016</v>
      </c>
      <c r="E40" s="529">
        <f t="shared" si="11"/>
        <v>79.943233887433053</v>
      </c>
      <c r="F40" s="529">
        <f t="shared" si="8"/>
        <v>105.06825025205485</v>
      </c>
      <c r="G40" s="529">
        <f t="shared" si="8"/>
        <v>119.91485083114958</v>
      </c>
      <c r="H40" s="529">
        <f t="shared" si="8"/>
        <v>159.88646777486608</v>
      </c>
      <c r="I40" s="529">
        <f t="shared" si="8"/>
        <v>199.85808471858266</v>
      </c>
      <c r="J40" s="529">
        <f t="shared" si="8"/>
        <v>255.81834843978584</v>
      </c>
      <c r="K40" s="529">
        <f t="shared" si="8"/>
        <v>359.74455249344879</v>
      </c>
      <c r="L40" s="529">
        <f t="shared" si="8"/>
        <v>456.81847935676035</v>
      </c>
      <c r="M40" s="530">
        <f t="shared" si="2"/>
        <v>2.2840923967838016</v>
      </c>
      <c r="N40" s="531">
        <v>1</v>
      </c>
      <c r="O40" s="374"/>
    </row>
    <row r="41" spans="1:15">
      <c r="A41" s="630"/>
      <c r="B41" s="528">
        <f t="shared" si="9"/>
        <v>2801</v>
      </c>
      <c r="C41" s="528">
        <f t="shared" si="10"/>
        <v>3000</v>
      </c>
      <c r="D41" s="529">
        <f>[38]RESUMOr!F48/(1-[38]RESUMOr!$I$10)</f>
        <v>2361.7671713999184</v>
      </c>
      <c r="E41" s="529">
        <f t="shared" si="11"/>
        <v>82.661850998997139</v>
      </c>
      <c r="F41" s="529">
        <f t="shared" si="8"/>
        <v>108.64128988439624</v>
      </c>
      <c r="G41" s="529">
        <f t="shared" si="8"/>
        <v>123.99277649849572</v>
      </c>
      <c r="H41" s="529">
        <f t="shared" si="8"/>
        <v>165.32370199799428</v>
      </c>
      <c r="I41" s="529">
        <f t="shared" si="8"/>
        <v>206.65462749749287</v>
      </c>
      <c r="J41" s="529">
        <f t="shared" si="8"/>
        <v>264.51792319679089</v>
      </c>
      <c r="K41" s="529">
        <f t="shared" si="8"/>
        <v>371.97832949548723</v>
      </c>
      <c r="L41" s="529">
        <f t="shared" si="8"/>
        <v>472.35343427998367</v>
      </c>
      <c r="M41" s="530">
        <f t="shared" si="2"/>
        <v>2.3617671713999182</v>
      </c>
      <c r="N41" s="531">
        <v>1</v>
      </c>
      <c r="O41" s="374"/>
    </row>
    <row r="42" spans="1:15">
      <c r="A42" s="630"/>
      <c r="B42" s="528">
        <f t="shared" si="9"/>
        <v>3001</v>
      </c>
      <c r="C42" s="528">
        <f t="shared" si="10"/>
        <v>3200</v>
      </c>
      <c r="D42" s="529">
        <f>[38]RESUMOr!F49/(1-[38]RESUMOr!$I$10)</f>
        <v>2560.7283782327527</v>
      </c>
      <c r="E42" s="529">
        <f t="shared" si="11"/>
        <v>89.625493238146348</v>
      </c>
      <c r="F42" s="529">
        <f t="shared" si="8"/>
        <v>117.79350539870661</v>
      </c>
      <c r="G42" s="529">
        <f t="shared" si="8"/>
        <v>134.43823985721951</v>
      </c>
      <c r="H42" s="529">
        <f t="shared" si="8"/>
        <v>179.2509864762927</v>
      </c>
      <c r="I42" s="529">
        <f t="shared" si="8"/>
        <v>224.06373309536585</v>
      </c>
      <c r="J42" s="529">
        <f t="shared" si="8"/>
        <v>286.80157836206831</v>
      </c>
      <c r="K42" s="529">
        <f t="shared" si="8"/>
        <v>403.31471957165854</v>
      </c>
      <c r="L42" s="529">
        <f t="shared" si="8"/>
        <v>512.14567564655056</v>
      </c>
      <c r="M42" s="530">
        <f t="shared" si="2"/>
        <v>2.5607283782327528</v>
      </c>
      <c r="N42" s="531">
        <v>1.1000000000000001</v>
      </c>
      <c r="O42" s="374"/>
    </row>
    <row r="43" spans="1:15">
      <c r="A43" s="630"/>
      <c r="B43" s="528">
        <f t="shared" si="9"/>
        <v>3201</v>
      </c>
      <c r="C43" s="528">
        <f t="shared" si="10"/>
        <v>3400</v>
      </c>
      <c r="D43" s="529">
        <f>[38]RESUMOr!F50/(1-[38]RESUMOr!$I$10)</f>
        <v>2638.4031528488695</v>
      </c>
      <c r="E43" s="529">
        <f t="shared" si="11"/>
        <v>92.344110349710434</v>
      </c>
      <c r="F43" s="529">
        <f t="shared" si="8"/>
        <v>121.36654503104799</v>
      </c>
      <c r="G43" s="529">
        <f t="shared" si="8"/>
        <v>138.51616552456565</v>
      </c>
      <c r="H43" s="529">
        <f t="shared" si="8"/>
        <v>184.68822069942084</v>
      </c>
      <c r="I43" s="529">
        <f t="shared" si="8"/>
        <v>230.86027587427608</v>
      </c>
      <c r="J43" s="529">
        <f t="shared" si="8"/>
        <v>295.50115311907336</v>
      </c>
      <c r="K43" s="529">
        <f t="shared" si="8"/>
        <v>415.54849657369698</v>
      </c>
      <c r="L43" s="529">
        <f t="shared" si="8"/>
        <v>527.68063056977383</v>
      </c>
      <c r="M43" s="530">
        <f t="shared" si="2"/>
        <v>2.6384031528488694</v>
      </c>
      <c r="N43" s="531">
        <v>1.1000000000000001</v>
      </c>
      <c r="O43" s="374"/>
    </row>
    <row r="44" spans="1:15">
      <c r="A44" s="630"/>
      <c r="B44" s="528">
        <f t="shared" si="9"/>
        <v>3401</v>
      </c>
      <c r="C44" s="528">
        <f t="shared" si="10"/>
        <v>3600</v>
      </c>
      <c r="D44" s="529">
        <f>[38]RESUMOr!F51/(1-[38]RESUMOr!$I$10)</f>
        <v>2716.0779274649863</v>
      </c>
      <c r="E44" s="529">
        <f t="shared" si="11"/>
        <v>95.06272746127452</v>
      </c>
      <c r="F44" s="529">
        <f t="shared" si="8"/>
        <v>124.93958466338937</v>
      </c>
      <c r="G44" s="529">
        <f t="shared" si="8"/>
        <v>142.59409119191179</v>
      </c>
      <c r="H44" s="529">
        <f t="shared" si="8"/>
        <v>190.12545492254901</v>
      </c>
      <c r="I44" s="529">
        <f t="shared" si="8"/>
        <v>237.65681865318632</v>
      </c>
      <c r="J44" s="529">
        <f t="shared" si="8"/>
        <v>304.20072787607853</v>
      </c>
      <c r="K44" s="529">
        <f t="shared" si="8"/>
        <v>427.78227357573536</v>
      </c>
      <c r="L44" s="529">
        <f t="shared" si="8"/>
        <v>543.21558549299721</v>
      </c>
      <c r="M44" s="530">
        <f t="shared" si="2"/>
        <v>2.7160779274649864</v>
      </c>
      <c r="N44" s="531">
        <v>1.2</v>
      </c>
      <c r="O44" s="374"/>
    </row>
    <row r="45" spans="1:15">
      <c r="A45" s="630"/>
      <c r="B45" s="528">
        <f t="shared" si="9"/>
        <v>3601</v>
      </c>
      <c r="C45" s="528">
        <f t="shared" si="10"/>
        <v>3800</v>
      </c>
      <c r="D45" s="529">
        <f>[38]RESUMOr!F52/(1-[38]RESUMOr!$I$10)</f>
        <v>2793.752702081104</v>
      </c>
      <c r="E45" s="529">
        <f t="shared" si="11"/>
        <v>97.781344572838634</v>
      </c>
      <c r="F45" s="529">
        <f t="shared" si="8"/>
        <v>128.51262429573077</v>
      </c>
      <c r="G45" s="529">
        <f t="shared" si="8"/>
        <v>146.67201685925798</v>
      </c>
      <c r="H45" s="529">
        <f t="shared" si="8"/>
        <v>195.56268914567727</v>
      </c>
      <c r="I45" s="529">
        <f t="shared" si="8"/>
        <v>244.45336143209659</v>
      </c>
      <c r="J45" s="529">
        <f t="shared" si="8"/>
        <v>312.90030263308364</v>
      </c>
      <c r="K45" s="529">
        <f t="shared" si="8"/>
        <v>440.01605057777397</v>
      </c>
      <c r="L45" s="529">
        <f t="shared" si="8"/>
        <v>558.75054041622082</v>
      </c>
      <c r="M45" s="530">
        <f t="shared" si="2"/>
        <v>2.7937527020811039</v>
      </c>
      <c r="N45" s="531">
        <v>1.2</v>
      </c>
      <c r="O45" s="374"/>
    </row>
    <row r="46" spans="1:15">
      <c r="A46" s="630"/>
      <c r="B46" s="528">
        <f t="shared" si="9"/>
        <v>3801</v>
      </c>
      <c r="C46" s="528">
        <f t="shared" si="10"/>
        <v>4000</v>
      </c>
      <c r="D46" s="529">
        <f>[38]RESUMOr!F53/(1-[38]RESUMOr!$I$10)</f>
        <v>2871.4274766972208</v>
      </c>
      <c r="E46" s="529">
        <f t="shared" si="11"/>
        <v>100.49996168440272</v>
      </c>
      <c r="F46" s="529">
        <f t="shared" si="8"/>
        <v>132.08566392807214</v>
      </c>
      <c r="G46" s="529">
        <f t="shared" si="8"/>
        <v>150.74994252660412</v>
      </c>
      <c r="H46" s="529">
        <f t="shared" si="8"/>
        <v>200.99992336880544</v>
      </c>
      <c r="I46" s="529">
        <f t="shared" si="8"/>
        <v>251.24990421100682</v>
      </c>
      <c r="J46" s="529">
        <f t="shared" si="8"/>
        <v>321.59987739008875</v>
      </c>
      <c r="K46" s="529">
        <f t="shared" si="8"/>
        <v>452.24982757981235</v>
      </c>
      <c r="L46" s="529">
        <f t="shared" si="8"/>
        <v>574.2854953394442</v>
      </c>
      <c r="M46" s="530">
        <f t="shared" si="2"/>
        <v>2.8714274766972205</v>
      </c>
      <c r="N46" s="531">
        <v>1.2</v>
      </c>
      <c r="O46" s="374"/>
    </row>
    <row r="47" spans="1:15">
      <c r="A47" s="630"/>
      <c r="B47" s="528">
        <f t="shared" si="9"/>
        <v>4001</v>
      </c>
      <c r="C47" s="528">
        <f t="shared" si="10"/>
        <v>4200</v>
      </c>
      <c r="D47" s="529">
        <f>[38]RESUMOr!F54/(1-[38]RESUMOr!$I$10)</f>
        <v>2949.1022513133375</v>
      </c>
      <c r="E47" s="529">
        <f t="shared" si="11"/>
        <v>103.21857879596681</v>
      </c>
      <c r="F47" s="529">
        <f t="shared" ref="F47:L56" si="12">+F$4*$D47*F$6/1000</f>
        <v>135.65870356041353</v>
      </c>
      <c r="G47" s="529">
        <f t="shared" si="12"/>
        <v>154.82786819395025</v>
      </c>
      <c r="H47" s="529">
        <f t="shared" si="12"/>
        <v>206.43715759193358</v>
      </c>
      <c r="I47" s="529">
        <f t="shared" si="12"/>
        <v>258.046446989917</v>
      </c>
      <c r="J47" s="529">
        <f t="shared" si="12"/>
        <v>330.29945214709386</v>
      </c>
      <c r="K47" s="529">
        <f t="shared" si="12"/>
        <v>464.48360458185067</v>
      </c>
      <c r="L47" s="529">
        <f t="shared" si="12"/>
        <v>589.82045026266746</v>
      </c>
      <c r="M47" s="530">
        <f t="shared" si="2"/>
        <v>2.9491022513133376</v>
      </c>
      <c r="N47" s="531">
        <v>1.2</v>
      </c>
      <c r="O47" s="374"/>
    </row>
    <row r="48" spans="1:15">
      <c r="A48" s="630"/>
      <c r="B48" s="528">
        <f t="shared" si="9"/>
        <v>4201</v>
      </c>
      <c r="C48" s="528">
        <f t="shared" si="10"/>
        <v>4400</v>
      </c>
      <c r="D48" s="529">
        <f>[38]RESUMOr!F55/(1-[38]RESUMOr!$I$10)</f>
        <v>3026.7770259294552</v>
      </c>
      <c r="E48" s="529">
        <f t="shared" si="11"/>
        <v>105.93719590753093</v>
      </c>
      <c r="F48" s="529">
        <f t="shared" si="12"/>
        <v>139.23174319275492</v>
      </c>
      <c r="G48" s="529">
        <f t="shared" si="12"/>
        <v>158.90579386129642</v>
      </c>
      <c r="H48" s="529">
        <f t="shared" si="12"/>
        <v>211.87439181506181</v>
      </c>
      <c r="I48" s="529">
        <f t="shared" si="12"/>
        <v>264.84298976882735</v>
      </c>
      <c r="J48" s="529">
        <f t="shared" si="12"/>
        <v>338.99902690409903</v>
      </c>
      <c r="K48" s="529">
        <f t="shared" si="12"/>
        <v>476.71738158388922</v>
      </c>
      <c r="L48" s="529">
        <f t="shared" si="12"/>
        <v>605.35540518589107</v>
      </c>
      <c r="M48" s="530">
        <f t="shared" si="2"/>
        <v>3.0267770259294551</v>
      </c>
      <c r="N48" s="531">
        <v>1.2</v>
      </c>
      <c r="O48" s="374"/>
    </row>
    <row r="49" spans="1:15">
      <c r="A49" s="630"/>
      <c r="B49" s="528">
        <f t="shared" si="9"/>
        <v>4401</v>
      </c>
      <c r="C49" s="528">
        <f t="shared" si="10"/>
        <v>4600</v>
      </c>
      <c r="D49" s="529">
        <f>[38]RESUMOr!F56/(1-[38]RESUMOr!$I$10)</f>
        <v>3104.451800545572</v>
      </c>
      <c r="E49" s="529">
        <f t="shared" si="11"/>
        <v>108.65581301909502</v>
      </c>
      <c r="F49" s="529">
        <f t="shared" si="12"/>
        <v>142.80478282509631</v>
      </c>
      <c r="G49" s="529">
        <f t="shared" si="12"/>
        <v>162.98371952864255</v>
      </c>
      <c r="H49" s="529">
        <f t="shared" si="12"/>
        <v>217.31162603819004</v>
      </c>
      <c r="I49" s="529">
        <f t="shared" si="12"/>
        <v>271.63953254773753</v>
      </c>
      <c r="J49" s="529">
        <f t="shared" si="12"/>
        <v>347.69860166110414</v>
      </c>
      <c r="K49" s="529">
        <f t="shared" si="12"/>
        <v>488.9511585859276</v>
      </c>
      <c r="L49" s="529">
        <f t="shared" si="12"/>
        <v>620.89036010911445</v>
      </c>
      <c r="M49" s="530">
        <f t="shared" si="2"/>
        <v>3.1044518005455721</v>
      </c>
      <c r="N49" s="531">
        <v>1.2</v>
      </c>
      <c r="O49" s="374"/>
    </row>
    <row r="50" spans="1:15">
      <c r="A50" s="630"/>
      <c r="B50" s="528">
        <f t="shared" si="9"/>
        <v>4601</v>
      </c>
      <c r="C50" s="528">
        <f t="shared" si="10"/>
        <v>4800</v>
      </c>
      <c r="D50" s="529">
        <f>[38]RESUMOr!F57/(1-[38]RESUMOr!$I$10)</f>
        <v>3182.1265751616888</v>
      </c>
      <c r="E50" s="529">
        <f t="shared" si="11"/>
        <v>111.37443013065911</v>
      </c>
      <c r="F50" s="529">
        <f t="shared" si="12"/>
        <v>146.37782245743767</v>
      </c>
      <c r="G50" s="529">
        <f t="shared" si="12"/>
        <v>167.06164519598869</v>
      </c>
      <c r="H50" s="529">
        <f t="shared" si="12"/>
        <v>222.74886026131821</v>
      </c>
      <c r="I50" s="529">
        <f t="shared" si="12"/>
        <v>278.43607532664777</v>
      </c>
      <c r="J50" s="529">
        <f t="shared" si="12"/>
        <v>356.39817641810919</v>
      </c>
      <c r="K50" s="529">
        <f t="shared" si="12"/>
        <v>501.18493558796598</v>
      </c>
      <c r="L50" s="529">
        <f t="shared" si="12"/>
        <v>636.42531503233783</v>
      </c>
      <c r="M50" s="530">
        <f t="shared" si="2"/>
        <v>3.1821265751616887</v>
      </c>
      <c r="N50" s="531">
        <v>1.2</v>
      </c>
      <c r="O50" s="374"/>
    </row>
    <row r="51" spans="1:15">
      <c r="A51" s="630"/>
      <c r="B51" s="528">
        <f t="shared" si="9"/>
        <v>4801</v>
      </c>
      <c r="C51" s="528">
        <f t="shared" si="10"/>
        <v>5000</v>
      </c>
      <c r="D51" s="529">
        <f>[38]RESUMOr!F58/(1-[38]RESUMOr!$I$10)</f>
        <v>3259.8013497778065</v>
      </c>
      <c r="E51" s="529">
        <f t="shared" si="11"/>
        <v>114.09304724222324</v>
      </c>
      <c r="F51" s="529">
        <f t="shared" si="12"/>
        <v>149.95086208977909</v>
      </c>
      <c r="G51" s="529">
        <f t="shared" si="12"/>
        <v>171.13957086333485</v>
      </c>
      <c r="H51" s="529">
        <f t="shared" si="12"/>
        <v>228.18609448444644</v>
      </c>
      <c r="I51" s="529">
        <f t="shared" si="12"/>
        <v>285.23261810555812</v>
      </c>
      <c r="J51" s="529">
        <f t="shared" si="12"/>
        <v>365.09775117511435</v>
      </c>
      <c r="K51" s="529">
        <f t="shared" si="12"/>
        <v>513.41871259000459</v>
      </c>
      <c r="L51" s="529">
        <f t="shared" si="12"/>
        <v>651.96026995556122</v>
      </c>
      <c r="M51" s="530">
        <f t="shared" si="2"/>
        <v>3.2598013497778067</v>
      </c>
      <c r="N51" s="531">
        <v>1.2</v>
      </c>
      <c r="O51" s="374"/>
    </row>
    <row r="52" spans="1:15">
      <c r="A52" s="630"/>
      <c r="B52" s="528">
        <f t="shared" si="9"/>
        <v>5001</v>
      </c>
      <c r="C52" s="528">
        <f t="shared" si="10"/>
        <v>5200</v>
      </c>
      <c r="D52" s="529">
        <f>[38]RESUMOr!F59/(1-[38]RESUMOr!$I$10)</f>
        <v>3337.4761243939233</v>
      </c>
      <c r="E52" s="529">
        <f t="shared" si="11"/>
        <v>116.81166435378731</v>
      </c>
      <c r="F52" s="529">
        <f t="shared" si="12"/>
        <v>153.52390172212046</v>
      </c>
      <c r="G52" s="529">
        <f t="shared" si="12"/>
        <v>175.21749653068099</v>
      </c>
      <c r="H52" s="529">
        <f t="shared" si="12"/>
        <v>233.62332870757464</v>
      </c>
      <c r="I52" s="529">
        <f t="shared" si="12"/>
        <v>292.0291608844683</v>
      </c>
      <c r="J52" s="529">
        <f t="shared" si="12"/>
        <v>373.79732593211946</v>
      </c>
      <c r="K52" s="529">
        <f t="shared" si="12"/>
        <v>525.65248959204303</v>
      </c>
      <c r="L52" s="529">
        <f t="shared" si="12"/>
        <v>667.4952248787846</v>
      </c>
      <c r="M52" s="530">
        <f t="shared" si="2"/>
        <v>3.3374761243939233</v>
      </c>
      <c r="N52" s="531">
        <v>1.2</v>
      </c>
      <c r="O52" s="374"/>
    </row>
    <row r="53" spans="1:15">
      <c r="A53" s="630"/>
      <c r="B53" s="528">
        <v>5201</v>
      </c>
      <c r="C53" s="528">
        <f t="shared" si="10"/>
        <v>5400</v>
      </c>
      <c r="D53" s="529">
        <f>[38]RESUMOr!F60/(1-[38]RESUMOr!$I$10)</f>
        <v>3415.1508990100406</v>
      </c>
      <c r="E53" s="529">
        <f t="shared" si="11"/>
        <v>119.53028146535144</v>
      </c>
      <c r="F53" s="529">
        <f t="shared" si="12"/>
        <v>157.09694135446185</v>
      </c>
      <c r="G53" s="529">
        <f t="shared" si="12"/>
        <v>179.29542219802713</v>
      </c>
      <c r="H53" s="529">
        <f t="shared" si="12"/>
        <v>239.06056293070282</v>
      </c>
      <c r="I53" s="529">
        <f t="shared" si="12"/>
        <v>298.82570366337853</v>
      </c>
      <c r="J53" s="529">
        <f t="shared" si="12"/>
        <v>382.49690068912457</v>
      </c>
      <c r="K53" s="529">
        <f t="shared" si="12"/>
        <v>537.88626659408146</v>
      </c>
      <c r="L53" s="529">
        <f t="shared" si="12"/>
        <v>683.03017980200809</v>
      </c>
      <c r="M53" s="530">
        <f t="shared" si="2"/>
        <v>3.4151508990100408</v>
      </c>
      <c r="N53" s="531">
        <v>1.2</v>
      </c>
      <c r="O53" s="374"/>
    </row>
    <row r="54" spans="1:15">
      <c r="A54" s="630"/>
      <c r="B54" s="528">
        <v>5401</v>
      </c>
      <c r="C54" s="528">
        <f t="shared" si="10"/>
        <v>5600</v>
      </c>
      <c r="D54" s="529">
        <f>[38]RESUMOr!F61/(1-[38]RESUMOr!$I$10)</f>
        <v>3492.8256736261574</v>
      </c>
      <c r="E54" s="529">
        <f t="shared" si="11"/>
        <v>122.24889857691551</v>
      </c>
      <c r="F54" s="529">
        <f t="shared" si="12"/>
        <v>160.66998098680321</v>
      </c>
      <c r="G54" s="529">
        <f t="shared" si="12"/>
        <v>183.37334786537326</v>
      </c>
      <c r="H54" s="529">
        <f t="shared" si="12"/>
        <v>244.49779715383102</v>
      </c>
      <c r="I54" s="529">
        <f t="shared" si="12"/>
        <v>305.62224644228877</v>
      </c>
      <c r="J54" s="529">
        <f t="shared" si="12"/>
        <v>391.19647544612968</v>
      </c>
      <c r="K54" s="529">
        <f t="shared" si="12"/>
        <v>550.12004359611979</v>
      </c>
      <c r="L54" s="529">
        <f t="shared" si="12"/>
        <v>698.56513472523147</v>
      </c>
      <c r="M54" s="530">
        <f t="shared" si="2"/>
        <v>3.4928256736261574</v>
      </c>
      <c r="N54" s="531">
        <v>1.2</v>
      </c>
      <c r="O54" s="374"/>
    </row>
    <row r="55" spans="1:15">
      <c r="A55" s="630"/>
      <c r="B55" s="528">
        <v>5601</v>
      </c>
      <c r="C55" s="528">
        <f t="shared" si="10"/>
        <v>5800</v>
      </c>
      <c r="D55" s="529">
        <f>[38]RESUMOr!F62/(1-[38]RESUMOr!$I$10)</f>
        <v>3570.5004482422746</v>
      </c>
      <c r="E55" s="529">
        <f t="shared" si="11"/>
        <v>124.96751568847961</v>
      </c>
      <c r="F55" s="529">
        <f t="shared" si="12"/>
        <v>164.24302061914463</v>
      </c>
      <c r="G55" s="529">
        <f t="shared" si="12"/>
        <v>187.4512735327194</v>
      </c>
      <c r="H55" s="529">
        <f t="shared" si="12"/>
        <v>249.93503137695922</v>
      </c>
      <c r="I55" s="529">
        <f t="shared" si="12"/>
        <v>312.41878922119901</v>
      </c>
      <c r="J55" s="529">
        <f t="shared" si="12"/>
        <v>399.89605020313479</v>
      </c>
      <c r="K55" s="529">
        <f t="shared" si="12"/>
        <v>562.35382059815834</v>
      </c>
      <c r="L55" s="529">
        <f t="shared" si="12"/>
        <v>714.10008964845497</v>
      </c>
      <c r="M55" s="530">
        <f t="shared" si="2"/>
        <v>3.5705004482422744</v>
      </c>
      <c r="N55" s="531">
        <v>1.2</v>
      </c>
      <c r="O55" s="374"/>
    </row>
    <row r="56" spans="1:15" ht="13.5" thickBot="1">
      <c r="A56" s="630"/>
      <c r="B56" s="537">
        <v>5801</v>
      </c>
      <c r="C56" s="537">
        <f t="shared" si="10"/>
        <v>6000</v>
      </c>
      <c r="D56" s="538">
        <f>[38]RESUMOr!F63/(1-[38]RESUMOr!$I$10)</f>
        <v>3648.1752228583919</v>
      </c>
      <c r="E56" s="538">
        <f t="shared" si="11"/>
        <v>127.68613280004372</v>
      </c>
      <c r="F56" s="538">
        <f t="shared" si="12"/>
        <v>167.81606025148602</v>
      </c>
      <c r="G56" s="538">
        <f t="shared" si="12"/>
        <v>191.52919920006556</v>
      </c>
      <c r="H56" s="538">
        <f t="shared" si="12"/>
        <v>255.37226560008739</v>
      </c>
      <c r="I56" s="538">
        <f t="shared" si="12"/>
        <v>319.2153320001093</v>
      </c>
      <c r="J56" s="538">
        <f t="shared" si="12"/>
        <v>408.5956249601399</v>
      </c>
      <c r="K56" s="538">
        <f t="shared" si="12"/>
        <v>574.58759760019677</v>
      </c>
      <c r="L56" s="538">
        <f t="shared" si="12"/>
        <v>729.63504457167835</v>
      </c>
      <c r="M56" s="539">
        <f t="shared" si="2"/>
        <v>3.6481752228583919</v>
      </c>
      <c r="N56" s="540">
        <v>1.2</v>
      </c>
      <c r="O56" s="374"/>
    </row>
    <row r="57" spans="1:15" ht="16.5" thickBot="1">
      <c r="A57" s="630"/>
      <c r="B57" s="627" t="s">
        <v>278</v>
      </c>
      <c r="C57" s="627"/>
      <c r="D57" s="627"/>
      <c r="E57" s="627"/>
      <c r="F57" s="627"/>
      <c r="G57" s="627"/>
      <c r="H57" s="627"/>
      <c r="I57" s="627"/>
      <c r="J57" s="627"/>
      <c r="K57" s="627"/>
      <c r="L57" s="627"/>
      <c r="M57" s="627"/>
      <c r="N57" s="628"/>
      <c r="O57" s="374"/>
    </row>
    <row r="58" spans="1:15" ht="15.75" thickBot="1">
      <c r="A58" s="630"/>
      <c r="B58" s="460" t="s">
        <v>279</v>
      </c>
      <c r="C58" s="461"/>
      <c r="D58" s="461"/>
      <c r="E58" s="462"/>
      <c r="F58" s="462">
        <f>H58/0.003</f>
        <v>2434.7591206482334</v>
      </c>
      <c r="G58" s="463" t="s">
        <v>163</v>
      </c>
      <c r="H58" s="639">
        <f>H61</f>
        <v>7.3042773619446999</v>
      </c>
      <c r="I58" s="639"/>
      <c r="J58" s="639"/>
      <c r="K58" s="639"/>
      <c r="L58" s="640" t="s">
        <v>16</v>
      </c>
      <c r="M58" s="640"/>
      <c r="N58" s="640"/>
      <c r="O58" s="374"/>
    </row>
    <row r="59" spans="1:15" s="375" customFormat="1" ht="16.5" thickBot="1">
      <c r="A59" s="630"/>
      <c r="B59" s="627" t="s">
        <v>107</v>
      </c>
      <c r="C59" s="627"/>
      <c r="D59" s="627"/>
      <c r="E59" s="627"/>
      <c r="F59" s="627"/>
      <c r="G59" s="627"/>
      <c r="H59" s="627"/>
      <c r="I59" s="627"/>
      <c r="J59" s="627"/>
      <c r="K59" s="627"/>
      <c r="L59" s="627"/>
      <c r="M59" s="627"/>
      <c r="N59" s="628"/>
    </row>
    <row r="60" spans="1:15" s="375" customFormat="1" ht="16.5" thickBot="1">
      <c r="A60" s="630"/>
      <c r="B60" s="647" t="s">
        <v>15</v>
      </c>
      <c r="C60" s="648"/>
      <c r="D60" s="648"/>
      <c r="E60" s="648"/>
      <c r="F60" s="648"/>
      <c r="G60" s="648"/>
      <c r="H60" s="645">
        <v>3.0000000000000001E-3</v>
      </c>
      <c r="I60" s="645"/>
      <c r="J60" s="645"/>
      <c r="K60" s="645"/>
      <c r="L60" s="638" t="s">
        <v>108</v>
      </c>
      <c r="M60" s="638"/>
      <c r="N60" s="638"/>
    </row>
    <row r="61" spans="1:15" s="375" customFormat="1" ht="16.5" thickBot="1">
      <c r="A61" s="630"/>
      <c r="B61" s="649" t="s">
        <v>113</v>
      </c>
      <c r="C61" s="649"/>
      <c r="D61" s="649"/>
      <c r="E61" s="376">
        <f>H61/0.003</f>
        <v>2434.7591206482334</v>
      </c>
      <c r="F61" s="377" t="s">
        <v>163</v>
      </c>
      <c r="G61" s="378"/>
      <c r="H61" s="646">
        <f>[38]Fracionada!$H$61</f>
        <v>7.3042773619446999</v>
      </c>
      <c r="I61" s="646"/>
      <c r="J61" s="646"/>
      <c r="K61" s="646"/>
      <c r="L61" s="637" t="s">
        <v>16</v>
      </c>
      <c r="M61" s="637"/>
      <c r="N61" s="637"/>
    </row>
    <row r="62" spans="1:15" s="375" customFormat="1" ht="16.5" thickBot="1">
      <c r="A62" s="630"/>
      <c r="B62" s="634" t="s">
        <v>172</v>
      </c>
      <c r="C62" s="635"/>
      <c r="D62" s="635"/>
      <c r="E62" s="635"/>
      <c r="F62" s="635"/>
      <c r="G62" s="635"/>
      <c r="H62" s="635"/>
      <c r="I62" s="635"/>
      <c r="J62" s="635"/>
      <c r="K62" s="635"/>
      <c r="L62" s="635"/>
      <c r="M62" s="635"/>
      <c r="N62" s="636"/>
    </row>
    <row r="63" spans="1:15" s="375" customFormat="1" ht="16.5" thickBot="1">
      <c r="A63" s="630"/>
      <c r="B63" s="627" t="s">
        <v>14</v>
      </c>
      <c r="C63" s="627"/>
      <c r="D63" s="627"/>
      <c r="E63" s="627"/>
      <c r="F63" s="627"/>
      <c r="G63" s="627"/>
      <c r="H63" s="627"/>
      <c r="I63" s="627"/>
      <c r="J63" s="627"/>
      <c r="K63" s="627"/>
      <c r="L63" s="627"/>
      <c r="M63" s="627"/>
      <c r="N63" s="628"/>
    </row>
    <row r="64" spans="1:15" s="375" customFormat="1" ht="16.5" thickBot="1">
      <c r="A64" s="631"/>
      <c r="B64" s="642" t="s">
        <v>15</v>
      </c>
      <c r="C64" s="643"/>
      <c r="D64" s="643"/>
      <c r="E64" s="643"/>
      <c r="F64" s="643"/>
      <c r="G64" s="643"/>
      <c r="H64" s="644">
        <f>[38]Fracionada!$H$64</f>
        <v>66.078207484221579</v>
      </c>
      <c r="I64" s="644"/>
      <c r="J64" s="644"/>
      <c r="K64" s="644"/>
      <c r="L64" s="651" t="s">
        <v>16</v>
      </c>
      <c r="M64" s="651"/>
      <c r="N64" s="651"/>
    </row>
    <row r="65" spans="1:15" ht="4.5" customHeight="1">
      <c r="B65" s="379"/>
      <c r="C65" s="379"/>
      <c r="D65" s="380"/>
      <c r="E65" s="381"/>
      <c r="F65" s="381"/>
      <c r="G65" s="381"/>
      <c r="H65" s="381"/>
      <c r="I65" s="381"/>
      <c r="J65" s="381"/>
      <c r="K65" s="381"/>
      <c r="L65" s="381"/>
      <c r="M65" s="382"/>
      <c r="N65" s="383"/>
      <c r="O65" s="374"/>
    </row>
    <row r="66" spans="1:15" s="385" customFormat="1">
      <c r="A66" s="384"/>
      <c r="B66" s="650" t="s">
        <v>288</v>
      </c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</row>
    <row r="67" spans="1:15" s="385" customFormat="1">
      <c r="A67" s="384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</row>
    <row r="68" spans="1:15" s="390" customFormat="1" ht="7.5" customHeight="1">
      <c r="A68" s="386"/>
      <c r="B68" s="387"/>
      <c r="C68" s="386"/>
      <c r="D68" s="388"/>
      <c r="E68" s="386"/>
      <c r="F68" s="386"/>
      <c r="G68" s="388"/>
      <c r="H68" s="388"/>
      <c r="I68" s="388"/>
      <c r="J68" s="388"/>
      <c r="K68" s="388"/>
      <c r="L68" s="388"/>
      <c r="M68" s="388"/>
      <c r="N68" s="389"/>
    </row>
    <row r="69" spans="1:15" s="366" customFormat="1">
      <c r="A69" s="391"/>
      <c r="B69" s="392" t="s">
        <v>287</v>
      </c>
      <c r="C69" s="391"/>
      <c r="D69" s="391"/>
      <c r="E69" s="391"/>
      <c r="F69" s="391"/>
      <c r="G69" s="391"/>
      <c r="H69" s="391"/>
      <c r="I69" s="391"/>
      <c r="J69" s="393"/>
      <c r="K69" s="393"/>
      <c r="L69" s="393"/>
      <c r="M69" s="393"/>
      <c r="N69" s="394"/>
    </row>
    <row r="70" spans="1:15" s="366" customFormat="1" ht="6" customHeight="1">
      <c r="A70" s="391"/>
      <c r="B70" s="395"/>
      <c r="C70" s="391"/>
      <c r="D70" s="391"/>
      <c r="E70" s="391"/>
      <c r="F70" s="391"/>
      <c r="G70" s="391"/>
      <c r="H70" s="391"/>
      <c r="I70" s="391"/>
      <c r="J70" s="393"/>
      <c r="K70" s="393"/>
      <c r="L70" s="393"/>
      <c r="M70" s="393"/>
      <c r="N70" s="394"/>
    </row>
    <row r="71" spans="1:15">
      <c r="A71" s="395"/>
      <c r="B71" s="401" t="s">
        <v>273</v>
      </c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</row>
    <row r="72" spans="1:15">
      <c r="A72" s="395"/>
      <c r="B72" s="641"/>
      <c r="C72" s="641"/>
      <c r="D72" s="641"/>
      <c r="E72" s="641"/>
      <c r="F72" s="641"/>
      <c r="G72" s="641"/>
      <c r="H72" s="641"/>
      <c r="I72" s="641"/>
      <c r="J72" s="396"/>
      <c r="K72" s="396"/>
      <c r="L72" s="396"/>
      <c r="M72" s="396"/>
      <c r="N72" s="397"/>
    </row>
    <row r="73" spans="1:15">
      <c r="A73" s="395"/>
      <c r="B73" s="398"/>
      <c r="C73" s="398"/>
      <c r="D73" s="398"/>
      <c r="E73" s="398"/>
      <c r="F73" s="398"/>
      <c r="G73" s="398"/>
      <c r="H73" s="398"/>
      <c r="I73" s="398"/>
      <c r="J73" s="396"/>
      <c r="K73" s="396"/>
      <c r="L73" s="396"/>
      <c r="M73" s="396"/>
      <c r="N73" s="397"/>
    </row>
    <row r="74" spans="1:15">
      <c r="A74" s="395"/>
      <c r="B74" s="398"/>
      <c r="C74" s="398"/>
      <c r="D74" s="398"/>
      <c r="E74" s="398"/>
      <c r="F74" s="398"/>
      <c r="G74" s="398"/>
      <c r="H74" s="398"/>
      <c r="I74" s="398"/>
      <c r="J74" s="396"/>
      <c r="K74" s="396"/>
      <c r="L74" s="396"/>
      <c r="M74" s="396"/>
      <c r="N74" s="397"/>
    </row>
    <row r="75" spans="1:15">
      <c r="A75" s="395"/>
      <c r="B75" s="398"/>
      <c r="C75" s="398"/>
      <c r="D75" s="398"/>
      <c r="E75" s="398"/>
      <c r="F75" s="398"/>
      <c r="G75" s="398"/>
      <c r="H75" s="398"/>
      <c r="I75" s="398"/>
      <c r="J75" s="396"/>
      <c r="K75" s="396"/>
      <c r="L75" s="396"/>
      <c r="M75" s="396"/>
      <c r="N75" s="397"/>
    </row>
    <row r="76" spans="1:15">
      <c r="B76" s="399"/>
      <c r="C76" s="399"/>
      <c r="D76" s="380"/>
      <c r="E76" s="381"/>
      <c r="F76" s="381"/>
      <c r="G76" s="381"/>
      <c r="H76" s="381"/>
      <c r="I76" s="381"/>
      <c r="J76" s="381"/>
      <c r="K76" s="381"/>
      <c r="L76" s="381"/>
      <c r="M76" s="382"/>
      <c r="N76" s="383"/>
      <c r="O76" s="374"/>
    </row>
    <row r="77" spans="1:15">
      <c r="D77" s="381"/>
      <c r="E77" s="381"/>
      <c r="F77" s="381"/>
      <c r="G77" s="381"/>
      <c r="H77" s="381"/>
      <c r="I77" s="381"/>
      <c r="J77" s="381"/>
      <c r="K77" s="381"/>
      <c r="L77" s="381"/>
      <c r="M77" s="381"/>
      <c r="N77" s="400"/>
    </row>
    <row r="78" spans="1:15"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400"/>
    </row>
    <row r="79" spans="1:15"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400"/>
    </row>
    <row r="80" spans="1:15">
      <c r="D80" s="381"/>
      <c r="E80" s="381"/>
      <c r="F80" s="381"/>
      <c r="G80" s="381"/>
      <c r="H80" s="381"/>
      <c r="I80" s="381"/>
      <c r="J80" s="381"/>
      <c r="K80" s="381"/>
      <c r="L80" s="381"/>
      <c r="M80" s="381"/>
      <c r="N80" s="400"/>
    </row>
    <row r="81" spans="4:14">
      <c r="D81" s="381"/>
      <c r="E81" s="381"/>
      <c r="F81" s="381"/>
      <c r="G81" s="381"/>
      <c r="H81" s="381"/>
      <c r="I81" s="381"/>
      <c r="J81" s="381"/>
      <c r="K81" s="381"/>
      <c r="L81" s="381"/>
      <c r="M81" s="381"/>
      <c r="N81" s="400"/>
    </row>
    <row r="82" spans="4:14"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400"/>
    </row>
    <row r="83" spans="4:14">
      <c r="D83" s="381"/>
      <c r="E83" s="381"/>
      <c r="F83" s="381"/>
      <c r="G83" s="381"/>
      <c r="H83" s="381"/>
      <c r="I83" s="381"/>
      <c r="J83" s="381"/>
      <c r="K83" s="381"/>
      <c r="L83" s="381"/>
      <c r="M83" s="381"/>
      <c r="N83" s="400"/>
    </row>
    <row r="84" spans="4:14"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400"/>
    </row>
    <row r="85" spans="4:14"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400"/>
    </row>
    <row r="86" spans="4:14"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400"/>
    </row>
    <row r="87" spans="4:14"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400"/>
    </row>
    <row r="88" spans="4:14"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400"/>
    </row>
    <row r="89" spans="4:14"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400"/>
    </row>
    <row r="90" spans="4:14"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400"/>
    </row>
    <row r="91" spans="4:14">
      <c r="D91" s="381"/>
      <c r="E91" s="381"/>
      <c r="F91" s="381"/>
      <c r="G91" s="381"/>
      <c r="H91" s="381"/>
      <c r="I91" s="381"/>
      <c r="J91" s="381"/>
      <c r="K91" s="381"/>
      <c r="L91" s="381"/>
      <c r="M91" s="381"/>
      <c r="N91" s="400"/>
    </row>
    <row r="92" spans="4:14"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400"/>
    </row>
    <row r="93" spans="4:14">
      <c r="D93" s="381"/>
      <c r="E93" s="381"/>
      <c r="F93" s="381"/>
      <c r="G93" s="381"/>
      <c r="H93" s="381"/>
      <c r="I93" s="381"/>
      <c r="J93" s="381"/>
      <c r="K93" s="381"/>
      <c r="L93" s="381"/>
      <c r="M93" s="381"/>
      <c r="N93" s="400"/>
    </row>
    <row r="94" spans="4:14">
      <c r="D94" s="381"/>
      <c r="E94" s="381"/>
      <c r="F94" s="381"/>
      <c r="G94" s="381"/>
      <c r="H94" s="381"/>
      <c r="I94" s="381"/>
      <c r="J94" s="381"/>
      <c r="K94" s="381"/>
      <c r="L94" s="381"/>
      <c r="M94" s="381"/>
      <c r="N94" s="400"/>
    </row>
    <row r="95" spans="4:14">
      <c r="D95" s="381"/>
      <c r="E95" s="381"/>
      <c r="F95" s="381"/>
      <c r="G95" s="381"/>
      <c r="H95" s="381"/>
      <c r="I95" s="381"/>
      <c r="J95" s="381"/>
      <c r="K95" s="381"/>
      <c r="L95" s="381"/>
      <c r="M95" s="381"/>
      <c r="N95" s="400"/>
    </row>
    <row r="96" spans="4:14"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400"/>
    </row>
    <row r="97" spans="4:14"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400"/>
    </row>
    <row r="98" spans="4:14"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400"/>
    </row>
    <row r="99" spans="4:14">
      <c r="D99" s="381"/>
      <c r="E99" s="381"/>
      <c r="F99" s="381"/>
      <c r="G99" s="381"/>
      <c r="H99" s="381"/>
      <c r="I99" s="381"/>
      <c r="J99" s="381"/>
      <c r="K99" s="381"/>
      <c r="L99" s="381"/>
      <c r="M99" s="381"/>
      <c r="N99" s="400"/>
    </row>
    <row r="100" spans="4:14">
      <c r="D100" s="381"/>
      <c r="E100" s="381"/>
      <c r="F100" s="381"/>
      <c r="G100" s="381"/>
      <c r="H100" s="381"/>
      <c r="I100" s="381"/>
      <c r="J100" s="381"/>
      <c r="K100" s="381"/>
      <c r="L100" s="381"/>
      <c r="M100" s="381"/>
      <c r="N100" s="400"/>
    </row>
    <row r="101" spans="4:14">
      <c r="D101" s="381"/>
      <c r="E101" s="381"/>
      <c r="F101" s="381"/>
      <c r="G101" s="381"/>
      <c r="H101" s="381"/>
      <c r="I101" s="381"/>
      <c r="J101" s="381"/>
      <c r="K101" s="381"/>
      <c r="L101" s="381"/>
      <c r="M101" s="381"/>
      <c r="N101" s="400"/>
    </row>
    <row r="102" spans="4:14">
      <c r="D102" s="381"/>
      <c r="E102" s="381"/>
      <c r="F102" s="381"/>
      <c r="G102" s="381"/>
      <c r="H102" s="381"/>
      <c r="I102" s="381"/>
      <c r="J102" s="381"/>
      <c r="K102" s="381"/>
      <c r="L102" s="381"/>
      <c r="M102" s="381"/>
      <c r="N102" s="400"/>
    </row>
    <row r="103" spans="4:14"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400"/>
    </row>
    <row r="104" spans="4:14"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400"/>
    </row>
    <row r="105" spans="4:14"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400"/>
    </row>
    <row r="106" spans="4:14">
      <c r="D106" s="381"/>
      <c r="E106" s="381"/>
      <c r="F106" s="381"/>
      <c r="G106" s="381"/>
      <c r="H106" s="381"/>
      <c r="I106" s="381"/>
      <c r="J106" s="381"/>
      <c r="K106" s="381"/>
      <c r="L106" s="381"/>
      <c r="M106" s="381"/>
      <c r="N106" s="400"/>
    </row>
    <row r="107" spans="4:14"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400"/>
    </row>
    <row r="108" spans="4:14"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400"/>
    </row>
    <row r="109" spans="4:14">
      <c r="D109" s="381"/>
      <c r="E109" s="381"/>
      <c r="F109" s="381"/>
      <c r="G109" s="381"/>
      <c r="H109" s="381"/>
      <c r="I109" s="381"/>
      <c r="J109" s="381"/>
      <c r="K109" s="381"/>
      <c r="L109" s="381"/>
      <c r="M109" s="381"/>
      <c r="N109" s="400"/>
    </row>
    <row r="110" spans="4:14"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400"/>
    </row>
    <row r="111" spans="4:14">
      <c r="D111" s="381"/>
      <c r="E111" s="381"/>
      <c r="F111" s="381"/>
      <c r="G111" s="381"/>
      <c r="H111" s="381"/>
      <c r="I111" s="381"/>
      <c r="J111" s="381"/>
      <c r="K111" s="381"/>
      <c r="L111" s="381"/>
      <c r="M111" s="381"/>
      <c r="N111" s="400"/>
    </row>
    <row r="112" spans="4:14"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  <c r="N112" s="400"/>
    </row>
    <row r="113" spans="4:14"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400"/>
    </row>
    <row r="114" spans="4:14"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  <c r="N114" s="400"/>
    </row>
    <row r="115" spans="4:14"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400"/>
    </row>
    <row r="116" spans="4:14">
      <c r="D116" s="381"/>
      <c r="E116" s="381"/>
      <c r="F116" s="381"/>
      <c r="G116" s="381"/>
      <c r="H116" s="381"/>
      <c r="I116" s="381"/>
      <c r="J116" s="381"/>
      <c r="K116" s="381"/>
      <c r="L116" s="381"/>
      <c r="M116" s="381"/>
      <c r="N116" s="400"/>
    </row>
    <row r="117" spans="4:14">
      <c r="D117" s="381"/>
      <c r="E117" s="381"/>
      <c r="F117" s="381"/>
      <c r="G117" s="381"/>
      <c r="H117" s="381"/>
      <c r="I117" s="381"/>
      <c r="J117" s="381"/>
      <c r="K117" s="381"/>
      <c r="L117" s="381"/>
      <c r="M117" s="381"/>
      <c r="N117" s="400"/>
    </row>
    <row r="118" spans="4:14"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  <c r="N118" s="400"/>
    </row>
    <row r="119" spans="4:14"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  <c r="N119" s="400"/>
    </row>
    <row r="120" spans="4:14">
      <c r="D120" s="381"/>
      <c r="E120" s="381"/>
      <c r="F120" s="381"/>
      <c r="G120" s="381"/>
      <c r="H120" s="381"/>
      <c r="I120" s="381"/>
      <c r="J120" s="381"/>
      <c r="K120" s="381"/>
      <c r="L120" s="381"/>
      <c r="M120" s="381"/>
      <c r="N120" s="400"/>
    </row>
    <row r="121" spans="4:14">
      <c r="D121" s="381"/>
      <c r="E121" s="381"/>
      <c r="F121" s="381"/>
      <c r="G121" s="381"/>
      <c r="H121" s="381"/>
      <c r="I121" s="381"/>
      <c r="J121" s="381"/>
      <c r="K121" s="381"/>
      <c r="L121" s="381"/>
      <c r="M121" s="381"/>
      <c r="N121" s="400"/>
    </row>
    <row r="122" spans="4:14">
      <c r="D122" s="381"/>
      <c r="E122" s="381"/>
      <c r="F122" s="381"/>
      <c r="G122" s="381"/>
      <c r="H122" s="381"/>
      <c r="I122" s="381"/>
      <c r="J122" s="381"/>
      <c r="K122" s="381"/>
      <c r="L122" s="381"/>
      <c r="M122" s="381"/>
      <c r="N122" s="400"/>
    </row>
    <row r="123" spans="4:14">
      <c r="D123" s="381"/>
      <c r="E123" s="381"/>
      <c r="F123" s="381"/>
      <c r="G123" s="381"/>
      <c r="H123" s="381"/>
      <c r="I123" s="381"/>
      <c r="J123" s="381"/>
      <c r="K123" s="381"/>
      <c r="L123" s="381"/>
      <c r="M123" s="381"/>
      <c r="N123" s="400"/>
    </row>
    <row r="124" spans="4:14">
      <c r="D124" s="381"/>
      <c r="E124" s="381"/>
      <c r="F124" s="381"/>
      <c r="G124" s="381"/>
      <c r="H124" s="381"/>
      <c r="I124" s="381"/>
      <c r="J124" s="381"/>
      <c r="K124" s="381"/>
      <c r="L124" s="381"/>
      <c r="M124" s="381"/>
      <c r="N124" s="400"/>
    </row>
    <row r="125" spans="4:14">
      <c r="D125" s="381"/>
      <c r="E125" s="381"/>
      <c r="F125" s="381"/>
      <c r="G125" s="381"/>
      <c r="H125" s="381"/>
      <c r="I125" s="381"/>
      <c r="J125" s="381"/>
      <c r="K125" s="381"/>
      <c r="L125" s="381"/>
      <c r="M125" s="381"/>
      <c r="N125" s="400"/>
    </row>
    <row r="126" spans="4:14">
      <c r="D126" s="381"/>
      <c r="E126" s="381"/>
      <c r="F126" s="381"/>
      <c r="G126" s="381"/>
      <c r="H126" s="381"/>
      <c r="I126" s="381"/>
      <c r="J126" s="381"/>
      <c r="K126" s="381"/>
      <c r="L126" s="381"/>
      <c r="M126" s="381"/>
      <c r="N126" s="400"/>
    </row>
    <row r="127" spans="4:14"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400"/>
    </row>
    <row r="128" spans="4:14">
      <c r="D128" s="381"/>
      <c r="E128" s="381"/>
      <c r="F128" s="381"/>
      <c r="G128" s="381"/>
      <c r="H128" s="381"/>
      <c r="I128" s="381"/>
      <c r="J128" s="381"/>
      <c r="K128" s="381"/>
      <c r="L128" s="381"/>
      <c r="M128" s="381"/>
      <c r="N128" s="400"/>
    </row>
    <row r="129" spans="4:14">
      <c r="D129" s="381"/>
      <c r="E129" s="381"/>
      <c r="F129" s="381"/>
      <c r="G129" s="381"/>
      <c r="H129" s="381"/>
      <c r="I129" s="381"/>
      <c r="J129" s="381"/>
      <c r="K129" s="381"/>
      <c r="L129" s="381"/>
      <c r="M129" s="381"/>
      <c r="N129" s="400"/>
    </row>
    <row r="130" spans="4:14">
      <c r="D130" s="381"/>
      <c r="E130" s="381"/>
      <c r="F130" s="381"/>
      <c r="G130" s="381"/>
      <c r="H130" s="381"/>
      <c r="I130" s="381"/>
      <c r="J130" s="381"/>
      <c r="K130" s="381"/>
      <c r="L130" s="381"/>
      <c r="M130" s="381"/>
      <c r="N130" s="400"/>
    </row>
    <row r="131" spans="4:14">
      <c r="D131" s="381"/>
      <c r="E131" s="381"/>
      <c r="F131" s="381"/>
      <c r="G131" s="381"/>
      <c r="H131" s="381"/>
      <c r="I131" s="381"/>
      <c r="J131" s="381"/>
      <c r="K131" s="381"/>
      <c r="L131" s="381"/>
      <c r="M131" s="381"/>
      <c r="N131" s="400"/>
    </row>
    <row r="132" spans="4:14">
      <c r="D132" s="381"/>
      <c r="E132" s="381"/>
      <c r="F132" s="381"/>
      <c r="G132" s="381"/>
      <c r="H132" s="381"/>
      <c r="I132" s="381"/>
      <c r="J132" s="381"/>
      <c r="K132" s="381"/>
      <c r="L132" s="381"/>
      <c r="M132" s="381"/>
      <c r="N132" s="400"/>
    </row>
    <row r="133" spans="4:14">
      <c r="D133" s="381"/>
      <c r="E133" s="381"/>
      <c r="F133" s="381"/>
      <c r="G133" s="381"/>
      <c r="H133" s="381"/>
      <c r="I133" s="381"/>
      <c r="J133" s="381"/>
      <c r="K133" s="381"/>
      <c r="L133" s="381"/>
      <c r="M133" s="381"/>
      <c r="N133" s="400"/>
    </row>
    <row r="134" spans="4:14">
      <c r="D134" s="381"/>
      <c r="E134" s="381"/>
      <c r="F134" s="381"/>
      <c r="G134" s="381"/>
      <c r="H134" s="381"/>
      <c r="I134" s="381"/>
      <c r="J134" s="381"/>
      <c r="K134" s="381"/>
      <c r="L134" s="381"/>
      <c r="M134" s="381"/>
      <c r="N134" s="400"/>
    </row>
    <row r="135" spans="4:14">
      <c r="D135" s="381"/>
      <c r="E135" s="381"/>
      <c r="F135" s="381"/>
      <c r="G135" s="381"/>
      <c r="H135" s="381"/>
      <c r="I135" s="381"/>
      <c r="J135" s="381"/>
      <c r="K135" s="381"/>
      <c r="L135" s="381"/>
      <c r="M135" s="381"/>
      <c r="N135" s="400"/>
    </row>
    <row r="136" spans="4:14">
      <c r="D136" s="381"/>
      <c r="E136" s="381"/>
      <c r="F136" s="381"/>
      <c r="G136" s="381"/>
      <c r="H136" s="381"/>
      <c r="I136" s="381"/>
      <c r="J136" s="381"/>
      <c r="K136" s="381"/>
      <c r="L136" s="381"/>
      <c r="M136" s="381"/>
      <c r="N136" s="400"/>
    </row>
    <row r="137" spans="4:14">
      <c r="D137" s="381"/>
      <c r="E137" s="381"/>
      <c r="F137" s="381"/>
      <c r="G137" s="381"/>
      <c r="H137" s="381"/>
      <c r="I137" s="381"/>
      <c r="J137" s="381"/>
      <c r="K137" s="381"/>
      <c r="L137" s="381"/>
      <c r="M137" s="381"/>
      <c r="N137" s="400"/>
    </row>
    <row r="138" spans="4:14">
      <c r="D138" s="381"/>
      <c r="E138" s="381"/>
      <c r="F138" s="381"/>
      <c r="G138" s="381"/>
      <c r="H138" s="381"/>
      <c r="I138" s="381"/>
      <c r="J138" s="381"/>
      <c r="K138" s="381"/>
      <c r="L138" s="381"/>
      <c r="M138" s="381"/>
      <c r="N138" s="400"/>
    </row>
    <row r="139" spans="4:14">
      <c r="D139" s="381"/>
      <c r="E139" s="381"/>
      <c r="F139" s="381"/>
      <c r="G139" s="381"/>
      <c r="H139" s="381"/>
      <c r="I139" s="381"/>
      <c r="J139" s="381"/>
      <c r="K139" s="381"/>
      <c r="L139" s="381"/>
      <c r="M139" s="381"/>
      <c r="N139" s="400"/>
    </row>
    <row r="140" spans="4:14"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400"/>
    </row>
    <row r="141" spans="4:14">
      <c r="D141" s="381"/>
      <c r="E141" s="381"/>
      <c r="F141" s="381"/>
      <c r="G141" s="381"/>
      <c r="H141" s="381"/>
      <c r="I141" s="381"/>
      <c r="J141" s="381"/>
      <c r="K141" s="381"/>
      <c r="L141" s="381"/>
      <c r="M141" s="381"/>
      <c r="N141" s="400"/>
    </row>
    <row r="142" spans="4:14">
      <c r="D142" s="381"/>
      <c r="E142" s="381"/>
      <c r="F142" s="381"/>
      <c r="G142" s="381"/>
      <c r="H142" s="381"/>
      <c r="I142" s="381"/>
      <c r="J142" s="381"/>
      <c r="K142" s="381"/>
      <c r="L142" s="381"/>
      <c r="M142" s="381"/>
      <c r="N142" s="400"/>
    </row>
    <row r="143" spans="4:14">
      <c r="D143" s="381"/>
      <c r="E143" s="381"/>
      <c r="F143" s="381"/>
      <c r="G143" s="381"/>
      <c r="H143" s="381"/>
      <c r="I143" s="381"/>
      <c r="J143" s="381"/>
      <c r="K143" s="381"/>
      <c r="L143" s="381"/>
      <c r="M143" s="381"/>
      <c r="N143" s="400"/>
    </row>
    <row r="144" spans="4:14">
      <c r="D144" s="381"/>
      <c r="E144" s="381"/>
      <c r="F144" s="381"/>
      <c r="G144" s="381"/>
      <c r="H144" s="381"/>
      <c r="I144" s="381"/>
      <c r="J144" s="381"/>
      <c r="K144" s="381"/>
      <c r="L144" s="381"/>
      <c r="M144" s="381"/>
      <c r="N144" s="400"/>
    </row>
    <row r="145" spans="4:14">
      <c r="D145" s="381"/>
      <c r="E145" s="381"/>
      <c r="F145" s="381"/>
      <c r="G145" s="381"/>
      <c r="H145" s="381"/>
      <c r="I145" s="381"/>
      <c r="J145" s="381"/>
      <c r="K145" s="381"/>
      <c r="L145" s="381"/>
      <c r="M145" s="381"/>
      <c r="N145" s="400"/>
    </row>
    <row r="146" spans="4:14"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400"/>
    </row>
    <row r="147" spans="4:14">
      <c r="D147" s="381"/>
      <c r="E147" s="381"/>
      <c r="F147" s="381"/>
      <c r="G147" s="381"/>
      <c r="H147" s="381"/>
      <c r="I147" s="381"/>
      <c r="J147" s="381"/>
      <c r="K147" s="381"/>
      <c r="L147" s="381"/>
      <c r="M147" s="381"/>
      <c r="N147" s="400"/>
    </row>
    <row r="148" spans="4:14">
      <c r="D148" s="381"/>
      <c r="E148" s="381"/>
      <c r="F148" s="381"/>
      <c r="G148" s="381"/>
      <c r="H148" s="381"/>
      <c r="I148" s="381"/>
      <c r="J148" s="381"/>
      <c r="K148" s="381"/>
      <c r="L148" s="381"/>
      <c r="M148" s="381"/>
      <c r="N148" s="400"/>
    </row>
    <row r="149" spans="4:14">
      <c r="D149" s="381"/>
      <c r="E149" s="381"/>
      <c r="F149" s="381"/>
      <c r="G149" s="381"/>
      <c r="H149" s="381"/>
      <c r="I149" s="381"/>
      <c r="J149" s="381"/>
      <c r="K149" s="381"/>
      <c r="L149" s="381"/>
      <c r="M149" s="381"/>
      <c r="N149" s="400"/>
    </row>
    <row r="150" spans="4:14">
      <c r="D150" s="381"/>
      <c r="E150" s="381"/>
      <c r="F150" s="381"/>
      <c r="G150" s="381"/>
      <c r="H150" s="381"/>
      <c r="I150" s="381"/>
      <c r="J150" s="381"/>
      <c r="K150" s="381"/>
      <c r="L150" s="381"/>
      <c r="M150" s="381"/>
      <c r="N150" s="400"/>
    </row>
    <row r="151" spans="4:14">
      <c r="D151" s="381"/>
      <c r="E151" s="381"/>
      <c r="F151" s="381"/>
      <c r="G151" s="381"/>
      <c r="H151" s="381"/>
      <c r="I151" s="381"/>
      <c r="J151" s="381"/>
      <c r="K151" s="381"/>
      <c r="L151" s="381"/>
      <c r="M151" s="381"/>
      <c r="N151" s="400"/>
    </row>
    <row r="152" spans="4:14">
      <c r="D152" s="381"/>
      <c r="E152" s="381"/>
      <c r="F152" s="381"/>
      <c r="G152" s="381"/>
      <c r="H152" s="381"/>
      <c r="I152" s="381"/>
      <c r="J152" s="381"/>
      <c r="K152" s="381"/>
      <c r="L152" s="381"/>
      <c r="M152" s="381"/>
      <c r="N152" s="400"/>
    </row>
    <row r="153" spans="4:14">
      <c r="D153" s="381"/>
      <c r="E153" s="381"/>
      <c r="F153" s="381"/>
      <c r="G153" s="381"/>
      <c r="H153" s="381"/>
      <c r="I153" s="381"/>
      <c r="J153" s="381"/>
      <c r="K153" s="381"/>
      <c r="L153" s="381"/>
      <c r="M153" s="381"/>
      <c r="N153" s="400"/>
    </row>
    <row r="154" spans="4:14">
      <c r="D154" s="381"/>
      <c r="E154" s="381"/>
      <c r="F154" s="381"/>
      <c r="G154" s="381"/>
      <c r="H154" s="381"/>
      <c r="I154" s="381"/>
      <c r="J154" s="381"/>
      <c r="K154" s="381"/>
      <c r="L154" s="381"/>
      <c r="M154" s="381"/>
      <c r="N154" s="400"/>
    </row>
    <row r="155" spans="4:14">
      <c r="D155" s="381"/>
      <c r="E155" s="381"/>
      <c r="F155" s="381"/>
      <c r="G155" s="381"/>
      <c r="H155" s="381"/>
      <c r="I155" s="381"/>
      <c r="J155" s="381"/>
      <c r="K155" s="381"/>
      <c r="L155" s="381"/>
      <c r="M155" s="381"/>
      <c r="N155" s="400"/>
    </row>
  </sheetData>
  <mergeCells count="23">
    <mergeCell ref="B72:I72"/>
    <mergeCell ref="B64:G64"/>
    <mergeCell ref="H64:K64"/>
    <mergeCell ref="H60:K60"/>
    <mergeCell ref="H61:K61"/>
    <mergeCell ref="B60:G60"/>
    <mergeCell ref="B61:D61"/>
    <mergeCell ref="B66:N67"/>
    <mergeCell ref="L64:N64"/>
    <mergeCell ref="B63:N63"/>
    <mergeCell ref="E1:N1"/>
    <mergeCell ref="A3:J3"/>
    <mergeCell ref="K3:N3"/>
    <mergeCell ref="B4:C4"/>
    <mergeCell ref="B59:N59"/>
    <mergeCell ref="A5:A64"/>
    <mergeCell ref="B5:C5"/>
    <mergeCell ref="B62:N62"/>
    <mergeCell ref="L61:N61"/>
    <mergeCell ref="L60:N60"/>
    <mergeCell ref="B57:N57"/>
    <mergeCell ref="H58:K58"/>
    <mergeCell ref="L58:N58"/>
  </mergeCells>
  <phoneticPr fontId="0" type="noConversion"/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M61"/>
  <sheetViews>
    <sheetView showGridLines="0" zoomScaleNormal="100" workbookViewId="0">
      <selection activeCell="E8" sqref="E8"/>
    </sheetView>
  </sheetViews>
  <sheetFormatPr defaultColWidth="16.5703125" defaultRowHeight="15"/>
  <cols>
    <col min="1" max="1" width="1.28515625" style="34" customWidth="1"/>
    <col min="2" max="2" width="11" style="34" customWidth="1"/>
    <col min="3" max="3" width="6.85546875" style="34" bestFit="1" customWidth="1"/>
    <col min="4" max="4" width="8.5703125" style="34" customWidth="1"/>
    <col min="5" max="5" width="16.7109375" style="34" customWidth="1"/>
    <col min="6" max="6" width="16.140625" style="34" customWidth="1"/>
    <col min="7" max="7" width="15.85546875" style="34" customWidth="1"/>
    <col min="8" max="8" width="16" style="34" bestFit="1" customWidth="1"/>
    <col min="9" max="9" width="16.7109375" style="34" customWidth="1"/>
    <col min="10" max="10" width="14.42578125" style="34" customWidth="1"/>
    <col min="11" max="11" width="20.28515625" style="34" customWidth="1"/>
    <col min="12" max="16384" width="16.5703125" style="34"/>
  </cols>
  <sheetData>
    <row r="1" spans="1:13" ht="66.75" customHeight="1">
      <c r="A1" s="62"/>
      <c r="B1" s="62"/>
      <c r="C1" s="62"/>
      <c r="D1" s="62"/>
      <c r="E1" s="772" t="s">
        <v>300</v>
      </c>
      <c r="F1" s="772"/>
      <c r="G1" s="772"/>
      <c r="H1" s="772"/>
      <c r="I1" s="772"/>
      <c r="J1" s="772"/>
    </row>
    <row r="2" spans="1:13" ht="21.75" customHeight="1">
      <c r="B2" s="773" t="s">
        <v>84</v>
      </c>
      <c r="C2" s="773"/>
      <c r="D2" s="773"/>
      <c r="E2" s="773"/>
      <c r="F2" s="773"/>
      <c r="G2" s="773"/>
      <c r="H2" s="773"/>
      <c r="I2" s="774" t="str">
        <f>'Generalidades Fracionada'!E3</f>
        <v>SETEMBRO|20</v>
      </c>
      <c r="J2" s="774"/>
      <c r="K2" s="35"/>
    </row>
    <row r="3" spans="1:13" s="65" customFormat="1" ht="5.25" customHeight="1">
      <c r="B3" s="69"/>
      <c r="C3" s="69"/>
      <c r="D3" s="69"/>
      <c r="E3" s="69"/>
      <c r="F3" s="69"/>
      <c r="G3" s="69"/>
      <c r="H3" s="69"/>
      <c r="I3" s="70"/>
      <c r="J3" s="70"/>
      <c r="K3" s="68"/>
    </row>
    <row r="4" spans="1:13" ht="20.25" customHeight="1">
      <c r="A4" s="516"/>
      <c r="B4" s="63"/>
      <c r="C4" s="63"/>
      <c r="D4" s="64"/>
      <c r="E4" s="36"/>
      <c r="F4" s="36"/>
      <c r="H4" s="144"/>
      <c r="I4" s="158" t="s">
        <v>137</v>
      </c>
      <c r="J4" s="159">
        <f>+'[45]Tabela Internacional'!M4</f>
        <v>5.6406999999999998</v>
      </c>
      <c r="K4" s="35"/>
    </row>
    <row r="5" spans="1:13" ht="5.25" customHeight="1" thickBot="1">
      <c r="A5" s="516"/>
      <c r="B5" s="63"/>
      <c r="C5" s="63"/>
      <c r="D5" s="64"/>
      <c r="E5" s="36"/>
      <c r="F5" s="36"/>
      <c r="H5" s="65"/>
      <c r="I5" s="66"/>
      <c r="J5" s="67"/>
      <c r="K5" s="68"/>
    </row>
    <row r="6" spans="1:13" s="37" customFormat="1" ht="29.25" customHeight="1">
      <c r="A6" s="517" t="s">
        <v>127</v>
      </c>
      <c r="B6" s="769" t="s">
        <v>128</v>
      </c>
      <c r="C6" s="770"/>
      <c r="D6" s="771"/>
      <c r="E6" s="145" t="s">
        <v>129</v>
      </c>
      <c r="F6" s="146" t="s">
        <v>129</v>
      </c>
      <c r="G6" s="145" t="s">
        <v>129</v>
      </c>
      <c r="H6" s="146" t="s">
        <v>129</v>
      </c>
      <c r="I6" s="147" t="s">
        <v>130</v>
      </c>
      <c r="J6" s="148" t="s">
        <v>42</v>
      </c>
      <c r="K6" s="149"/>
    </row>
    <row r="7" spans="1:13" s="37" customFormat="1" ht="15.75" thickBot="1">
      <c r="A7" s="517"/>
      <c r="B7" s="150"/>
      <c r="C7" s="151" t="s">
        <v>131</v>
      </c>
      <c r="D7" s="519"/>
      <c r="E7" s="152" t="s">
        <v>132</v>
      </c>
      <c r="F7" s="153" t="s">
        <v>133</v>
      </c>
      <c r="G7" s="154" t="s">
        <v>138</v>
      </c>
      <c r="H7" s="153" t="s">
        <v>139</v>
      </c>
      <c r="I7" s="155" t="s">
        <v>134</v>
      </c>
      <c r="J7" s="155" t="s">
        <v>134</v>
      </c>
      <c r="K7" s="156"/>
      <c r="L7" s="38"/>
    </row>
    <row r="8" spans="1:13" ht="15.75" thickBot="1">
      <c r="A8" s="518">
        <v>1</v>
      </c>
      <c r="B8" s="427">
        <v>1</v>
      </c>
      <c r="C8" s="428" t="s">
        <v>135</v>
      </c>
      <c r="D8" s="520">
        <v>50</v>
      </c>
      <c r="E8" s="435">
        <f>'[45]Tabela Internacional por km'!F6</f>
        <v>136.89815306343885</v>
      </c>
      <c r="F8" s="436">
        <f>'[45]Tabela Internacional por km'!G6</f>
        <v>3422.4538265859715</v>
      </c>
      <c r="G8" s="437">
        <f>'[45]Tabela Internacional por km'!I6</f>
        <v>24.269709976321884</v>
      </c>
      <c r="H8" s="437">
        <f>'[45]Tabela Internacional por km'!J6</f>
        <v>606.74274940804708</v>
      </c>
      <c r="I8" s="99">
        <f>'[45]Tabela Internacional por km'!L6</f>
        <v>0.3</v>
      </c>
      <c r="J8" s="99">
        <f>'[45]Tabela Internacional por km'!M6</f>
        <v>0.3</v>
      </c>
      <c r="K8" s="39"/>
      <c r="L8" s="40"/>
      <c r="M8" s="40"/>
    </row>
    <row r="9" spans="1:13" ht="15.75" thickBot="1">
      <c r="A9" s="518">
        <v>5</v>
      </c>
      <c r="B9" s="429">
        <f t="shared" ref="B9:B57" si="0">A9*10+1</f>
        <v>51</v>
      </c>
      <c r="C9" s="430" t="s">
        <v>135</v>
      </c>
      <c r="D9" s="521">
        <v>100</v>
      </c>
      <c r="E9" s="438">
        <f>'[45]Tabela Internacional por km'!F7</f>
        <v>144.58376748112497</v>
      </c>
      <c r="F9" s="439">
        <f>'[45]Tabela Internacional por km'!G7</f>
        <v>3614.594187028124</v>
      </c>
      <c r="G9" s="71">
        <f>'[45]Tabela Internacional por km'!I7</f>
        <v>25.63223845996507</v>
      </c>
      <c r="H9" s="71">
        <f>'[45]Tabela Internacional por km'!J7</f>
        <v>640.80596149912674</v>
      </c>
      <c r="I9" s="117">
        <f>'[45]Tabela Internacional por km'!L7</f>
        <v>0.3</v>
      </c>
      <c r="J9" s="117">
        <f>'[45]Tabela Internacional por km'!M7</f>
        <v>0.3</v>
      </c>
      <c r="K9" s="39"/>
      <c r="L9" s="40"/>
      <c r="M9" s="40"/>
    </row>
    <row r="10" spans="1:13" ht="15.75" thickBot="1">
      <c r="A10" s="518">
        <v>10</v>
      </c>
      <c r="B10" s="429">
        <f t="shared" si="0"/>
        <v>101</v>
      </c>
      <c r="C10" s="430" t="s">
        <v>135</v>
      </c>
      <c r="D10" s="521">
        <v>150</v>
      </c>
      <c r="E10" s="438">
        <f>'[45]Tabela Internacional por km'!F8</f>
        <v>152.26938189881105</v>
      </c>
      <c r="F10" s="439">
        <f>'[45]Tabela Internacional por km'!G8</f>
        <v>3806.7345474702761</v>
      </c>
      <c r="G10" s="71">
        <f>'[45]Tabela Internacional por km'!I8</f>
        <v>26.994766943608248</v>
      </c>
      <c r="H10" s="71">
        <f>'[45]Tabela Internacional por km'!J8</f>
        <v>674.86917359020617</v>
      </c>
      <c r="I10" s="117">
        <f>'[45]Tabela Internacional por km'!L8</f>
        <v>0.3</v>
      </c>
      <c r="J10" s="117">
        <f>'[45]Tabela Internacional por km'!M8</f>
        <v>0.3</v>
      </c>
      <c r="K10" s="39"/>
      <c r="L10" s="40"/>
      <c r="M10" s="40"/>
    </row>
    <row r="11" spans="1:13" ht="15.75" thickBot="1">
      <c r="A11" s="518">
        <v>15</v>
      </c>
      <c r="B11" s="429">
        <f t="shared" si="0"/>
        <v>151</v>
      </c>
      <c r="C11" s="430" t="s">
        <v>135</v>
      </c>
      <c r="D11" s="521">
        <v>200</v>
      </c>
      <c r="E11" s="438">
        <f>'[45]Tabela Internacional por km'!F9</f>
        <v>159.95499631649716</v>
      </c>
      <c r="F11" s="439">
        <f>'[45]Tabela Internacional por km'!G9</f>
        <v>3998.8749079124291</v>
      </c>
      <c r="G11" s="71">
        <f>'[45]Tabela Internacional por km'!I9</f>
        <v>28.357295427251433</v>
      </c>
      <c r="H11" s="71">
        <f>'[45]Tabela Internacional por km'!J9</f>
        <v>708.93238568128584</v>
      </c>
      <c r="I11" s="117">
        <f>'[45]Tabela Internacional por km'!L9</f>
        <v>0.3</v>
      </c>
      <c r="J11" s="117">
        <f>'[45]Tabela Internacional por km'!M9</f>
        <v>0.3</v>
      </c>
      <c r="K11" s="39"/>
      <c r="L11" s="40"/>
      <c r="M11" s="40"/>
    </row>
    <row r="12" spans="1:13" ht="15.75" thickBot="1">
      <c r="A12" s="518">
        <v>20</v>
      </c>
      <c r="B12" s="429">
        <f t="shared" si="0"/>
        <v>201</v>
      </c>
      <c r="C12" s="430" t="s">
        <v>135</v>
      </c>
      <c r="D12" s="521">
        <v>250</v>
      </c>
      <c r="E12" s="438">
        <f>'[45]Tabela Internacional por km'!F10</f>
        <v>167.64061073418324</v>
      </c>
      <c r="F12" s="439">
        <f>'[45]Tabela Internacional por km'!G10</f>
        <v>4191.0152683545812</v>
      </c>
      <c r="G12" s="71">
        <f>'[45]Tabela Internacional por km'!I10</f>
        <v>29.719823910894615</v>
      </c>
      <c r="H12" s="71">
        <f>'[45]Tabela Internacional por km'!J10</f>
        <v>742.99559777236539</v>
      </c>
      <c r="I12" s="117">
        <f>'[45]Tabela Internacional por km'!L10</f>
        <v>0.3</v>
      </c>
      <c r="J12" s="117">
        <f>'[45]Tabela Internacional por km'!M10</f>
        <v>0.3</v>
      </c>
      <c r="K12" s="39"/>
      <c r="L12" s="40"/>
      <c r="M12" s="40"/>
    </row>
    <row r="13" spans="1:13" ht="15.75" thickBot="1">
      <c r="A13" s="518">
        <v>25</v>
      </c>
      <c r="B13" s="429">
        <f t="shared" si="0"/>
        <v>251</v>
      </c>
      <c r="C13" s="430" t="s">
        <v>135</v>
      </c>
      <c r="D13" s="430">
        <v>300</v>
      </c>
      <c r="E13" s="438">
        <f>'[45]Tabela Internacional por km'!F11</f>
        <v>175.32622515186935</v>
      </c>
      <c r="F13" s="439">
        <f>'[45]Tabela Internacional por km'!G11</f>
        <v>4383.1556287967342</v>
      </c>
      <c r="G13" s="71">
        <f>'[45]Tabela Internacional por km'!I11</f>
        <v>31.082352394537796</v>
      </c>
      <c r="H13" s="71">
        <f>'[45]Tabela Internacional por km'!J11</f>
        <v>777.05880986344494</v>
      </c>
      <c r="I13" s="117">
        <f>'[45]Tabela Internacional por km'!L11</f>
        <v>0.4</v>
      </c>
      <c r="J13" s="117">
        <f>'[45]Tabela Internacional por km'!M11</f>
        <v>0.3</v>
      </c>
      <c r="K13" s="39"/>
      <c r="L13" s="40"/>
      <c r="M13" s="40"/>
    </row>
    <row r="14" spans="1:13" ht="15.75" thickBot="1">
      <c r="A14" s="518">
        <v>30</v>
      </c>
      <c r="B14" s="429">
        <f t="shared" si="0"/>
        <v>301</v>
      </c>
      <c r="C14" s="430" t="s">
        <v>135</v>
      </c>
      <c r="D14" s="430">
        <v>350</v>
      </c>
      <c r="E14" s="438">
        <f>'[45]Tabela Internacional por km'!F12</f>
        <v>183.01183956955543</v>
      </c>
      <c r="F14" s="439">
        <f>'[45]Tabela Internacional por km'!G12</f>
        <v>4575.2959892388862</v>
      </c>
      <c r="G14" s="71">
        <f>'[45]Tabela Internacional por km'!I12</f>
        <v>32.444880878180975</v>
      </c>
      <c r="H14" s="71">
        <f>'[45]Tabela Internacional por km'!J12</f>
        <v>811.12202195452437</v>
      </c>
      <c r="I14" s="117">
        <f>'[45]Tabela Internacional por km'!L12</f>
        <v>0.4</v>
      </c>
      <c r="J14" s="117">
        <f>'[45]Tabela Internacional por km'!M12</f>
        <v>0.3</v>
      </c>
      <c r="K14" s="39"/>
      <c r="L14" s="40"/>
      <c r="M14" s="40"/>
    </row>
    <row r="15" spans="1:13" ht="15.75" thickBot="1">
      <c r="A15" s="518">
        <v>35</v>
      </c>
      <c r="B15" s="431">
        <f t="shared" si="0"/>
        <v>351</v>
      </c>
      <c r="C15" s="432" t="s">
        <v>135</v>
      </c>
      <c r="D15" s="432">
        <v>400</v>
      </c>
      <c r="E15" s="440">
        <f>'[45]Tabela Internacional por km'!F13</f>
        <v>190.69745398724154</v>
      </c>
      <c r="F15" s="441">
        <f>'[45]Tabela Internacional por km'!G13</f>
        <v>4767.4363496810383</v>
      </c>
      <c r="G15" s="442">
        <f>'[45]Tabela Internacional por km'!I13</f>
        <v>33.807409361824163</v>
      </c>
      <c r="H15" s="442">
        <f>'[45]Tabela Internacional por km'!J13</f>
        <v>845.18523404560403</v>
      </c>
      <c r="I15" s="100">
        <f>'[45]Tabela Internacional por km'!L13</f>
        <v>0.4</v>
      </c>
      <c r="J15" s="100">
        <f>'[45]Tabela Internacional por km'!M13</f>
        <v>0.3</v>
      </c>
      <c r="K15" s="39"/>
      <c r="L15" s="40"/>
      <c r="M15" s="40"/>
    </row>
    <row r="16" spans="1:13" ht="15.75" thickBot="1">
      <c r="A16" s="518">
        <v>40</v>
      </c>
      <c r="B16" s="429">
        <f t="shared" si="0"/>
        <v>401</v>
      </c>
      <c r="C16" s="430" t="s">
        <v>135</v>
      </c>
      <c r="D16" s="430">
        <v>450</v>
      </c>
      <c r="E16" s="438">
        <f>'[45]Tabela Internacional por km'!F14</f>
        <v>198.38306840492763</v>
      </c>
      <c r="F16" s="439">
        <f>'[45]Tabela Internacional por km'!G14</f>
        <v>4959.5767101231904</v>
      </c>
      <c r="G16" s="71">
        <f>'[45]Tabela Internacional por km'!I14</f>
        <v>35.169937845467345</v>
      </c>
      <c r="H16" s="71">
        <f>'[45]Tabela Internacional por km'!J14</f>
        <v>879.24844613668358</v>
      </c>
      <c r="I16" s="117">
        <f>'[45]Tabela Internacional por km'!L14</f>
        <v>0.4</v>
      </c>
      <c r="J16" s="117">
        <f>'[45]Tabela Internacional por km'!M14</f>
        <v>0.3</v>
      </c>
      <c r="K16" s="39"/>
      <c r="L16" s="40"/>
      <c r="M16" s="40"/>
    </row>
    <row r="17" spans="1:13" ht="15.75" thickBot="1">
      <c r="A17" s="518">
        <v>45</v>
      </c>
      <c r="B17" s="429">
        <f t="shared" si="0"/>
        <v>451</v>
      </c>
      <c r="C17" s="430" t="s">
        <v>135</v>
      </c>
      <c r="D17" s="430">
        <v>500</v>
      </c>
      <c r="E17" s="438">
        <f>'[45]Tabela Internacional por km'!F15</f>
        <v>206.06868282261374</v>
      </c>
      <c r="F17" s="439">
        <f>'[45]Tabela Internacional por km'!G15</f>
        <v>5151.7170705653434</v>
      </c>
      <c r="G17" s="71">
        <f>'[45]Tabela Internacional por km'!I15</f>
        <v>36.532466329110527</v>
      </c>
      <c r="H17" s="71">
        <f>'[45]Tabela Internacional por km'!J15</f>
        <v>913.31165822776313</v>
      </c>
      <c r="I17" s="117">
        <f>'[45]Tabela Internacional por km'!L15</f>
        <v>0.4</v>
      </c>
      <c r="J17" s="117">
        <f>'[45]Tabela Internacional por km'!M15</f>
        <v>0.3</v>
      </c>
      <c r="K17" s="39"/>
      <c r="L17" s="40"/>
      <c r="M17" s="40"/>
    </row>
    <row r="18" spans="1:13" ht="15.75" thickBot="1">
      <c r="A18" s="518">
        <v>50</v>
      </c>
      <c r="B18" s="429">
        <f t="shared" si="0"/>
        <v>501</v>
      </c>
      <c r="C18" s="430" t="s">
        <v>135</v>
      </c>
      <c r="D18" s="430">
        <v>550</v>
      </c>
      <c r="E18" s="438">
        <f>'[45]Tabela Internacional por km'!F16</f>
        <v>213.75429724029982</v>
      </c>
      <c r="F18" s="439">
        <f>'[45]Tabela Internacional por km'!G16</f>
        <v>5343.8574310074955</v>
      </c>
      <c r="G18" s="71">
        <f>'[45]Tabela Internacional por km'!I16</f>
        <v>37.894994812753708</v>
      </c>
      <c r="H18" s="71">
        <f>'[45]Tabela Internacional por km'!J16</f>
        <v>947.37487031884268</v>
      </c>
      <c r="I18" s="117">
        <f>'[45]Tabela Internacional por km'!L16</f>
        <v>0.6</v>
      </c>
      <c r="J18" s="117">
        <f>'[45]Tabela Internacional por km'!M16</f>
        <v>0.3</v>
      </c>
      <c r="K18" s="39"/>
      <c r="L18" s="40"/>
      <c r="M18" s="40"/>
    </row>
    <row r="19" spans="1:13" ht="15.75" thickBot="1">
      <c r="A19" s="518">
        <v>55</v>
      </c>
      <c r="B19" s="429">
        <f t="shared" si="0"/>
        <v>551</v>
      </c>
      <c r="C19" s="430" t="s">
        <v>135</v>
      </c>
      <c r="D19" s="430">
        <v>600</v>
      </c>
      <c r="E19" s="438">
        <f>'[45]Tabela Internacional por km'!F17</f>
        <v>221.43991165798593</v>
      </c>
      <c r="F19" s="439">
        <f>'[45]Tabela Internacional por km'!G17</f>
        <v>5535.9977914496485</v>
      </c>
      <c r="G19" s="71">
        <f>'[45]Tabela Internacional por km'!I17</f>
        <v>39.25752329639689</v>
      </c>
      <c r="H19" s="71">
        <f>'[45]Tabela Internacional por km'!J17</f>
        <v>981.43808240992223</v>
      </c>
      <c r="I19" s="117">
        <f>'[45]Tabela Internacional por km'!L17</f>
        <v>0.6</v>
      </c>
      <c r="J19" s="117">
        <f>'[45]Tabela Internacional por km'!M17</f>
        <v>0.3</v>
      </c>
      <c r="K19" s="39"/>
      <c r="L19" s="40"/>
      <c r="M19" s="40"/>
    </row>
    <row r="20" spans="1:13" ht="15.75" thickBot="1">
      <c r="A20" s="518">
        <v>60</v>
      </c>
      <c r="B20" s="429">
        <f t="shared" si="0"/>
        <v>601</v>
      </c>
      <c r="C20" s="430" t="s">
        <v>135</v>
      </c>
      <c r="D20" s="430">
        <v>650</v>
      </c>
      <c r="E20" s="438">
        <f>'[45]Tabela Internacional por km'!F18</f>
        <v>229.12552607567201</v>
      </c>
      <c r="F20" s="439">
        <f>'[45]Tabela Internacional por km'!G18</f>
        <v>5728.1381518918006</v>
      </c>
      <c r="G20" s="71">
        <f>'[45]Tabela Internacional por km'!I18</f>
        <v>40.620051780040072</v>
      </c>
      <c r="H20" s="71">
        <f>'[45]Tabela Internacional por km'!J18</f>
        <v>1015.5012945010018</v>
      </c>
      <c r="I20" s="117">
        <f>'[45]Tabela Internacional por km'!L18</f>
        <v>0.6</v>
      </c>
      <c r="J20" s="117">
        <f>'[45]Tabela Internacional por km'!M18</f>
        <v>0.3</v>
      </c>
      <c r="K20" s="39"/>
      <c r="L20" s="40"/>
      <c r="M20" s="40"/>
    </row>
    <row r="21" spans="1:13" ht="15.75" thickBot="1">
      <c r="A21" s="518">
        <v>65</v>
      </c>
      <c r="B21" s="429">
        <f t="shared" si="0"/>
        <v>651</v>
      </c>
      <c r="C21" s="430" t="s">
        <v>135</v>
      </c>
      <c r="D21" s="430">
        <v>700</v>
      </c>
      <c r="E21" s="438">
        <f>'[45]Tabela Internacional por km'!F19</f>
        <v>236.81114049335812</v>
      </c>
      <c r="F21" s="439">
        <f>'[45]Tabela Internacional por km'!G19</f>
        <v>5920.2785123339527</v>
      </c>
      <c r="G21" s="71">
        <f>'[45]Tabela Internacional por km'!I19</f>
        <v>41.982580263683253</v>
      </c>
      <c r="H21" s="71">
        <f>'[45]Tabela Internacional por km'!J19</f>
        <v>1049.5645065920814</v>
      </c>
      <c r="I21" s="117">
        <f>'[45]Tabela Internacional por km'!L19</f>
        <v>0.6</v>
      </c>
      <c r="J21" s="117">
        <f>'[45]Tabela Internacional por km'!M19</f>
        <v>0.3</v>
      </c>
      <c r="K21" s="39"/>
      <c r="L21" s="40"/>
      <c r="M21" s="40"/>
    </row>
    <row r="22" spans="1:13" ht="15.75" thickBot="1">
      <c r="A22" s="518">
        <v>70</v>
      </c>
      <c r="B22" s="429">
        <f t="shared" si="0"/>
        <v>701</v>
      </c>
      <c r="C22" s="430" t="s">
        <v>135</v>
      </c>
      <c r="D22" s="430">
        <v>750</v>
      </c>
      <c r="E22" s="438">
        <f>'[45]Tabela Internacional por km'!F20</f>
        <v>244.49675491104423</v>
      </c>
      <c r="F22" s="439">
        <f>'[45]Tabela Internacional por km'!G20</f>
        <v>6112.4188727761057</v>
      </c>
      <c r="G22" s="71">
        <f>'[45]Tabela Internacional por km'!I20</f>
        <v>43.345108747326435</v>
      </c>
      <c r="H22" s="71">
        <f>'[45]Tabela Internacional por km'!J20</f>
        <v>1083.6277186831608</v>
      </c>
      <c r="I22" s="117">
        <f>'[45]Tabela Internacional por km'!L20</f>
        <v>0.6</v>
      </c>
      <c r="J22" s="117">
        <f>'[45]Tabela Internacional por km'!M20</f>
        <v>0.3</v>
      </c>
      <c r="K22" s="39"/>
      <c r="L22" s="40"/>
      <c r="M22" s="40"/>
    </row>
    <row r="23" spans="1:13" ht="15.75" thickBot="1">
      <c r="A23" s="518">
        <v>75</v>
      </c>
      <c r="B23" s="431">
        <f t="shared" si="0"/>
        <v>751</v>
      </c>
      <c r="C23" s="432" t="s">
        <v>135</v>
      </c>
      <c r="D23" s="432">
        <v>800</v>
      </c>
      <c r="E23" s="440">
        <f>'[45]Tabela Internacional por km'!F21</f>
        <v>252.18236932873032</v>
      </c>
      <c r="F23" s="441">
        <f>'[45]Tabela Internacional por km'!G21</f>
        <v>6304.5592332182578</v>
      </c>
      <c r="G23" s="442">
        <f>'[45]Tabela Internacional por km'!I21</f>
        <v>44.707637230969617</v>
      </c>
      <c r="H23" s="442">
        <f>'[45]Tabela Internacional por km'!J21</f>
        <v>1117.6909307742403</v>
      </c>
      <c r="I23" s="100">
        <f>'[45]Tabela Internacional por km'!L21</f>
        <v>0.6</v>
      </c>
      <c r="J23" s="100">
        <f>'[45]Tabela Internacional por km'!M21</f>
        <v>0.3</v>
      </c>
      <c r="K23" s="39"/>
      <c r="L23" s="40"/>
      <c r="M23" s="40"/>
    </row>
    <row r="24" spans="1:13" ht="15.75" thickBot="1">
      <c r="A24" s="518">
        <v>80</v>
      </c>
      <c r="B24" s="429">
        <f t="shared" si="0"/>
        <v>801</v>
      </c>
      <c r="C24" s="430" t="s">
        <v>135</v>
      </c>
      <c r="D24" s="430">
        <v>850</v>
      </c>
      <c r="E24" s="438">
        <f>'[45]Tabela Internacional por km'!F22</f>
        <v>259.86798374641643</v>
      </c>
      <c r="F24" s="439">
        <f>'[45]Tabela Internacional por km'!G22</f>
        <v>6496.6995936604108</v>
      </c>
      <c r="G24" s="71">
        <f>'[45]Tabela Internacional por km'!I22</f>
        <v>46.070165714612806</v>
      </c>
      <c r="H24" s="71">
        <f>'[45]Tabela Internacional por km'!J22</f>
        <v>1151.7541428653201</v>
      </c>
      <c r="I24" s="117">
        <f>'[45]Tabela Internacional por km'!L22</f>
        <v>0.6</v>
      </c>
      <c r="J24" s="117">
        <f>'[45]Tabela Internacional por km'!M22</f>
        <v>0.3</v>
      </c>
      <c r="K24" s="39"/>
      <c r="L24" s="40"/>
      <c r="M24" s="40"/>
    </row>
    <row r="25" spans="1:13" ht="15.75" thickBot="1">
      <c r="A25" s="518">
        <v>85</v>
      </c>
      <c r="B25" s="429">
        <f t="shared" si="0"/>
        <v>851</v>
      </c>
      <c r="C25" s="430" t="s">
        <v>135</v>
      </c>
      <c r="D25" s="430">
        <v>900</v>
      </c>
      <c r="E25" s="438">
        <f>'[45]Tabela Internacional por km'!F23</f>
        <v>267.55359816410254</v>
      </c>
      <c r="F25" s="439">
        <f>'[45]Tabela Internacional por km'!G23</f>
        <v>6688.8399541025638</v>
      </c>
      <c r="G25" s="71">
        <f>'[45]Tabela Internacional por km'!I23</f>
        <v>47.432694198255987</v>
      </c>
      <c r="H25" s="71">
        <f>'[45]Tabela Internacional por km'!J23</f>
        <v>1185.8173549563996</v>
      </c>
      <c r="I25" s="117">
        <f>'[45]Tabela Internacional por km'!L23</f>
        <v>0.6</v>
      </c>
      <c r="J25" s="117">
        <f>'[45]Tabela Internacional por km'!M23</f>
        <v>0.3</v>
      </c>
      <c r="K25" s="39"/>
      <c r="L25" s="40"/>
      <c r="M25" s="40"/>
    </row>
    <row r="26" spans="1:13" ht="15.75" thickBot="1">
      <c r="A26" s="518">
        <v>90</v>
      </c>
      <c r="B26" s="429">
        <f t="shared" si="0"/>
        <v>901</v>
      </c>
      <c r="C26" s="430" t="s">
        <v>135</v>
      </c>
      <c r="D26" s="430">
        <v>950</v>
      </c>
      <c r="E26" s="438">
        <f>'[45]Tabela Internacional por km'!F24</f>
        <v>275.23921258178865</v>
      </c>
      <c r="F26" s="439">
        <f>'[45]Tabela Internacional por km'!G24</f>
        <v>6880.9803145447158</v>
      </c>
      <c r="G26" s="71">
        <f>'[45]Tabela Internacional por km'!I24</f>
        <v>48.795222681899169</v>
      </c>
      <c r="H26" s="71">
        <f>'[45]Tabela Internacional por km'!J24</f>
        <v>1219.8805670474792</v>
      </c>
      <c r="I26" s="117">
        <f>'[45]Tabela Internacional por km'!L24</f>
        <v>0.6</v>
      </c>
      <c r="J26" s="117">
        <f>'[45]Tabela Internacional por km'!M24</f>
        <v>0.3</v>
      </c>
      <c r="K26" s="39"/>
      <c r="L26" s="40"/>
      <c r="M26" s="40"/>
    </row>
    <row r="27" spans="1:13" ht="15.75" thickBot="1">
      <c r="A27" s="518">
        <v>95</v>
      </c>
      <c r="B27" s="429">
        <f t="shared" si="0"/>
        <v>951</v>
      </c>
      <c r="C27" s="430" t="s">
        <v>135</v>
      </c>
      <c r="D27" s="430">
        <v>1000</v>
      </c>
      <c r="E27" s="438">
        <f>'[45]Tabela Internacional por km'!F25</f>
        <v>282.9248269994747</v>
      </c>
      <c r="F27" s="439">
        <f>'[45]Tabela Internacional por km'!G25</f>
        <v>7073.1206749868679</v>
      </c>
      <c r="G27" s="71">
        <f>'[45]Tabela Internacional por km'!I25</f>
        <v>50.157751165542344</v>
      </c>
      <c r="H27" s="71">
        <f>'[45]Tabela Internacional por km'!J25</f>
        <v>1253.9437791385585</v>
      </c>
      <c r="I27" s="117">
        <f>'[45]Tabela Internacional por km'!L25</f>
        <v>0.6</v>
      </c>
      <c r="J27" s="117">
        <f>'[45]Tabela Internacional por km'!M25</f>
        <v>0.3</v>
      </c>
      <c r="K27" s="39"/>
      <c r="L27" s="40"/>
      <c r="M27" s="40"/>
    </row>
    <row r="28" spans="1:13" ht="15.75" thickBot="1">
      <c r="A28" s="518">
        <v>100</v>
      </c>
      <c r="B28" s="429">
        <f t="shared" si="0"/>
        <v>1001</v>
      </c>
      <c r="C28" s="430" t="s">
        <v>135</v>
      </c>
      <c r="D28" s="430">
        <v>1100</v>
      </c>
      <c r="E28" s="438">
        <f>'[45]Tabela Internacional por km'!F26</f>
        <v>298.29605583484692</v>
      </c>
      <c r="F28" s="439">
        <f>'[45]Tabela Internacional por km'!G26</f>
        <v>7457.401395871173</v>
      </c>
      <c r="G28" s="71">
        <f>'[45]Tabela Internacional por km'!I26</f>
        <v>52.882808132828714</v>
      </c>
      <c r="H28" s="71">
        <f>'[45]Tabela Internacional por km'!J26</f>
        <v>1322.0702033207178</v>
      </c>
      <c r="I28" s="117">
        <f>'[45]Tabela Internacional por km'!L26</f>
        <v>0.7</v>
      </c>
      <c r="J28" s="117">
        <f>'[45]Tabela Internacional por km'!M26</f>
        <v>0.3</v>
      </c>
      <c r="K28" s="39"/>
      <c r="L28" s="40"/>
      <c r="M28" s="40"/>
    </row>
    <row r="29" spans="1:13" ht="15.75" thickBot="1">
      <c r="A29" s="518">
        <v>110</v>
      </c>
      <c r="B29" s="429">
        <f t="shared" si="0"/>
        <v>1101</v>
      </c>
      <c r="C29" s="430" t="s">
        <v>135</v>
      </c>
      <c r="D29" s="430">
        <v>1200</v>
      </c>
      <c r="E29" s="438">
        <f>'[45]Tabela Internacional por km'!F27</f>
        <v>313.66728467021915</v>
      </c>
      <c r="F29" s="439">
        <f>'[45]Tabela Internacional por km'!G27</f>
        <v>7841.682116755479</v>
      </c>
      <c r="G29" s="71">
        <f>'[45]Tabela Internacional por km'!I27</f>
        <v>55.607865100115085</v>
      </c>
      <c r="H29" s="71">
        <f>'[45]Tabela Internacional por km'!J27</f>
        <v>1390.1966275028772</v>
      </c>
      <c r="I29" s="117">
        <f>'[45]Tabela Internacional por km'!L27</f>
        <v>0.7</v>
      </c>
      <c r="J29" s="117">
        <f>'[45]Tabela Internacional por km'!M27</f>
        <v>0.3</v>
      </c>
      <c r="K29" s="39"/>
      <c r="L29" s="40"/>
      <c r="M29" s="40"/>
    </row>
    <row r="30" spans="1:13" ht="15.75" thickBot="1">
      <c r="A30" s="518">
        <v>120</v>
      </c>
      <c r="B30" s="429">
        <f t="shared" si="0"/>
        <v>1201</v>
      </c>
      <c r="C30" s="430" t="s">
        <v>135</v>
      </c>
      <c r="D30" s="430">
        <v>1300</v>
      </c>
      <c r="E30" s="438">
        <f>'[45]Tabela Internacional por km'!F28</f>
        <v>329.03851350559131</v>
      </c>
      <c r="F30" s="439">
        <f>'[45]Tabela Internacional por km'!G28</f>
        <v>8225.9628376397832</v>
      </c>
      <c r="G30" s="71">
        <f>'[45]Tabela Internacional por km'!I28</f>
        <v>58.332922067401441</v>
      </c>
      <c r="H30" s="71">
        <f>'[45]Tabela Internacional por km'!J28</f>
        <v>1458.323051685036</v>
      </c>
      <c r="I30" s="117">
        <f>'[45]Tabela Internacional por km'!L28</f>
        <v>0.7</v>
      </c>
      <c r="J30" s="117">
        <f>'[45]Tabela Internacional por km'!M28</f>
        <v>0.3</v>
      </c>
      <c r="K30" s="39"/>
      <c r="L30" s="40"/>
      <c r="M30" s="40"/>
    </row>
    <row r="31" spans="1:13" ht="15.75" thickBot="1">
      <c r="A31" s="518">
        <v>130</v>
      </c>
      <c r="B31" s="429">
        <f t="shared" si="0"/>
        <v>1301</v>
      </c>
      <c r="C31" s="430" t="s">
        <v>135</v>
      </c>
      <c r="D31" s="430">
        <v>1400</v>
      </c>
      <c r="E31" s="438">
        <f>'[45]Tabela Internacional por km'!F29</f>
        <v>344.40974234096353</v>
      </c>
      <c r="F31" s="439">
        <f>'[45]Tabela Internacional por km'!G29</f>
        <v>8610.2435585240892</v>
      </c>
      <c r="G31" s="71">
        <f>'[45]Tabela Internacional por km'!I29</f>
        <v>61.057979034687811</v>
      </c>
      <c r="H31" s="71">
        <f>'[45]Tabela Internacional por km'!J29</f>
        <v>1526.4494758671954</v>
      </c>
      <c r="I31" s="117">
        <f>'[45]Tabela Internacional por km'!L29</f>
        <v>0.7</v>
      </c>
      <c r="J31" s="117">
        <f>'[45]Tabela Internacional por km'!M29</f>
        <v>0.3</v>
      </c>
      <c r="K31" s="39"/>
      <c r="L31" s="40"/>
      <c r="M31" s="40"/>
    </row>
    <row r="32" spans="1:13" ht="15.75" thickBot="1">
      <c r="A32" s="518">
        <v>140</v>
      </c>
      <c r="B32" s="429">
        <f t="shared" si="0"/>
        <v>1401</v>
      </c>
      <c r="C32" s="430" t="s">
        <v>135</v>
      </c>
      <c r="D32" s="430">
        <v>1500</v>
      </c>
      <c r="E32" s="438">
        <f>'[45]Tabela Internacional por km'!F30</f>
        <v>359.7809711763357</v>
      </c>
      <c r="F32" s="439">
        <f>'[45]Tabela Internacional por km'!G30</f>
        <v>8994.5242794083933</v>
      </c>
      <c r="G32" s="71">
        <f>'[45]Tabela Internacional por km'!I30</f>
        <v>63.783036001974175</v>
      </c>
      <c r="H32" s="71">
        <f>'[45]Tabela Internacional por km'!J30</f>
        <v>1594.5759000493545</v>
      </c>
      <c r="I32" s="117">
        <f>'[45]Tabela Internacional por km'!L30</f>
        <v>0.7</v>
      </c>
      <c r="J32" s="117">
        <f>'[45]Tabela Internacional por km'!M30</f>
        <v>0.3</v>
      </c>
      <c r="K32" s="39"/>
      <c r="L32" s="40"/>
      <c r="M32" s="40"/>
    </row>
    <row r="33" spans="1:13" ht="15.75" thickBot="1">
      <c r="A33" s="518">
        <v>150</v>
      </c>
      <c r="B33" s="429">
        <f t="shared" si="0"/>
        <v>1501</v>
      </c>
      <c r="C33" s="430" t="s">
        <v>135</v>
      </c>
      <c r="D33" s="430">
        <v>1600</v>
      </c>
      <c r="E33" s="438">
        <f>'[45]Tabela Internacional por km'!F31</f>
        <v>375.15220001170792</v>
      </c>
      <c r="F33" s="439">
        <f>'[45]Tabela Internacional por km'!G31</f>
        <v>9378.8050002926975</v>
      </c>
      <c r="G33" s="71">
        <f>'[45]Tabela Internacional por km'!I31</f>
        <v>66.508092969260545</v>
      </c>
      <c r="H33" s="71">
        <f>'[45]Tabela Internacional por km'!J31</f>
        <v>1662.7023242315136</v>
      </c>
      <c r="I33" s="117">
        <f>'[45]Tabela Internacional por km'!L31</f>
        <v>0.8</v>
      </c>
      <c r="J33" s="117">
        <f>'[45]Tabela Internacional por km'!M31</f>
        <v>0.3</v>
      </c>
      <c r="K33" s="39"/>
      <c r="L33" s="40"/>
      <c r="M33" s="40"/>
    </row>
    <row r="34" spans="1:13" ht="15.75" thickBot="1">
      <c r="A34" s="518">
        <v>160</v>
      </c>
      <c r="B34" s="429">
        <f t="shared" si="0"/>
        <v>1601</v>
      </c>
      <c r="C34" s="430" t="s">
        <v>135</v>
      </c>
      <c r="D34" s="430">
        <v>1700</v>
      </c>
      <c r="E34" s="438">
        <f>'[45]Tabela Internacional por km'!F32</f>
        <v>390.52342884708008</v>
      </c>
      <c r="F34" s="439">
        <f>'[45]Tabela Internacional por km'!G32</f>
        <v>9763.0857211770017</v>
      </c>
      <c r="G34" s="71">
        <f>'[45]Tabela Internacional por km'!I32</f>
        <v>69.233149936546894</v>
      </c>
      <c r="H34" s="71">
        <f>'[45]Tabela Internacional por km'!J32</f>
        <v>1730.8287484136724</v>
      </c>
      <c r="I34" s="117">
        <f>'[45]Tabela Internacional por km'!L32</f>
        <v>0.8</v>
      </c>
      <c r="J34" s="117">
        <f>'[45]Tabela Internacional por km'!M32</f>
        <v>0.3</v>
      </c>
      <c r="K34" s="39"/>
      <c r="L34" s="40"/>
      <c r="M34" s="40"/>
    </row>
    <row r="35" spans="1:13" ht="15.75" thickBot="1">
      <c r="A35" s="518">
        <v>170</v>
      </c>
      <c r="B35" s="429">
        <f t="shared" si="0"/>
        <v>1701</v>
      </c>
      <c r="C35" s="430" t="s">
        <v>135</v>
      </c>
      <c r="D35" s="430">
        <v>1800</v>
      </c>
      <c r="E35" s="438">
        <f>'[45]Tabela Internacional por km'!F33</f>
        <v>405.89465768245225</v>
      </c>
      <c r="F35" s="439">
        <f>'[45]Tabela Internacional por km'!G33</f>
        <v>10147.366442061306</v>
      </c>
      <c r="G35" s="71">
        <f>'[45]Tabela Internacional por km'!I33</f>
        <v>71.958206903833258</v>
      </c>
      <c r="H35" s="71">
        <f>'[45]Tabela Internacional por km'!J33</f>
        <v>1798.9551725958315</v>
      </c>
      <c r="I35" s="117">
        <f>'[45]Tabela Internacional por km'!L33</f>
        <v>0.8</v>
      </c>
      <c r="J35" s="117">
        <f>'[45]Tabela Internacional por km'!M33</f>
        <v>0.3</v>
      </c>
      <c r="K35" s="39"/>
      <c r="L35" s="40"/>
      <c r="M35" s="40"/>
    </row>
    <row r="36" spans="1:13" ht="15.75" thickBot="1">
      <c r="A36" s="518">
        <v>180</v>
      </c>
      <c r="B36" s="429">
        <f t="shared" si="0"/>
        <v>1801</v>
      </c>
      <c r="C36" s="430" t="s">
        <v>135</v>
      </c>
      <c r="D36" s="430">
        <v>1900</v>
      </c>
      <c r="E36" s="438">
        <f>'[45]Tabela Internacional por km'!F34</f>
        <v>421.26588651782447</v>
      </c>
      <c r="F36" s="439">
        <f>'[45]Tabela Internacional por km'!G34</f>
        <v>10531.647162945612</v>
      </c>
      <c r="G36" s="71">
        <f>'[45]Tabela Internacional por km'!I34</f>
        <v>74.683263871119621</v>
      </c>
      <c r="H36" s="71">
        <f>'[45]Tabela Internacional por km'!J34</f>
        <v>1867.0815967779906</v>
      </c>
      <c r="I36" s="117">
        <f>'[45]Tabela Internacional por km'!L34</f>
        <v>0.8</v>
      </c>
      <c r="J36" s="117">
        <f>'[45]Tabela Internacional por km'!M34</f>
        <v>0.3</v>
      </c>
      <c r="K36" s="39"/>
      <c r="L36" s="40"/>
      <c r="M36" s="40"/>
    </row>
    <row r="37" spans="1:13" ht="15.75" thickBot="1">
      <c r="A37" s="518">
        <v>190</v>
      </c>
      <c r="B37" s="429">
        <f t="shared" si="0"/>
        <v>1901</v>
      </c>
      <c r="C37" s="430" t="s">
        <v>135</v>
      </c>
      <c r="D37" s="430">
        <v>2000</v>
      </c>
      <c r="E37" s="438">
        <f>'[45]Tabela Internacional por km'!F35</f>
        <v>436.63711535319663</v>
      </c>
      <c r="F37" s="439">
        <f>'[45]Tabela Internacional por km'!G35</f>
        <v>10915.927883829916</v>
      </c>
      <c r="G37" s="71">
        <f>'[45]Tabela Internacional por km'!I35</f>
        <v>77.408320838405984</v>
      </c>
      <c r="H37" s="71">
        <f>'[45]Tabela Internacional por km'!J35</f>
        <v>1935.2080209601495</v>
      </c>
      <c r="I37" s="117">
        <f>'[45]Tabela Internacional por km'!L35</f>
        <v>0.8</v>
      </c>
      <c r="J37" s="117">
        <f>'[45]Tabela Internacional por km'!M35</f>
        <v>0.3</v>
      </c>
      <c r="K37" s="39"/>
      <c r="L37" s="40"/>
      <c r="M37" s="40"/>
    </row>
    <row r="38" spans="1:13" ht="15.75" thickBot="1">
      <c r="A38" s="518">
        <v>200</v>
      </c>
      <c r="B38" s="429">
        <f t="shared" si="0"/>
        <v>2001</v>
      </c>
      <c r="C38" s="430" t="s">
        <v>135</v>
      </c>
      <c r="D38" s="430">
        <v>2200</v>
      </c>
      <c r="E38" s="438">
        <f>'[45]Tabela Internacional por km'!F36</f>
        <v>467.37957302394102</v>
      </c>
      <c r="F38" s="439">
        <f>'[45]Tabela Internacional por km'!G36</f>
        <v>11684.489325598526</v>
      </c>
      <c r="G38" s="71">
        <f>'[45]Tabela Internacional por km'!I36</f>
        <v>82.858434772978711</v>
      </c>
      <c r="H38" s="71">
        <f>'[45]Tabela Internacional por km'!J36</f>
        <v>2071.4608693244677</v>
      </c>
      <c r="I38" s="117">
        <f>'[45]Tabela Internacional por km'!L36</f>
        <v>0.9</v>
      </c>
      <c r="J38" s="117">
        <f>'[45]Tabela Internacional por km'!M36</f>
        <v>0.3</v>
      </c>
      <c r="K38" s="39"/>
      <c r="L38" s="40"/>
      <c r="M38" s="40"/>
    </row>
    <row r="39" spans="1:13" ht="15.75" thickBot="1">
      <c r="A39" s="518">
        <v>220</v>
      </c>
      <c r="B39" s="431">
        <f t="shared" si="0"/>
        <v>2201</v>
      </c>
      <c r="C39" s="432" t="s">
        <v>135</v>
      </c>
      <c r="D39" s="432">
        <v>2400</v>
      </c>
      <c r="E39" s="440">
        <f>'[45]Tabela Internacional por km'!F37</f>
        <v>498.12203069468546</v>
      </c>
      <c r="F39" s="441">
        <f>'[45]Tabela Internacional por km'!G37</f>
        <v>12453.050767367136</v>
      </c>
      <c r="G39" s="442">
        <f>'[45]Tabela Internacional por km'!I37</f>
        <v>88.308548707551452</v>
      </c>
      <c r="H39" s="442">
        <f>'[45]Tabela Internacional por km'!J37</f>
        <v>2207.7137176887863</v>
      </c>
      <c r="I39" s="100">
        <f>'[45]Tabela Internacional por km'!L37</f>
        <v>0.9</v>
      </c>
      <c r="J39" s="100">
        <f>'[45]Tabela Internacional por km'!M37</f>
        <v>0.3</v>
      </c>
      <c r="K39" s="39"/>
      <c r="L39" s="40"/>
      <c r="M39" s="40"/>
    </row>
    <row r="40" spans="1:13" ht="15.75" thickBot="1">
      <c r="A40" s="518">
        <v>240</v>
      </c>
      <c r="B40" s="429">
        <f t="shared" si="0"/>
        <v>2401</v>
      </c>
      <c r="C40" s="430" t="s">
        <v>135</v>
      </c>
      <c r="D40" s="430">
        <v>2600</v>
      </c>
      <c r="E40" s="438">
        <f>'[45]Tabela Internacional por km'!F38</f>
        <v>528.86448836542979</v>
      </c>
      <c r="F40" s="439">
        <f>'[45]Tabela Internacional por km'!G38</f>
        <v>13221.612209135745</v>
      </c>
      <c r="G40" s="71">
        <f>'[45]Tabela Internacional por km'!I38</f>
        <v>93.758662642124165</v>
      </c>
      <c r="H40" s="71">
        <f>'[45]Tabela Internacional por km'!J38</f>
        <v>2343.9665660531041</v>
      </c>
      <c r="I40" s="117">
        <f>'[45]Tabela Internacional por km'!L38</f>
        <v>0.9</v>
      </c>
      <c r="J40" s="117">
        <f>'[45]Tabela Internacional por km'!M38</f>
        <v>0.3</v>
      </c>
      <c r="K40" s="39"/>
      <c r="L40" s="40"/>
      <c r="M40" s="40"/>
    </row>
    <row r="41" spans="1:13" ht="15.75" thickBot="1">
      <c r="A41" s="518">
        <v>260</v>
      </c>
      <c r="B41" s="429">
        <f t="shared" si="0"/>
        <v>2601</v>
      </c>
      <c r="C41" s="430" t="s">
        <v>135</v>
      </c>
      <c r="D41" s="430">
        <v>2800</v>
      </c>
      <c r="E41" s="438">
        <f>'[45]Tabela Internacional por km'!F39</f>
        <v>559.60694603617424</v>
      </c>
      <c r="F41" s="439">
        <f>'[45]Tabela Internacional por km'!G39</f>
        <v>13990.173650904357</v>
      </c>
      <c r="G41" s="71">
        <f>'[45]Tabela Internacional por km'!I39</f>
        <v>99.208776576696906</v>
      </c>
      <c r="H41" s="71">
        <f>'[45]Tabela Internacional por km'!J39</f>
        <v>2480.2194144174227</v>
      </c>
      <c r="I41" s="117">
        <f>'[45]Tabela Internacional por km'!L39</f>
        <v>1</v>
      </c>
      <c r="J41" s="117">
        <f>'[45]Tabela Internacional por km'!M39</f>
        <v>0.3</v>
      </c>
      <c r="K41" s="39"/>
      <c r="L41" s="40"/>
      <c r="M41" s="40"/>
    </row>
    <row r="42" spans="1:13" ht="15.75" thickBot="1">
      <c r="A42" s="518">
        <v>280</v>
      </c>
      <c r="B42" s="429">
        <f t="shared" si="0"/>
        <v>2801</v>
      </c>
      <c r="C42" s="430" t="s">
        <v>135</v>
      </c>
      <c r="D42" s="430">
        <v>3000</v>
      </c>
      <c r="E42" s="438">
        <f>'[45]Tabela Internacional por km'!F40</f>
        <v>590.34940370691857</v>
      </c>
      <c r="F42" s="439">
        <f>'[45]Tabela Internacional por km'!G40</f>
        <v>14758.735092672963</v>
      </c>
      <c r="G42" s="71">
        <f>'[45]Tabela Internacional por km'!I40</f>
        <v>104.65889051126963</v>
      </c>
      <c r="H42" s="71">
        <f>'[45]Tabela Internacional por km'!J40</f>
        <v>2616.4722627817409</v>
      </c>
      <c r="I42" s="117">
        <f>'[45]Tabela Internacional por km'!L40</f>
        <v>1</v>
      </c>
      <c r="J42" s="117">
        <f>'[45]Tabela Internacional por km'!M40</f>
        <v>0.3</v>
      </c>
      <c r="K42" s="39"/>
      <c r="L42" s="40"/>
      <c r="M42" s="40"/>
    </row>
    <row r="43" spans="1:13" ht="15.75" thickBot="1">
      <c r="A43" s="518">
        <v>300</v>
      </c>
      <c r="B43" s="429">
        <f t="shared" si="0"/>
        <v>3001</v>
      </c>
      <c r="C43" s="430" t="s">
        <v>135</v>
      </c>
      <c r="D43" s="430">
        <v>3200</v>
      </c>
      <c r="E43" s="438">
        <f>'[45]Tabela Internacional por km'!F41</f>
        <v>621.09186137766301</v>
      </c>
      <c r="F43" s="439">
        <f>'[45]Tabela Internacional por km'!G41</f>
        <v>15527.296534441575</v>
      </c>
      <c r="G43" s="71">
        <f>'[45]Tabela Internacional por km'!I41</f>
        <v>110.10900444584236</v>
      </c>
      <c r="H43" s="71">
        <f>'[45]Tabela Internacional por km'!J41</f>
        <v>2752.7251111460591</v>
      </c>
      <c r="I43" s="117">
        <f>'[45]Tabela Internacional por km'!L41</f>
        <v>1.1000000000000001</v>
      </c>
      <c r="J43" s="117">
        <f>'[45]Tabela Internacional por km'!M41</f>
        <v>0.3</v>
      </c>
      <c r="K43" s="39"/>
      <c r="L43" s="40"/>
      <c r="M43" s="40"/>
    </row>
    <row r="44" spans="1:13" ht="15.75" thickBot="1">
      <c r="A44" s="518">
        <v>320</v>
      </c>
      <c r="B44" s="429">
        <f t="shared" si="0"/>
        <v>3201</v>
      </c>
      <c r="C44" s="430" t="s">
        <v>135</v>
      </c>
      <c r="D44" s="430">
        <v>3400</v>
      </c>
      <c r="E44" s="438">
        <f>'[45]Tabela Internacional por km'!F42</f>
        <v>651.83431904840734</v>
      </c>
      <c r="F44" s="439">
        <f>'[45]Tabela Internacional por km'!G42</f>
        <v>16295.857976210184</v>
      </c>
      <c r="G44" s="71">
        <f>'[45]Tabela Internacional por km'!I42</f>
        <v>115.55911838041509</v>
      </c>
      <c r="H44" s="71">
        <f>'[45]Tabela Internacional por km'!J42</f>
        <v>2888.9779595103773</v>
      </c>
      <c r="I44" s="117">
        <f>'[45]Tabela Internacional por km'!L42</f>
        <v>1.1000000000000001</v>
      </c>
      <c r="J44" s="117">
        <f>'[45]Tabela Internacional por km'!M42</f>
        <v>0.3</v>
      </c>
      <c r="K44" s="39"/>
      <c r="L44" s="40"/>
      <c r="M44" s="40"/>
    </row>
    <row r="45" spans="1:13" ht="15.75" thickBot="1">
      <c r="A45" s="518">
        <v>340</v>
      </c>
      <c r="B45" s="429">
        <f t="shared" si="0"/>
        <v>3401</v>
      </c>
      <c r="C45" s="430" t="s">
        <v>135</v>
      </c>
      <c r="D45" s="430">
        <v>3600</v>
      </c>
      <c r="E45" s="438">
        <f>'[45]Tabela Internacional por km'!F43</f>
        <v>682.57677671915167</v>
      </c>
      <c r="F45" s="439">
        <f>'[45]Tabela Internacional por km'!G43</f>
        <v>17064.419417978792</v>
      </c>
      <c r="G45" s="71">
        <f>'[45]Tabela Internacional por km'!I43</f>
        <v>121.0092323149878</v>
      </c>
      <c r="H45" s="71">
        <f>'[45]Tabela Internacional por km'!J43</f>
        <v>3025.2308078746951</v>
      </c>
      <c r="I45" s="117">
        <f>'[45]Tabela Internacional por km'!L43</f>
        <v>1.2</v>
      </c>
      <c r="J45" s="117">
        <f>'[45]Tabela Internacional por km'!M43</f>
        <v>0.3</v>
      </c>
      <c r="K45" s="39"/>
      <c r="L45" s="40"/>
      <c r="M45" s="40"/>
    </row>
    <row r="46" spans="1:13" ht="15.75" thickBot="1">
      <c r="A46" s="518">
        <v>360</v>
      </c>
      <c r="B46" s="429">
        <f t="shared" si="0"/>
        <v>3601</v>
      </c>
      <c r="C46" s="430" t="s">
        <v>135</v>
      </c>
      <c r="D46" s="430">
        <v>3800</v>
      </c>
      <c r="E46" s="438">
        <f>'[45]Tabela Internacional por km'!F44</f>
        <v>713.31923438989611</v>
      </c>
      <c r="F46" s="439">
        <f>'[45]Tabela Internacional por km'!G44</f>
        <v>17832.980859747404</v>
      </c>
      <c r="G46" s="71">
        <f>'[45]Tabela Internacional por km'!I44</f>
        <v>126.45934624956054</v>
      </c>
      <c r="H46" s="71">
        <f>'[45]Tabela Internacional por km'!J44</f>
        <v>3161.4836562390133</v>
      </c>
      <c r="I46" s="117">
        <f>'[45]Tabela Internacional por km'!L44</f>
        <v>1.2</v>
      </c>
      <c r="J46" s="117">
        <f>'[45]Tabela Internacional por km'!M44</f>
        <v>0.3</v>
      </c>
      <c r="K46" s="39"/>
      <c r="L46" s="40"/>
      <c r="M46" s="40"/>
    </row>
    <row r="47" spans="1:13" ht="15.75" thickBot="1">
      <c r="A47" s="518">
        <v>380</v>
      </c>
      <c r="B47" s="429">
        <f t="shared" si="0"/>
        <v>3801</v>
      </c>
      <c r="C47" s="430" t="s">
        <v>135</v>
      </c>
      <c r="D47" s="430">
        <v>4000</v>
      </c>
      <c r="E47" s="438">
        <f>'[45]Tabela Internacional por km'!F45</f>
        <v>744.06169206064044</v>
      </c>
      <c r="F47" s="439">
        <f>'[45]Tabela Internacional por km'!G45</f>
        <v>18601.542301516012</v>
      </c>
      <c r="G47" s="71">
        <f>'[45]Tabela Internacional por km'!I45</f>
        <v>131.90946018413325</v>
      </c>
      <c r="H47" s="71">
        <f>'[45]Tabela Internacional por km'!J45</f>
        <v>3297.7365046033315</v>
      </c>
      <c r="I47" s="117">
        <f>'[45]Tabela Internacional por km'!L45</f>
        <v>1.2</v>
      </c>
      <c r="J47" s="117">
        <f>'[45]Tabela Internacional por km'!M45</f>
        <v>0.3</v>
      </c>
      <c r="K47" s="39"/>
      <c r="L47" s="40"/>
      <c r="M47" s="40"/>
    </row>
    <row r="48" spans="1:13" ht="15.75" thickBot="1">
      <c r="A48" s="518">
        <v>400</v>
      </c>
      <c r="B48" s="429">
        <f t="shared" si="0"/>
        <v>4001</v>
      </c>
      <c r="C48" s="430" t="s">
        <v>135</v>
      </c>
      <c r="D48" s="430">
        <v>4200</v>
      </c>
      <c r="E48" s="438">
        <f>'[45]Tabela Internacional por km'!F46</f>
        <v>774.80414973138488</v>
      </c>
      <c r="F48" s="439">
        <f>'[45]Tabela Internacional por km'!G46</f>
        <v>19370.103743284621</v>
      </c>
      <c r="G48" s="71">
        <f>'[45]Tabela Internacional por km'!I46</f>
        <v>137.35957411870601</v>
      </c>
      <c r="H48" s="71">
        <f>'[45]Tabela Internacional por km'!J46</f>
        <v>3433.9893529676501</v>
      </c>
      <c r="I48" s="117">
        <f>'[45]Tabela Internacional por km'!L46</f>
        <v>1.2</v>
      </c>
      <c r="J48" s="117">
        <f>'[45]Tabela Internacional por km'!M46</f>
        <v>0.3</v>
      </c>
      <c r="K48" s="39"/>
      <c r="L48" s="40"/>
      <c r="M48" s="40"/>
    </row>
    <row r="49" spans="1:13" ht="15.75" thickBot="1">
      <c r="A49" s="518">
        <v>420</v>
      </c>
      <c r="B49" s="429">
        <f t="shared" si="0"/>
        <v>4201</v>
      </c>
      <c r="C49" s="430" t="s">
        <v>135</v>
      </c>
      <c r="D49" s="430">
        <v>4400</v>
      </c>
      <c r="E49" s="438">
        <f>'[45]Tabela Internacional por km'!F47</f>
        <v>805.54660740212921</v>
      </c>
      <c r="F49" s="439">
        <f>'[45]Tabela Internacional por km'!G47</f>
        <v>20138.665185053229</v>
      </c>
      <c r="G49" s="71">
        <f>'[45]Tabela Internacional por km'!I47</f>
        <v>142.80968805327871</v>
      </c>
      <c r="H49" s="71">
        <f>'[45]Tabela Internacional por km'!J47</f>
        <v>3570.2422013319674</v>
      </c>
      <c r="I49" s="117">
        <f>'[45]Tabela Internacional por km'!L47</f>
        <v>1.2</v>
      </c>
      <c r="J49" s="117">
        <f>'[45]Tabela Internacional por km'!M47</f>
        <v>0.3</v>
      </c>
      <c r="K49" s="39"/>
      <c r="L49" s="40"/>
      <c r="M49" s="40"/>
    </row>
    <row r="50" spans="1:13" ht="15.75" thickBot="1">
      <c r="A50" s="518">
        <v>440</v>
      </c>
      <c r="B50" s="429">
        <f t="shared" si="0"/>
        <v>4401</v>
      </c>
      <c r="C50" s="430" t="s">
        <v>135</v>
      </c>
      <c r="D50" s="430">
        <v>4600</v>
      </c>
      <c r="E50" s="438">
        <f>'[45]Tabela Internacional por km'!F48</f>
        <v>836.28906507287365</v>
      </c>
      <c r="F50" s="439">
        <f>'[45]Tabela Internacional por km'!G48</f>
        <v>20907.226626821841</v>
      </c>
      <c r="G50" s="71">
        <f>'[45]Tabela Internacional por km'!I48</f>
        <v>148.25980198785146</v>
      </c>
      <c r="H50" s="71">
        <f>'[45]Tabela Internacional por km'!J48</f>
        <v>3706.4950496962865</v>
      </c>
      <c r="I50" s="117">
        <f>'[45]Tabela Internacional por km'!L48</f>
        <v>1.2</v>
      </c>
      <c r="J50" s="117">
        <f>'[45]Tabela Internacional por km'!M48</f>
        <v>0.3</v>
      </c>
      <c r="K50" s="39"/>
      <c r="L50" s="40"/>
      <c r="M50" s="40"/>
    </row>
    <row r="51" spans="1:13" ht="15.75" thickBot="1">
      <c r="A51" s="518">
        <v>460</v>
      </c>
      <c r="B51" s="429">
        <f t="shared" si="0"/>
        <v>4601</v>
      </c>
      <c r="C51" s="430" t="s">
        <v>135</v>
      </c>
      <c r="D51" s="430">
        <v>4800</v>
      </c>
      <c r="E51" s="438">
        <f>'[45]Tabela Internacional por km'!F49</f>
        <v>867.0315227436181</v>
      </c>
      <c r="F51" s="439">
        <f>'[45]Tabela Internacional por km'!G49</f>
        <v>21675.788068590453</v>
      </c>
      <c r="G51" s="71">
        <f>'[45]Tabela Internacional por km'!I49</f>
        <v>153.70991592242419</v>
      </c>
      <c r="H51" s="71">
        <f>'[45]Tabela Internacional por km'!J49</f>
        <v>3842.7478980606047</v>
      </c>
      <c r="I51" s="117">
        <f>'[45]Tabela Internacional por km'!L49</f>
        <v>1.2</v>
      </c>
      <c r="J51" s="117">
        <f>'[45]Tabela Internacional por km'!M49</f>
        <v>0.3</v>
      </c>
      <c r="K51" s="39"/>
      <c r="L51" s="40"/>
      <c r="M51" s="40"/>
    </row>
    <row r="52" spans="1:13" ht="15.75" thickBot="1">
      <c r="A52" s="518">
        <v>480</v>
      </c>
      <c r="B52" s="429">
        <f t="shared" si="0"/>
        <v>4801</v>
      </c>
      <c r="C52" s="430" t="s">
        <v>135</v>
      </c>
      <c r="D52" s="430">
        <v>5000</v>
      </c>
      <c r="E52" s="438">
        <f>'[45]Tabela Internacional por km'!F50</f>
        <v>897.77398041436243</v>
      </c>
      <c r="F52" s="439">
        <f>'[45]Tabela Internacional por km'!G50</f>
        <v>22444.349510359061</v>
      </c>
      <c r="G52" s="71">
        <f>'[45]Tabela Internacional por km'!I50</f>
        <v>159.16002985699691</v>
      </c>
      <c r="H52" s="71">
        <f>'[45]Tabela Internacional por km'!J50</f>
        <v>3979.0007464249229</v>
      </c>
      <c r="I52" s="117">
        <f>'[45]Tabela Internacional por km'!L50</f>
        <v>1.2</v>
      </c>
      <c r="J52" s="117">
        <f>'[45]Tabela Internacional por km'!M50</f>
        <v>0.3</v>
      </c>
      <c r="K52" s="39"/>
      <c r="L52" s="40"/>
      <c r="M52" s="40"/>
    </row>
    <row r="53" spans="1:13" ht="15.75" thickBot="1">
      <c r="A53" s="518">
        <v>500</v>
      </c>
      <c r="B53" s="429">
        <f t="shared" si="0"/>
        <v>5001</v>
      </c>
      <c r="C53" s="430" t="s">
        <v>135</v>
      </c>
      <c r="D53" s="430">
        <v>5200</v>
      </c>
      <c r="E53" s="438">
        <f>'[45]Tabela Internacional por km'!F51</f>
        <v>928.51643808510687</v>
      </c>
      <c r="F53" s="439">
        <f>'[45]Tabela Internacional por km'!G51</f>
        <v>23212.910952127673</v>
      </c>
      <c r="G53" s="71">
        <f>'[45]Tabela Internacional por km'!I51</f>
        <v>164.61014379156964</v>
      </c>
      <c r="H53" s="71">
        <f>'[45]Tabela Internacional por km'!J51</f>
        <v>4115.2535947892411</v>
      </c>
      <c r="I53" s="117">
        <f>'[45]Tabela Internacional por km'!L51</f>
        <v>1.2</v>
      </c>
      <c r="J53" s="117">
        <f>'[45]Tabela Internacional por km'!M51</f>
        <v>0.3</v>
      </c>
      <c r="K53" s="39"/>
      <c r="L53" s="40"/>
      <c r="M53" s="40"/>
    </row>
    <row r="54" spans="1:13" ht="15.75" thickBot="1">
      <c r="A54" s="518">
        <v>520</v>
      </c>
      <c r="B54" s="429">
        <f t="shared" si="0"/>
        <v>5201</v>
      </c>
      <c r="C54" s="430" t="s">
        <v>135</v>
      </c>
      <c r="D54" s="430">
        <v>5400</v>
      </c>
      <c r="E54" s="438">
        <f>'[45]Tabela Internacional por km'!F52</f>
        <v>959.2588957558512</v>
      </c>
      <c r="F54" s="439">
        <f>'[45]Tabela Internacional por km'!G52</f>
        <v>23981.472393896282</v>
      </c>
      <c r="G54" s="71">
        <f>'[45]Tabela Internacional por km'!I52</f>
        <v>170.06025772614237</v>
      </c>
      <c r="H54" s="71">
        <f>'[45]Tabela Internacional por km'!J52</f>
        <v>4251.5064431535593</v>
      </c>
      <c r="I54" s="117">
        <f>'[45]Tabela Internacional por km'!L52</f>
        <v>1.2</v>
      </c>
      <c r="J54" s="117">
        <f>'[45]Tabela Internacional por km'!M52</f>
        <v>0.3</v>
      </c>
      <c r="K54" s="39"/>
      <c r="L54" s="40"/>
      <c r="M54" s="40"/>
    </row>
    <row r="55" spans="1:13" ht="15.75" thickBot="1">
      <c r="A55" s="518">
        <v>540</v>
      </c>
      <c r="B55" s="429">
        <f t="shared" si="0"/>
        <v>5401</v>
      </c>
      <c r="C55" s="430" t="s">
        <v>135</v>
      </c>
      <c r="D55" s="430">
        <v>5600</v>
      </c>
      <c r="E55" s="438">
        <f>'[45]Tabela Internacional por km'!F53</f>
        <v>990.00135342659564</v>
      </c>
      <c r="F55" s="439">
        <f>'[45]Tabela Internacional por km'!G53</f>
        <v>24750.03383566489</v>
      </c>
      <c r="G55" s="71">
        <f>'[45]Tabela Internacional por km'!I53</f>
        <v>175.51037166071509</v>
      </c>
      <c r="H55" s="71">
        <f>'[45]Tabela Internacional por km'!J53</f>
        <v>4387.7592915178775</v>
      </c>
      <c r="I55" s="117">
        <f>'[45]Tabela Internacional por km'!L53</f>
        <v>1.2</v>
      </c>
      <c r="J55" s="117">
        <f>'[45]Tabela Internacional por km'!M53</f>
        <v>0.3</v>
      </c>
      <c r="K55" s="39"/>
      <c r="L55" s="40"/>
      <c r="M55" s="40"/>
    </row>
    <row r="56" spans="1:13" ht="15.75" thickBot="1">
      <c r="A56" s="518">
        <v>560</v>
      </c>
      <c r="B56" s="429">
        <f t="shared" si="0"/>
        <v>5601</v>
      </c>
      <c r="C56" s="430" t="s">
        <v>135</v>
      </c>
      <c r="D56" s="430">
        <v>5800</v>
      </c>
      <c r="E56" s="438">
        <f>'[45]Tabela Internacional por km'!F54</f>
        <v>1020.74381109734</v>
      </c>
      <c r="F56" s="439">
        <f>'[45]Tabela Internacional por km'!G54</f>
        <v>25518.595277433498</v>
      </c>
      <c r="G56" s="71">
        <f>'[45]Tabela Internacional por km'!I54</f>
        <v>180.96048559528782</v>
      </c>
      <c r="H56" s="71">
        <f>'[45]Tabela Internacional por km'!J54</f>
        <v>4524.0121398821957</v>
      </c>
      <c r="I56" s="117">
        <f>'[45]Tabela Internacional por km'!L54</f>
        <v>1.2</v>
      </c>
      <c r="J56" s="117">
        <f>'[45]Tabela Internacional por km'!M54</f>
        <v>0.3</v>
      </c>
      <c r="K56" s="39"/>
      <c r="L56" s="40"/>
      <c r="M56" s="40"/>
    </row>
    <row r="57" spans="1:13" ht="15.75" thickBot="1">
      <c r="A57" s="518">
        <v>580</v>
      </c>
      <c r="B57" s="433">
        <f t="shared" si="0"/>
        <v>5801</v>
      </c>
      <c r="C57" s="434" t="s">
        <v>135</v>
      </c>
      <c r="D57" s="434">
        <v>6000</v>
      </c>
      <c r="E57" s="443">
        <f>'[45]Tabela Internacional por km'!F55</f>
        <v>1051.4862687680845</v>
      </c>
      <c r="F57" s="444">
        <f>'[45]Tabela Internacional por km'!G55</f>
        <v>26287.156719202114</v>
      </c>
      <c r="G57" s="445">
        <f>'[45]Tabela Internacional por km'!I55</f>
        <v>186.41059952986058</v>
      </c>
      <c r="H57" s="445">
        <f>'[45]Tabela Internacional por km'!J55</f>
        <v>4660.2649882465148</v>
      </c>
      <c r="I57" s="101">
        <f>'[45]Tabela Internacional por km'!L55</f>
        <v>1.2</v>
      </c>
      <c r="J57" s="101">
        <f>'[45]Tabela Internacional por km'!M55</f>
        <v>0.3</v>
      </c>
      <c r="K57" s="39"/>
      <c r="L57" s="40"/>
      <c r="M57" s="40"/>
    </row>
    <row r="58" spans="1:13" ht="21.75" customHeight="1">
      <c r="B58" s="60" t="s">
        <v>157</v>
      </c>
    </row>
    <row r="59" spans="1:13">
      <c r="A59" s="522" t="s">
        <v>285</v>
      </c>
      <c r="B59" s="60" t="s">
        <v>140</v>
      </c>
      <c r="C59" s="61"/>
      <c r="D59" s="61"/>
      <c r="E59" s="61"/>
      <c r="F59" s="61"/>
      <c r="G59" s="61"/>
      <c r="H59" s="61"/>
      <c r="I59" s="61"/>
      <c r="J59" s="61"/>
    </row>
    <row r="60" spans="1:13">
      <c r="C60" s="61"/>
      <c r="D60" s="61"/>
      <c r="E60" s="61"/>
      <c r="F60" s="61"/>
      <c r="G60" s="61"/>
      <c r="H60" s="61"/>
      <c r="I60" s="61"/>
      <c r="J60" s="61"/>
    </row>
    <row r="61" spans="1:13">
      <c r="B61" s="61"/>
      <c r="C61" s="61"/>
      <c r="D61" s="61"/>
      <c r="E61" s="61"/>
      <c r="F61" s="61"/>
      <c r="G61" s="61"/>
      <c r="H61" s="61"/>
      <c r="I61" s="61"/>
      <c r="J61" s="61"/>
    </row>
  </sheetData>
  <mergeCells count="4">
    <mergeCell ref="B6:D6"/>
    <mergeCell ref="E1:J1"/>
    <mergeCell ref="B2:H2"/>
    <mergeCell ref="I2:J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B1:I11"/>
  <sheetViews>
    <sheetView showGridLines="0" topLeftCell="A2" workbookViewId="0">
      <selection activeCell="D5" sqref="D5"/>
    </sheetView>
  </sheetViews>
  <sheetFormatPr defaultColWidth="11.42578125" defaultRowHeight="15.75"/>
  <cols>
    <col min="1" max="1" width="1.28515625" style="281" customWidth="1"/>
    <col min="2" max="2" width="48.85546875" style="281" customWidth="1"/>
    <col min="3" max="3" width="38.85546875" style="281" customWidth="1"/>
    <col min="4" max="4" width="10.42578125" style="281" customWidth="1"/>
    <col min="5" max="16384" width="11.42578125" style="281"/>
  </cols>
  <sheetData>
    <row r="1" spans="2:9">
      <c r="B1" s="280"/>
      <c r="C1" s="280"/>
      <c r="D1" s="280"/>
    </row>
    <row r="2" spans="2:9" ht="16.5" thickBot="1">
      <c r="C2" s="282"/>
      <c r="D2" s="282"/>
    </row>
    <row r="3" spans="2:9" ht="16.5" thickBot="1">
      <c r="B3" s="775" t="s">
        <v>225</v>
      </c>
      <c r="C3" s="776"/>
      <c r="D3" s="777" t="s">
        <v>21</v>
      </c>
      <c r="E3" s="778"/>
    </row>
    <row r="4" spans="2:9" ht="16.5" thickBot="1">
      <c r="B4" s="283" t="s">
        <v>19</v>
      </c>
      <c r="C4" s="284" t="s">
        <v>20</v>
      </c>
      <c r="D4" s="285" t="s">
        <v>226</v>
      </c>
      <c r="E4" s="286" t="s">
        <v>227</v>
      </c>
    </row>
    <row r="5" spans="2:9" ht="16.5" thickBot="1">
      <c r="B5" s="261" t="s">
        <v>37</v>
      </c>
      <c r="C5" s="287" t="s">
        <v>228</v>
      </c>
      <c r="D5" s="288">
        <f>+(([45]Inicial!B18)/[45]Inicial!B21)/(1-[45]Inicial!F26)</f>
        <v>87.378663477153751</v>
      </c>
      <c r="E5" s="446">
        <f>+D5/[45]Inicial!C6</f>
        <v>15.490748218688063</v>
      </c>
    </row>
    <row r="6" spans="2:9" ht="16.5" thickBot="1">
      <c r="B6" s="261" t="s">
        <v>229</v>
      </c>
      <c r="C6" s="287" t="s">
        <v>216</v>
      </c>
      <c r="D6" s="779">
        <v>0.2</v>
      </c>
      <c r="E6" s="780"/>
    </row>
    <row r="7" spans="2:9" ht="16.5" thickBot="1">
      <c r="B7" s="261" t="s">
        <v>230</v>
      </c>
      <c r="C7" s="287" t="s">
        <v>216</v>
      </c>
      <c r="D7" s="779">
        <v>0.11</v>
      </c>
      <c r="E7" s="780"/>
    </row>
    <row r="8" spans="2:9" ht="20.25" customHeight="1" thickBot="1">
      <c r="B8" s="289" t="s">
        <v>231</v>
      </c>
      <c r="C8" s="290" t="s">
        <v>216</v>
      </c>
      <c r="D8" s="781">
        <v>0.15</v>
      </c>
      <c r="E8" s="782"/>
    </row>
    <row r="9" spans="2:9" ht="21.75" customHeight="1">
      <c r="B9" s="291" t="s">
        <v>232</v>
      </c>
      <c r="C9" s="292"/>
      <c r="D9" s="293"/>
      <c r="E9" s="294"/>
      <c r="I9" s="295" t="s">
        <v>118</v>
      </c>
    </row>
    <row r="10" spans="2:9">
      <c r="B10" s="291" t="s">
        <v>233</v>
      </c>
      <c r="C10" s="292"/>
      <c r="D10" s="293"/>
      <c r="E10" s="294"/>
    </row>
    <row r="11" spans="2:9">
      <c r="C11" s="296"/>
    </row>
  </sheetData>
  <mergeCells count="5">
    <mergeCell ref="B3:C3"/>
    <mergeCell ref="D3:E3"/>
    <mergeCell ref="D6:E6"/>
    <mergeCell ref="D7:E7"/>
    <mergeCell ref="D8:E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>
    <pageSetUpPr fitToPage="1"/>
  </sheetPr>
  <dimension ref="B1:U69"/>
  <sheetViews>
    <sheetView showGridLines="0" zoomScaleNormal="100" workbookViewId="0">
      <selection activeCell="E6" sqref="E6"/>
    </sheetView>
  </sheetViews>
  <sheetFormatPr defaultColWidth="16.5703125" defaultRowHeight="15"/>
  <cols>
    <col min="1" max="1" width="2.85546875" style="34" customWidth="1"/>
    <col min="2" max="2" width="6.42578125" style="34" customWidth="1"/>
    <col min="3" max="3" width="1.28515625" style="34" customWidth="1"/>
    <col min="4" max="4" width="6.42578125" style="34" customWidth="1"/>
    <col min="5" max="5" width="12" style="34" bestFit="1" customWidth="1"/>
    <col min="6" max="6" width="14.28515625" style="34" bestFit="1" customWidth="1"/>
    <col min="7" max="7" width="14.85546875" style="34" bestFit="1" customWidth="1"/>
    <col min="8" max="8" width="12" style="34" customWidth="1"/>
    <col min="9" max="9" width="14.28515625" style="34" bestFit="1" customWidth="1"/>
    <col min="10" max="10" width="14.85546875" style="34" bestFit="1" customWidth="1"/>
    <col min="11" max="11" width="12" style="34" bestFit="1" customWidth="1"/>
    <col min="12" max="12" width="14.28515625" style="34" bestFit="1" customWidth="1"/>
    <col min="13" max="13" width="14.85546875" style="34" bestFit="1" customWidth="1"/>
    <col min="14" max="14" width="12" style="34" bestFit="1" customWidth="1"/>
    <col min="15" max="15" width="14.28515625" style="34" bestFit="1" customWidth="1"/>
    <col min="16" max="16" width="14.85546875" style="34" bestFit="1" customWidth="1"/>
    <col min="17" max="17" width="14.140625" style="34" customWidth="1"/>
    <col min="18" max="18" width="12.42578125" style="34" customWidth="1"/>
    <col min="19" max="19" width="20.28515625" style="41" customWidth="1"/>
    <col min="20" max="16384" width="16.5703125" style="34"/>
  </cols>
  <sheetData>
    <row r="1" spans="2:21" ht="66.75" customHeight="1" thickBot="1">
      <c r="B1" s="464"/>
      <c r="C1" s="464"/>
      <c r="D1" s="464"/>
      <c r="E1" s="464"/>
      <c r="H1" s="788" t="str">
        <f>"PLANILHA REFERENCIAL DE CUSTO DE TRANSPORTE RODOVIÁRIO COM EQUIPAMENTO SILO ( GRANÉIS SÓLIDOS )  - "&amp;INTERNACIONAL!I2</f>
        <v>PLANILHA REFERENCIAL DE CUSTO DE TRANSPORTE RODOVIÁRIO COM EQUIPAMENTO SILO ( GRANÉIS SÓLIDOS )  - SETEMBRO|20</v>
      </c>
      <c r="I1" s="788"/>
      <c r="J1" s="788"/>
      <c r="K1" s="788"/>
      <c r="L1" s="788"/>
      <c r="M1" s="788"/>
      <c r="N1" s="788"/>
      <c r="O1" s="788"/>
      <c r="P1" s="788"/>
      <c r="Q1" s="465"/>
      <c r="R1" s="465"/>
    </row>
    <row r="2" spans="2:21" ht="17.25" hidden="1" customHeight="1" thickBot="1">
      <c r="B2" s="464"/>
      <c r="C2" s="464"/>
      <c r="D2" s="466">
        <v>25</v>
      </c>
      <c r="E2" s="465"/>
      <c r="F2" s="465"/>
      <c r="G2" s="465"/>
      <c r="H2" s="788"/>
      <c r="I2" s="788"/>
      <c r="J2" s="788"/>
      <c r="K2" s="788"/>
      <c r="L2" s="788"/>
      <c r="M2" s="788"/>
      <c r="N2" s="788"/>
      <c r="O2" s="788"/>
      <c r="P2" s="788"/>
      <c r="Q2" s="465"/>
      <c r="R2" s="465"/>
    </row>
    <row r="3" spans="2:21" ht="15.75" customHeight="1" thickBot="1">
      <c r="B3" s="791" t="s">
        <v>72</v>
      </c>
      <c r="C3" s="792"/>
      <c r="D3" s="792"/>
      <c r="E3" s="793" t="s">
        <v>282</v>
      </c>
      <c r="F3" s="793"/>
      <c r="G3" s="793"/>
      <c r="H3" s="789" t="s">
        <v>257</v>
      </c>
      <c r="I3" s="789"/>
      <c r="J3" s="789"/>
      <c r="K3" s="790" t="s">
        <v>283</v>
      </c>
      <c r="L3" s="790"/>
      <c r="M3" s="790"/>
      <c r="N3" s="790" t="s">
        <v>258</v>
      </c>
      <c r="O3" s="790"/>
      <c r="P3" s="790"/>
      <c r="Q3" s="783" t="s">
        <v>280</v>
      </c>
      <c r="R3" s="784"/>
    </row>
    <row r="4" spans="2:21" ht="15" customHeight="1">
      <c r="B4" s="794" t="s">
        <v>131</v>
      </c>
      <c r="C4" s="795"/>
      <c r="D4" s="796"/>
      <c r="E4" s="785" t="s">
        <v>129</v>
      </c>
      <c r="F4" s="786"/>
      <c r="G4" s="787"/>
      <c r="H4" s="785" t="s">
        <v>129</v>
      </c>
      <c r="I4" s="786"/>
      <c r="J4" s="787"/>
      <c r="K4" s="785" t="s">
        <v>129</v>
      </c>
      <c r="L4" s="786"/>
      <c r="M4" s="787"/>
      <c r="N4" s="785" t="s">
        <v>129</v>
      </c>
      <c r="O4" s="786"/>
      <c r="P4" s="787" t="s">
        <v>129</v>
      </c>
      <c r="Q4" s="467" t="s">
        <v>75</v>
      </c>
      <c r="R4" s="468" t="s">
        <v>42</v>
      </c>
    </row>
    <row r="5" spans="2:21" s="37" customFormat="1" ht="18.75" customHeight="1" thickBot="1">
      <c r="B5" s="797"/>
      <c r="C5" s="798"/>
      <c r="D5" s="799"/>
      <c r="E5" s="469" t="s">
        <v>132</v>
      </c>
      <c r="F5" s="470" t="s">
        <v>281</v>
      </c>
      <c r="G5" s="471" t="s">
        <v>133</v>
      </c>
      <c r="H5" s="469" t="s">
        <v>132</v>
      </c>
      <c r="I5" s="470" t="s">
        <v>281</v>
      </c>
      <c r="J5" s="471" t="s">
        <v>133</v>
      </c>
      <c r="K5" s="472" t="s">
        <v>132</v>
      </c>
      <c r="L5" s="470" t="s">
        <v>281</v>
      </c>
      <c r="M5" s="470" t="s">
        <v>133</v>
      </c>
      <c r="N5" s="470" t="s">
        <v>132</v>
      </c>
      <c r="O5" s="470" t="s">
        <v>281</v>
      </c>
      <c r="P5" s="470" t="s">
        <v>133</v>
      </c>
      <c r="Q5" s="470" t="s">
        <v>134</v>
      </c>
      <c r="R5" s="471" t="s">
        <v>134</v>
      </c>
      <c r="S5" s="42"/>
    </row>
    <row r="6" spans="2:21" s="37" customFormat="1" ht="15" customHeight="1">
      <c r="B6" s="502">
        <v>1</v>
      </c>
      <c r="C6" s="503" t="s">
        <v>135</v>
      </c>
      <c r="D6" s="503">
        <f>D2</f>
        <v>25</v>
      </c>
      <c r="E6" s="473">
        <f>'[46]Tabela por km'!F6</f>
        <v>26.481405087577155</v>
      </c>
      <c r="F6" s="474">
        <f>+E6/D6</f>
        <v>1.0592562035030861</v>
      </c>
      <c r="G6" s="475">
        <f>E6*[35]Inicial!$C$21</f>
        <v>688.51653227700604</v>
      </c>
      <c r="H6" s="473">
        <f>'[46]Tabela por km'!I6</f>
        <v>25.719680517085454</v>
      </c>
      <c r="I6" s="474">
        <f>+H6/D6</f>
        <v>1.0287872206834181</v>
      </c>
      <c r="J6" s="475">
        <f>H6*[35]Inicial!$D$21</f>
        <v>771.5904155125636</v>
      </c>
      <c r="K6" s="476">
        <f>'[46]Tabela por km'!L6</f>
        <v>23.511325612868248</v>
      </c>
      <c r="L6" s="474">
        <f>+K6/D6</f>
        <v>0.9404530245147299</v>
      </c>
      <c r="M6" s="477">
        <f>K6*[35]Inicial!$E$21</f>
        <v>799.3850708375204</v>
      </c>
      <c r="N6" s="477">
        <f>'[46]Tabela por km'!O6</f>
        <v>24.419793452328268</v>
      </c>
      <c r="O6" s="474">
        <f>+N6/D6</f>
        <v>0.97679173809313069</v>
      </c>
      <c r="P6" s="477">
        <f>N6*[35]Inicial!$F$21</f>
        <v>879.11256428381762</v>
      </c>
      <c r="Q6" s="478">
        <v>0.3</v>
      </c>
      <c r="R6" s="479">
        <v>0.3</v>
      </c>
      <c r="S6" s="43"/>
      <c r="T6" s="38"/>
    </row>
    <row r="7" spans="2:21" ht="15.6" customHeight="1">
      <c r="B7" s="504">
        <f>D6+1</f>
        <v>26</v>
      </c>
      <c r="C7" s="505" t="s">
        <v>135</v>
      </c>
      <c r="D7" s="505">
        <f t="shared" ref="D7:D21" si="0">D6+$D$2</f>
        <v>50</v>
      </c>
      <c r="E7" s="480">
        <f>'[46]Tabela por km'!F7</f>
        <v>29.806945262289098</v>
      </c>
      <c r="F7" s="481">
        <f t="shared" ref="F7:F56" si="1">+E7/D7</f>
        <v>0.59613890524578195</v>
      </c>
      <c r="G7" s="482">
        <f>E7*[35]Inicial!$C$21</f>
        <v>774.9805768195165</v>
      </c>
      <c r="H7" s="480">
        <f>'[46]Tabela por km'!I7</f>
        <v>28.959258697226918</v>
      </c>
      <c r="I7" s="481">
        <f>+H7/D7</f>
        <v>0.57918517394453839</v>
      </c>
      <c r="J7" s="482">
        <f>H7*[35]Inicial!$D$21</f>
        <v>868.77776091680755</v>
      </c>
      <c r="K7" s="483">
        <f>'[46]Tabela por km'!L7</f>
        <v>26.447804079355322</v>
      </c>
      <c r="L7" s="481">
        <f t="shared" ref="L7:L56" si="2">+K7/D7</f>
        <v>0.52895608158710639</v>
      </c>
      <c r="M7" s="484">
        <f>K7*[35]Inicial!$E$21</f>
        <v>899.22533869808092</v>
      </c>
      <c r="N7" s="484">
        <f>'[46]Tabela por km'!O7</f>
        <v>27.576685109502204</v>
      </c>
      <c r="O7" s="481">
        <f t="shared" ref="O7:O56" si="3">+N7/D7</f>
        <v>0.55153370219004405</v>
      </c>
      <c r="P7" s="484">
        <f>N7*[35]Inicial!$F$21</f>
        <v>992.7606639420793</v>
      </c>
      <c r="Q7" s="485">
        <v>0.3</v>
      </c>
      <c r="R7" s="486">
        <v>0.3</v>
      </c>
      <c r="S7" s="44">
        <v>1</v>
      </c>
      <c r="T7" s="40"/>
      <c r="U7" s="40"/>
    </row>
    <row r="8" spans="2:21" ht="15.6" customHeight="1">
      <c r="B8" s="504">
        <f t="shared" ref="B8:B56" si="4">D7+1</f>
        <v>51</v>
      </c>
      <c r="C8" s="505" t="s">
        <v>135</v>
      </c>
      <c r="D8" s="505">
        <f t="shared" si="0"/>
        <v>75</v>
      </c>
      <c r="E8" s="480">
        <f>'[46]Tabela por km'!F8</f>
        <v>33.132485437001044</v>
      </c>
      <c r="F8" s="481">
        <f t="shared" si="1"/>
        <v>0.44176647249334727</v>
      </c>
      <c r="G8" s="482">
        <f>E8*[35]Inicial!$C$21</f>
        <v>861.44462136202719</v>
      </c>
      <c r="H8" s="480">
        <f>'[46]Tabela por km'!I8</f>
        <v>32.198836877368379</v>
      </c>
      <c r="I8" s="481">
        <f t="shared" ref="I8:I56" si="5">+H8/D8</f>
        <v>0.42931782503157839</v>
      </c>
      <c r="J8" s="482">
        <f>H8*[35]Inicial!$D$21</f>
        <v>965.96510632105139</v>
      </c>
      <c r="K8" s="483">
        <f>'[46]Tabela por km'!L8</f>
        <v>29.384282545842403</v>
      </c>
      <c r="L8" s="481">
        <f t="shared" si="2"/>
        <v>0.39179043394456536</v>
      </c>
      <c r="M8" s="484">
        <f>K8*[35]Inicial!$E$21</f>
        <v>999.06560655864166</v>
      </c>
      <c r="N8" s="484">
        <f>'[46]Tabela por km'!O8</f>
        <v>30.733576766676141</v>
      </c>
      <c r="O8" s="481">
        <f t="shared" si="3"/>
        <v>0.40978102355568186</v>
      </c>
      <c r="P8" s="484">
        <f>N8*[35]Inicial!$F$21</f>
        <v>1106.408763600341</v>
      </c>
      <c r="Q8" s="485">
        <v>0.3</v>
      </c>
      <c r="R8" s="486">
        <v>0.3</v>
      </c>
      <c r="S8" s="44">
        <v>1</v>
      </c>
      <c r="T8" s="40"/>
      <c r="U8" s="40"/>
    </row>
    <row r="9" spans="2:21" ht="15.6" customHeight="1">
      <c r="B9" s="504">
        <f t="shared" si="4"/>
        <v>76</v>
      </c>
      <c r="C9" s="505" t="s">
        <v>135</v>
      </c>
      <c r="D9" s="505">
        <f t="shared" si="0"/>
        <v>100</v>
      </c>
      <c r="E9" s="480">
        <f>'[46]Tabela por km'!F9</f>
        <v>36.458025611712984</v>
      </c>
      <c r="F9" s="481">
        <f t="shared" si="1"/>
        <v>0.36458025611712985</v>
      </c>
      <c r="G9" s="482">
        <f>E9*[35]Inicial!$C$21</f>
        <v>947.90866590453754</v>
      </c>
      <c r="H9" s="480">
        <f>'[46]Tabela por km'!I9</f>
        <v>35.438415057509836</v>
      </c>
      <c r="I9" s="481">
        <f t="shared" si="5"/>
        <v>0.35438415057509837</v>
      </c>
      <c r="J9" s="482">
        <f>H9*[35]Inicial!$D$21</f>
        <v>1063.1524517252951</v>
      </c>
      <c r="K9" s="483">
        <f>'[46]Tabela por km'!L9</f>
        <v>32.320761012329477</v>
      </c>
      <c r="L9" s="481">
        <f t="shared" si="2"/>
        <v>0.3232076101232948</v>
      </c>
      <c r="M9" s="484">
        <f>K9*[35]Inicial!$E$21</f>
        <v>1098.9058744192023</v>
      </c>
      <c r="N9" s="484">
        <f>'[46]Tabela por km'!O9</f>
        <v>33.890468423850074</v>
      </c>
      <c r="O9" s="481">
        <f t="shared" si="3"/>
        <v>0.33890468423850073</v>
      </c>
      <c r="P9" s="484">
        <f>N9*[35]Inicial!$F$21</f>
        <v>1220.0568632586026</v>
      </c>
      <c r="Q9" s="485">
        <v>0.3</v>
      </c>
      <c r="R9" s="486">
        <v>0.3</v>
      </c>
      <c r="S9" s="44">
        <v>1</v>
      </c>
      <c r="T9" s="40"/>
      <c r="U9" s="40"/>
    </row>
    <row r="10" spans="2:21" ht="15.6" customHeight="1">
      <c r="B10" s="504">
        <f t="shared" si="4"/>
        <v>101</v>
      </c>
      <c r="C10" s="505" t="s">
        <v>135</v>
      </c>
      <c r="D10" s="505">
        <f t="shared" si="0"/>
        <v>125</v>
      </c>
      <c r="E10" s="480">
        <f>'[46]Tabela por km'!F10</f>
        <v>39.78356578642493</v>
      </c>
      <c r="F10" s="481">
        <f t="shared" si="1"/>
        <v>0.31826852629139946</v>
      </c>
      <c r="G10" s="482">
        <f>E10*[35]Inicial!$C$21</f>
        <v>1034.3727104470481</v>
      </c>
      <c r="H10" s="480">
        <f>'[46]Tabela por km'!I10</f>
        <v>38.677993237651293</v>
      </c>
      <c r="I10" s="481">
        <f t="shared" si="5"/>
        <v>0.30942394590121036</v>
      </c>
      <c r="J10" s="482">
        <f>H10*[35]Inicial!$D$21</f>
        <v>1160.3397971295387</v>
      </c>
      <c r="K10" s="483">
        <f>'[46]Tabela por km'!L10</f>
        <v>35.257239478816551</v>
      </c>
      <c r="L10" s="481">
        <f t="shared" si="2"/>
        <v>0.28205791583053241</v>
      </c>
      <c r="M10" s="484">
        <f>K10*[35]Inicial!$E$21</f>
        <v>1198.7461422797628</v>
      </c>
      <c r="N10" s="484">
        <f>'[46]Tabela por km'!O10</f>
        <v>37.04736008102401</v>
      </c>
      <c r="O10" s="481">
        <f t="shared" si="3"/>
        <v>0.29637888064819207</v>
      </c>
      <c r="P10" s="484">
        <f>N10*[35]Inicial!$F$21</f>
        <v>1333.7049629168644</v>
      </c>
      <c r="Q10" s="485">
        <v>0.3</v>
      </c>
      <c r="R10" s="486">
        <v>0.3</v>
      </c>
      <c r="S10" s="44">
        <v>1</v>
      </c>
      <c r="T10" s="40"/>
      <c r="U10" s="40"/>
    </row>
    <row r="11" spans="2:21" ht="15.6" customHeight="1">
      <c r="B11" s="504">
        <f t="shared" si="4"/>
        <v>126</v>
      </c>
      <c r="C11" s="505" t="s">
        <v>135</v>
      </c>
      <c r="D11" s="505">
        <f t="shared" si="0"/>
        <v>150</v>
      </c>
      <c r="E11" s="480">
        <f>'[46]Tabela por km'!F11</f>
        <v>43.109105961136883</v>
      </c>
      <c r="F11" s="481">
        <f t="shared" si="1"/>
        <v>0.28739403974091254</v>
      </c>
      <c r="G11" s="482">
        <f>E11*[35]Inicial!$C$21</f>
        <v>1120.836754989559</v>
      </c>
      <c r="H11" s="480">
        <f>'[46]Tabela por km'!I11</f>
        <v>41.917571417792757</v>
      </c>
      <c r="I11" s="481">
        <f t="shared" si="5"/>
        <v>0.2794504761186184</v>
      </c>
      <c r="J11" s="482">
        <f>H11*[35]Inicial!$D$21</f>
        <v>1257.5271425337828</v>
      </c>
      <c r="K11" s="483">
        <f>'[46]Tabela por km'!L11</f>
        <v>38.193717945303625</v>
      </c>
      <c r="L11" s="481">
        <f t="shared" si="2"/>
        <v>0.25462478630202418</v>
      </c>
      <c r="M11" s="484">
        <f>K11*[35]Inicial!$E$21</f>
        <v>1298.5864101403233</v>
      </c>
      <c r="N11" s="484">
        <f>'[46]Tabela por km'!O11</f>
        <v>40.204251738197947</v>
      </c>
      <c r="O11" s="481">
        <f t="shared" si="3"/>
        <v>0.26802834492131966</v>
      </c>
      <c r="P11" s="484">
        <f>N11*[35]Inicial!$F$21</f>
        <v>1447.3530625751262</v>
      </c>
      <c r="Q11" s="485">
        <v>0.3</v>
      </c>
      <c r="R11" s="486">
        <v>0.3</v>
      </c>
      <c r="S11" s="44">
        <v>1</v>
      </c>
      <c r="T11" s="40"/>
      <c r="U11" s="40"/>
    </row>
    <row r="12" spans="2:21" ht="15.6" customHeight="1">
      <c r="B12" s="504">
        <f t="shared" si="4"/>
        <v>151</v>
      </c>
      <c r="C12" s="505" t="s">
        <v>135</v>
      </c>
      <c r="D12" s="505">
        <f t="shared" si="0"/>
        <v>175</v>
      </c>
      <c r="E12" s="480">
        <f>'[46]Tabela por km'!F12</f>
        <v>46.43464613584883</v>
      </c>
      <c r="F12" s="481">
        <f t="shared" si="1"/>
        <v>0.2653408350619933</v>
      </c>
      <c r="G12" s="482">
        <f>E12*[35]Inicial!$C$21</f>
        <v>1207.3007995320695</v>
      </c>
      <c r="H12" s="480">
        <f>'[46]Tabela por km'!I12</f>
        <v>45.157149597934222</v>
      </c>
      <c r="I12" s="481">
        <f t="shared" si="5"/>
        <v>0.2580408548453384</v>
      </c>
      <c r="J12" s="482">
        <f>H12*[35]Inicial!$D$21</f>
        <v>1354.7144879380267</v>
      </c>
      <c r="K12" s="483">
        <f>'[46]Tabela por km'!L12</f>
        <v>41.130196411790699</v>
      </c>
      <c r="L12" s="481">
        <f t="shared" si="2"/>
        <v>0.23502969378166114</v>
      </c>
      <c r="M12" s="484">
        <f>K12*[35]Inicial!$E$21</f>
        <v>1398.4266780008838</v>
      </c>
      <c r="N12" s="484">
        <f>'[46]Tabela por km'!O12</f>
        <v>43.361143395371883</v>
      </c>
      <c r="O12" s="481">
        <f t="shared" si="3"/>
        <v>0.2477779622592679</v>
      </c>
      <c r="P12" s="484">
        <f>N12*[35]Inicial!$F$21</f>
        <v>1561.0011622333877</v>
      </c>
      <c r="Q12" s="485">
        <v>0.3</v>
      </c>
      <c r="R12" s="486">
        <v>0.3</v>
      </c>
      <c r="S12" s="44">
        <v>1</v>
      </c>
      <c r="T12" s="40"/>
      <c r="U12" s="40"/>
    </row>
    <row r="13" spans="2:21" ht="15.6" customHeight="1">
      <c r="B13" s="502">
        <f t="shared" si="4"/>
        <v>176</v>
      </c>
      <c r="C13" s="503" t="s">
        <v>135</v>
      </c>
      <c r="D13" s="503">
        <f t="shared" si="0"/>
        <v>200</v>
      </c>
      <c r="E13" s="473">
        <f>'[46]Tabela por km'!F13</f>
        <v>49.760186310560776</v>
      </c>
      <c r="F13" s="474">
        <f t="shared" si="1"/>
        <v>0.24880093155280389</v>
      </c>
      <c r="G13" s="475">
        <f>E13*[35]Inicial!$C$21</f>
        <v>1293.7648440745802</v>
      </c>
      <c r="H13" s="473">
        <f>'[46]Tabela por km'!I13</f>
        <v>48.396727778075679</v>
      </c>
      <c r="I13" s="474">
        <f t="shared" si="5"/>
        <v>0.24198363889037838</v>
      </c>
      <c r="J13" s="475">
        <f>H13*[35]Inicial!$D$21</f>
        <v>1451.9018333422703</v>
      </c>
      <c r="K13" s="476">
        <f>'[46]Tabela por km'!L13</f>
        <v>44.066674878277773</v>
      </c>
      <c r="L13" s="474">
        <f t="shared" si="2"/>
        <v>0.22033337439138886</v>
      </c>
      <c r="M13" s="477">
        <f>K13*[35]Inicial!$E$21</f>
        <v>1498.2669458614444</v>
      </c>
      <c r="N13" s="477">
        <f>'[46]Tabela por km'!O13</f>
        <v>46.518035052545827</v>
      </c>
      <c r="O13" s="474">
        <f t="shared" si="3"/>
        <v>0.23259017526272913</v>
      </c>
      <c r="P13" s="477">
        <f>N13*[35]Inicial!$F$21</f>
        <v>1674.6492618916498</v>
      </c>
      <c r="Q13" s="478">
        <v>0.3</v>
      </c>
      <c r="R13" s="479">
        <v>0.3</v>
      </c>
      <c r="S13" s="44">
        <v>1</v>
      </c>
      <c r="T13" s="40"/>
      <c r="U13" s="40"/>
    </row>
    <row r="14" spans="2:21" ht="15.6" customHeight="1">
      <c r="B14" s="504">
        <f t="shared" si="4"/>
        <v>201</v>
      </c>
      <c r="C14" s="505" t="s">
        <v>135</v>
      </c>
      <c r="D14" s="505">
        <f t="shared" si="0"/>
        <v>225</v>
      </c>
      <c r="E14" s="480">
        <f>'[46]Tabela por km'!F14</f>
        <v>53.085726485272716</v>
      </c>
      <c r="F14" s="481">
        <f t="shared" si="1"/>
        <v>0.23593656215676762</v>
      </c>
      <c r="G14" s="482">
        <f>E14*[35]Inicial!$C$21</f>
        <v>1380.2288886170907</v>
      </c>
      <c r="H14" s="480">
        <f>'[46]Tabela por km'!I14</f>
        <v>51.636305958217136</v>
      </c>
      <c r="I14" s="481">
        <f t="shared" si="5"/>
        <v>0.22949469314763171</v>
      </c>
      <c r="J14" s="482">
        <f>H14*[35]Inicial!$D$21</f>
        <v>1549.0891787465141</v>
      </c>
      <c r="K14" s="483">
        <f>'[46]Tabela por km'!L14</f>
        <v>47.003153344764854</v>
      </c>
      <c r="L14" s="481">
        <f t="shared" si="2"/>
        <v>0.20890290375451046</v>
      </c>
      <c r="M14" s="484">
        <f>K14*[35]Inicial!$E$21</f>
        <v>1598.1072137220051</v>
      </c>
      <c r="N14" s="484">
        <f>'[46]Tabela por km'!O14</f>
        <v>49.67492670971977</v>
      </c>
      <c r="O14" s="481">
        <f t="shared" si="3"/>
        <v>0.22077745204319899</v>
      </c>
      <c r="P14" s="484">
        <f>N14*[35]Inicial!$F$21</f>
        <v>1788.2973615499118</v>
      </c>
      <c r="Q14" s="485">
        <v>0.3</v>
      </c>
      <c r="R14" s="486">
        <v>0.3</v>
      </c>
      <c r="S14" s="44">
        <v>1</v>
      </c>
      <c r="T14" s="40"/>
      <c r="U14" s="40"/>
    </row>
    <row r="15" spans="2:21" ht="15.6" customHeight="1">
      <c r="B15" s="504">
        <f t="shared" si="4"/>
        <v>226</v>
      </c>
      <c r="C15" s="505" t="s">
        <v>135</v>
      </c>
      <c r="D15" s="505">
        <f t="shared" si="0"/>
        <v>250</v>
      </c>
      <c r="E15" s="480">
        <f>'[46]Tabela por km'!F15</f>
        <v>56.411266659984662</v>
      </c>
      <c r="F15" s="481">
        <f t="shared" si="1"/>
        <v>0.22564506663993864</v>
      </c>
      <c r="G15" s="482">
        <f>E15*[35]Inicial!$C$21</f>
        <v>1466.6929331596011</v>
      </c>
      <c r="H15" s="480">
        <f>'[46]Tabela por km'!I15</f>
        <v>54.875884138358593</v>
      </c>
      <c r="I15" s="481">
        <f t="shared" si="5"/>
        <v>0.21950353655343438</v>
      </c>
      <c r="J15" s="482">
        <f>H15*[35]Inicial!$D$21</f>
        <v>1646.2765241507577</v>
      </c>
      <c r="K15" s="483">
        <f>'[46]Tabela por km'!L15</f>
        <v>49.939631811251935</v>
      </c>
      <c r="L15" s="481">
        <f t="shared" si="2"/>
        <v>0.19975852724500773</v>
      </c>
      <c r="M15" s="484">
        <f>K15*[35]Inicial!$E$21</f>
        <v>1697.9474815825658</v>
      </c>
      <c r="N15" s="484">
        <f>'[46]Tabela por km'!O15</f>
        <v>52.8318183668937</v>
      </c>
      <c r="O15" s="481">
        <f t="shared" si="3"/>
        <v>0.21132727346757479</v>
      </c>
      <c r="P15" s="484">
        <f>N15*[35]Inicial!$F$21</f>
        <v>1901.9454612081731</v>
      </c>
      <c r="Q15" s="485">
        <v>0.3</v>
      </c>
      <c r="R15" s="486">
        <v>0.3</v>
      </c>
      <c r="S15" s="44">
        <v>1</v>
      </c>
      <c r="T15" s="40"/>
      <c r="U15" s="40"/>
    </row>
    <row r="16" spans="2:21" ht="15.6" customHeight="1">
      <c r="B16" s="504">
        <f t="shared" si="4"/>
        <v>251</v>
      </c>
      <c r="C16" s="505" t="s">
        <v>135</v>
      </c>
      <c r="D16" s="505">
        <f t="shared" si="0"/>
        <v>275</v>
      </c>
      <c r="E16" s="480">
        <f>'[46]Tabela por km'!F16</f>
        <v>59.736806834696608</v>
      </c>
      <c r="F16" s="481">
        <f t="shared" si="1"/>
        <v>0.21722475212616948</v>
      </c>
      <c r="G16" s="482">
        <f>E16*[35]Inicial!$C$21</f>
        <v>1553.1569777021118</v>
      </c>
      <c r="H16" s="480">
        <f>'[46]Tabela por km'!I16</f>
        <v>58.11546231850005</v>
      </c>
      <c r="I16" s="481">
        <f t="shared" si="5"/>
        <v>0.21132895388545472</v>
      </c>
      <c r="J16" s="482">
        <f>H16*[35]Inicial!$D$21</f>
        <v>1743.4638695550016</v>
      </c>
      <c r="K16" s="483">
        <f>'[46]Tabela por km'!L16</f>
        <v>52.876110277739009</v>
      </c>
      <c r="L16" s="481">
        <f t="shared" si="2"/>
        <v>0.19227676464632368</v>
      </c>
      <c r="M16" s="484">
        <f>K16*[35]Inicial!$E$21</f>
        <v>1797.7877494431264</v>
      </c>
      <c r="N16" s="484">
        <f>'[46]Tabela por km'!O16</f>
        <v>55.988710024067629</v>
      </c>
      <c r="O16" s="481">
        <f t="shared" si="3"/>
        <v>0.20359530917842775</v>
      </c>
      <c r="P16" s="484">
        <f>N16*[35]Inicial!$F$21</f>
        <v>2015.5935608664347</v>
      </c>
      <c r="Q16" s="485">
        <v>0.3</v>
      </c>
      <c r="R16" s="486">
        <v>0.3</v>
      </c>
      <c r="S16" s="44">
        <v>1</v>
      </c>
      <c r="T16" s="40"/>
      <c r="U16" s="40"/>
    </row>
    <row r="17" spans="2:21" ht="15.6" customHeight="1">
      <c r="B17" s="504">
        <f t="shared" si="4"/>
        <v>276</v>
      </c>
      <c r="C17" s="505" t="s">
        <v>135</v>
      </c>
      <c r="D17" s="505">
        <f t="shared" si="0"/>
        <v>300</v>
      </c>
      <c r="E17" s="480">
        <f>'[46]Tabela por km'!F17</f>
        <v>63.062347009408555</v>
      </c>
      <c r="F17" s="481">
        <f t="shared" si="1"/>
        <v>0.21020782336469518</v>
      </c>
      <c r="G17" s="482">
        <f>E17*[35]Inicial!$C$21</f>
        <v>1639.6210222446225</v>
      </c>
      <c r="H17" s="480">
        <f>'[46]Tabela por km'!I17</f>
        <v>61.355040498641507</v>
      </c>
      <c r="I17" s="481">
        <f t="shared" si="5"/>
        <v>0.20451680166213837</v>
      </c>
      <c r="J17" s="482">
        <f>H17*[35]Inicial!$D$21</f>
        <v>1840.6512149592452</v>
      </c>
      <c r="K17" s="483">
        <f>'[46]Tabela por km'!L17</f>
        <v>55.812588744226083</v>
      </c>
      <c r="L17" s="481">
        <f t="shared" si="2"/>
        <v>0.18604196248075361</v>
      </c>
      <c r="M17" s="484">
        <f>K17*[35]Inicial!$E$21</f>
        <v>1897.6280173036869</v>
      </c>
      <c r="N17" s="484">
        <f>'[46]Tabela por km'!O17</f>
        <v>59.145601681241565</v>
      </c>
      <c r="O17" s="481">
        <f t="shared" si="3"/>
        <v>0.19715200560413856</v>
      </c>
      <c r="P17" s="484">
        <f>N17*[35]Inicial!$F$21</f>
        <v>2129.2416605246963</v>
      </c>
      <c r="Q17" s="485">
        <v>0.3</v>
      </c>
      <c r="R17" s="486">
        <v>0.3</v>
      </c>
      <c r="S17" s="44">
        <v>1</v>
      </c>
      <c r="T17" s="40"/>
      <c r="U17" s="40"/>
    </row>
    <row r="18" spans="2:21" ht="15.6" customHeight="1">
      <c r="B18" s="504">
        <f t="shared" si="4"/>
        <v>301</v>
      </c>
      <c r="C18" s="505" t="s">
        <v>135</v>
      </c>
      <c r="D18" s="505">
        <f t="shared" si="0"/>
        <v>325</v>
      </c>
      <c r="E18" s="480">
        <f>'[46]Tabela por km'!F18</f>
        <v>66.387887184120501</v>
      </c>
      <c r="F18" s="481">
        <f t="shared" si="1"/>
        <v>0.20427042210498617</v>
      </c>
      <c r="G18" s="482">
        <f>E18*[35]Inicial!$C$21</f>
        <v>1726.085066787133</v>
      </c>
      <c r="H18" s="480">
        <f>'[46]Tabela por km'!I18</f>
        <v>64.594618678782965</v>
      </c>
      <c r="I18" s="481">
        <f t="shared" si="5"/>
        <v>0.19875267285779374</v>
      </c>
      <c r="J18" s="482">
        <f>H18*[35]Inicial!$D$21</f>
        <v>1937.838560363489</v>
      </c>
      <c r="K18" s="483">
        <f>'[46]Tabela por km'!L18</f>
        <v>58.749067210713157</v>
      </c>
      <c r="L18" s="481">
        <f t="shared" si="2"/>
        <v>0.18076636064834817</v>
      </c>
      <c r="M18" s="484">
        <f>K18*[35]Inicial!$E$21</f>
        <v>1997.4682851642474</v>
      </c>
      <c r="N18" s="484">
        <f>'[46]Tabela por km'!O18</f>
        <v>62.302493338415502</v>
      </c>
      <c r="O18" s="481">
        <f t="shared" si="3"/>
        <v>0.19169997950281692</v>
      </c>
      <c r="P18" s="484">
        <f>N18*[35]Inicial!$F$21</f>
        <v>2242.8897601829581</v>
      </c>
      <c r="Q18" s="485">
        <v>0.3</v>
      </c>
      <c r="R18" s="486">
        <v>0.3</v>
      </c>
      <c r="S18" s="44">
        <v>1</v>
      </c>
      <c r="T18" s="40"/>
      <c r="U18" s="40"/>
    </row>
    <row r="19" spans="2:21" ht="15.6" customHeight="1">
      <c r="B19" s="504">
        <f t="shared" si="4"/>
        <v>326</v>
      </c>
      <c r="C19" s="505" t="s">
        <v>135</v>
      </c>
      <c r="D19" s="505">
        <f t="shared" si="0"/>
        <v>350</v>
      </c>
      <c r="E19" s="480">
        <f>'[46]Tabela por km'!F19</f>
        <v>69.713427358832448</v>
      </c>
      <c r="F19" s="481">
        <f t="shared" si="1"/>
        <v>0.19918122102523556</v>
      </c>
      <c r="G19" s="482">
        <f>E19*[35]Inicial!$C$21</f>
        <v>1812.5491113296437</v>
      </c>
      <c r="H19" s="480">
        <f>'[46]Tabela por km'!I19</f>
        <v>67.834196858924429</v>
      </c>
      <c r="I19" s="481">
        <f t="shared" si="5"/>
        <v>0.19381199102549837</v>
      </c>
      <c r="J19" s="482">
        <f>H19*[35]Inicial!$D$21</f>
        <v>2035.0259057677329</v>
      </c>
      <c r="K19" s="483">
        <f>'[46]Tabela por km'!L19</f>
        <v>61.685545677200231</v>
      </c>
      <c r="L19" s="481">
        <f t="shared" si="2"/>
        <v>0.1762444162205721</v>
      </c>
      <c r="M19" s="484">
        <f>K19*[35]Inicial!$E$21</f>
        <v>2097.3085530248077</v>
      </c>
      <c r="N19" s="484">
        <f>'[46]Tabela por km'!O19</f>
        <v>65.459384995589446</v>
      </c>
      <c r="O19" s="481">
        <f t="shared" si="3"/>
        <v>0.18702681427311271</v>
      </c>
      <c r="P19" s="484">
        <f>N19*[35]Inicial!$F$21</f>
        <v>2356.5378598412199</v>
      </c>
      <c r="Q19" s="485">
        <v>0.3</v>
      </c>
      <c r="R19" s="486">
        <v>0.3</v>
      </c>
      <c r="S19" s="44">
        <v>1</v>
      </c>
      <c r="T19" s="40"/>
      <c r="U19" s="40"/>
    </row>
    <row r="20" spans="2:21" ht="15.6" customHeight="1">
      <c r="B20" s="504">
        <f t="shared" si="4"/>
        <v>351</v>
      </c>
      <c r="C20" s="505" t="s">
        <v>135</v>
      </c>
      <c r="D20" s="505">
        <f t="shared" si="0"/>
        <v>375</v>
      </c>
      <c r="E20" s="480">
        <f>'[46]Tabela por km'!F20</f>
        <v>73.03896753354438</v>
      </c>
      <c r="F20" s="481">
        <f t="shared" si="1"/>
        <v>0.19477058008945167</v>
      </c>
      <c r="G20" s="482">
        <f>E20*[35]Inicial!$C$21</f>
        <v>1899.0131558721539</v>
      </c>
      <c r="H20" s="480">
        <f>'[46]Tabela por km'!I20</f>
        <v>71.073775039065893</v>
      </c>
      <c r="I20" s="481">
        <f t="shared" si="5"/>
        <v>0.18953006677084239</v>
      </c>
      <c r="J20" s="482">
        <f>H20*[35]Inicial!$D$21</f>
        <v>2132.2132511719769</v>
      </c>
      <c r="K20" s="483">
        <f>'[46]Tabela por km'!L20</f>
        <v>64.622024143687298</v>
      </c>
      <c r="L20" s="481">
        <f t="shared" si="2"/>
        <v>0.17232539771649946</v>
      </c>
      <c r="M20" s="484">
        <f>K20*[35]Inicial!$E$21</f>
        <v>2197.148820885368</v>
      </c>
      <c r="N20" s="484">
        <f>'[46]Tabela por km'!O20</f>
        <v>68.616276652763375</v>
      </c>
      <c r="O20" s="481">
        <f t="shared" si="3"/>
        <v>0.18297673774070233</v>
      </c>
      <c r="P20" s="484">
        <f>N20*[35]Inicial!$F$21</f>
        <v>2470.1859594994817</v>
      </c>
      <c r="Q20" s="485">
        <v>0.3</v>
      </c>
      <c r="R20" s="486">
        <v>0.3</v>
      </c>
      <c r="S20" s="44">
        <v>1</v>
      </c>
      <c r="T20" s="40"/>
      <c r="U20" s="40"/>
    </row>
    <row r="21" spans="2:21" ht="15.6" customHeight="1">
      <c r="B21" s="504">
        <f t="shared" si="4"/>
        <v>376</v>
      </c>
      <c r="C21" s="505" t="s">
        <v>135</v>
      </c>
      <c r="D21" s="505">
        <f t="shared" si="0"/>
        <v>400</v>
      </c>
      <c r="E21" s="480">
        <f>'[46]Tabela por km'!F21</f>
        <v>76.36450770825634</v>
      </c>
      <c r="F21" s="481">
        <f t="shared" si="1"/>
        <v>0.19091126927064084</v>
      </c>
      <c r="G21" s="482">
        <f>E21*[35]Inicial!$C$21</f>
        <v>1985.4772004146648</v>
      </c>
      <c r="H21" s="480">
        <f>'[46]Tabela por km'!I21</f>
        <v>74.313353219207357</v>
      </c>
      <c r="I21" s="481">
        <f t="shared" si="5"/>
        <v>0.18578338304801839</v>
      </c>
      <c r="J21" s="482">
        <f>H21*[35]Inicial!$D$21</f>
        <v>2229.4005965762208</v>
      </c>
      <c r="K21" s="483">
        <f>'[46]Tabela por km'!L21</f>
        <v>67.558502610174372</v>
      </c>
      <c r="L21" s="481">
        <f t="shared" si="2"/>
        <v>0.16889625652543594</v>
      </c>
      <c r="M21" s="484">
        <f>K21*[35]Inicial!$E$21</f>
        <v>2296.9890887459287</v>
      </c>
      <c r="N21" s="484">
        <f>'[46]Tabela por km'!O21</f>
        <v>71.773168309937319</v>
      </c>
      <c r="O21" s="481">
        <f t="shared" si="3"/>
        <v>0.1794329207748433</v>
      </c>
      <c r="P21" s="484">
        <f>N21*[35]Inicial!$F$21</f>
        <v>2583.8340591577435</v>
      </c>
      <c r="Q21" s="485">
        <v>0.3</v>
      </c>
      <c r="R21" s="486">
        <v>0.3</v>
      </c>
      <c r="S21" s="44">
        <v>1</v>
      </c>
      <c r="T21" s="40"/>
      <c r="U21" s="40"/>
    </row>
    <row r="22" spans="2:21" ht="15.6" customHeight="1">
      <c r="B22" s="504">
        <f t="shared" si="4"/>
        <v>401</v>
      </c>
      <c r="C22" s="505" t="s">
        <v>135</v>
      </c>
      <c r="D22" s="505">
        <f t="shared" ref="D22:D37" si="6">D21+$D$2*2</f>
        <v>450</v>
      </c>
      <c r="E22" s="480">
        <f>'[46]Tabela por km'!F22</f>
        <v>83.015588057680233</v>
      </c>
      <c r="F22" s="481">
        <f t="shared" si="1"/>
        <v>0.18447908457262274</v>
      </c>
      <c r="G22" s="482">
        <f>E22*[35]Inicial!$C$21</f>
        <v>2158.4052894996862</v>
      </c>
      <c r="H22" s="480">
        <f>'[46]Tabela por km'!I22</f>
        <v>80.792509579490257</v>
      </c>
      <c r="I22" s="481">
        <f t="shared" si="5"/>
        <v>0.17953891017664503</v>
      </c>
      <c r="J22" s="482">
        <f>H22*[35]Inicial!$D$21</f>
        <v>2423.7752873847076</v>
      </c>
      <c r="K22" s="483">
        <f>'[46]Tabela por km'!L22</f>
        <v>73.43145954314852</v>
      </c>
      <c r="L22" s="481">
        <f t="shared" si="2"/>
        <v>0.16318102120699671</v>
      </c>
      <c r="M22" s="484">
        <f>K22*[35]Inicial!$E$21</f>
        <v>2496.6696244670497</v>
      </c>
      <c r="N22" s="484">
        <f>'[46]Tabela por km'!O22</f>
        <v>78.086951624285192</v>
      </c>
      <c r="O22" s="481">
        <f t="shared" si="3"/>
        <v>0.1735265591650782</v>
      </c>
      <c r="P22" s="484">
        <f>N22*[35]Inicial!$F$21</f>
        <v>2811.1302584742671</v>
      </c>
      <c r="Q22" s="485">
        <v>0.3</v>
      </c>
      <c r="R22" s="486">
        <v>0.3</v>
      </c>
      <c r="S22" s="44">
        <v>1</v>
      </c>
      <c r="T22" s="40"/>
      <c r="U22" s="40"/>
    </row>
    <row r="23" spans="2:21" ht="15.6" customHeight="1">
      <c r="B23" s="506">
        <f t="shared" si="4"/>
        <v>451</v>
      </c>
      <c r="C23" s="507" t="s">
        <v>135</v>
      </c>
      <c r="D23" s="507">
        <f t="shared" si="6"/>
        <v>500</v>
      </c>
      <c r="E23" s="487">
        <f>'[46]Tabela por km'!F23</f>
        <v>89.666668407104126</v>
      </c>
      <c r="F23" s="488">
        <f t="shared" si="1"/>
        <v>0.17933333681420824</v>
      </c>
      <c r="G23" s="489">
        <f>E23*[35]Inicial!$C$21</f>
        <v>2331.3333785847071</v>
      </c>
      <c r="H23" s="487">
        <f>'[46]Tabela por km'!I23</f>
        <v>87.271665939773172</v>
      </c>
      <c r="I23" s="488">
        <f t="shared" si="5"/>
        <v>0.17454333187954635</v>
      </c>
      <c r="J23" s="489">
        <f>H23*[35]Inicial!$D$21</f>
        <v>2618.1499781931952</v>
      </c>
      <c r="K23" s="490">
        <f>'[46]Tabela por km'!L23</f>
        <v>79.304416476122668</v>
      </c>
      <c r="L23" s="488">
        <f t="shared" si="2"/>
        <v>0.15860883295224534</v>
      </c>
      <c r="M23" s="491">
        <f>K23*[35]Inicial!$E$21</f>
        <v>2696.3501601881708</v>
      </c>
      <c r="N23" s="491">
        <f>'[46]Tabela por km'!O23</f>
        <v>84.400734938633065</v>
      </c>
      <c r="O23" s="488">
        <f t="shared" si="3"/>
        <v>0.16880146987726613</v>
      </c>
      <c r="P23" s="491">
        <f>N23*[35]Inicial!$F$21</f>
        <v>3038.4264577907902</v>
      </c>
      <c r="Q23" s="492">
        <v>0.3</v>
      </c>
      <c r="R23" s="493">
        <v>0.3</v>
      </c>
      <c r="S23" s="44">
        <v>1</v>
      </c>
      <c r="T23" s="40"/>
      <c r="U23" s="40"/>
    </row>
    <row r="24" spans="2:21" ht="15.6" customHeight="1">
      <c r="B24" s="504">
        <f t="shared" si="4"/>
        <v>501</v>
      </c>
      <c r="C24" s="505" t="s">
        <v>135</v>
      </c>
      <c r="D24" s="505">
        <f t="shared" si="6"/>
        <v>550</v>
      </c>
      <c r="E24" s="480">
        <f>'[46]Tabela por km'!F24</f>
        <v>96.317748756528005</v>
      </c>
      <c r="F24" s="481">
        <f t="shared" si="1"/>
        <v>0.17512317955732365</v>
      </c>
      <c r="G24" s="482">
        <f>E24*[35]Inicial!$C$21</f>
        <v>2504.2614676697281</v>
      </c>
      <c r="H24" s="480">
        <f>'[46]Tabela por km'!I24</f>
        <v>93.750822300056114</v>
      </c>
      <c r="I24" s="481">
        <f t="shared" si="5"/>
        <v>0.17045604054555658</v>
      </c>
      <c r="J24" s="482">
        <f>H24*[35]Inicial!$D$21</f>
        <v>2812.5246690016834</v>
      </c>
      <c r="K24" s="483">
        <f>'[46]Tabela por km'!L24</f>
        <v>85.177373409096816</v>
      </c>
      <c r="L24" s="481">
        <f t="shared" si="2"/>
        <v>0.15486795165290329</v>
      </c>
      <c r="M24" s="484">
        <f>K24*[35]Inicial!$E$21</f>
        <v>2896.0306959092918</v>
      </c>
      <c r="N24" s="484">
        <f>'[46]Tabela por km'!O24</f>
        <v>90.714518252980923</v>
      </c>
      <c r="O24" s="481">
        <f t="shared" si="3"/>
        <v>0.16493548773269259</v>
      </c>
      <c r="P24" s="484">
        <f>N24*[35]Inicial!$F$21</f>
        <v>3265.7226571073134</v>
      </c>
      <c r="Q24" s="485">
        <v>0.3</v>
      </c>
      <c r="R24" s="486">
        <v>0.3</v>
      </c>
      <c r="S24" s="44">
        <v>1</v>
      </c>
      <c r="T24" s="40"/>
      <c r="U24" s="40"/>
    </row>
    <row r="25" spans="2:21" ht="15.6" customHeight="1">
      <c r="B25" s="504">
        <f t="shared" si="4"/>
        <v>551</v>
      </c>
      <c r="C25" s="505" t="s">
        <v>135</v>
      </c>
      <c r="D25" s="505">
        <f t="shared" si="6"/>
        <v>600</v>
      </c>
      <c r="E25" s="480">
        <f>'[46]Tabela por km'!F25</f>
        <v>102.9688291059519</v>
      </c>
      <c r="F25" s="481">
        <f t="shared" si="1"/>
        <v>0.1716147151765865</v>
      </c>
      <c r="G25" s="482">
        <f>E25*[35]Inicial!$C$21</f>
        <v>2677.1895567547494</v>
      </c>
      <c r="H25" s="480">
        <f>'[46]Tabela por km'!I25</f>
        <v>100.22997866033903</v>
      </c>
      <c r="I25" s="481">
        <f t="shared" si="5"/>
        <v>0.16704996443389838</v>
      </c>
      <c r="J25" s="482">
        <f>H25*[35]Inicial!$D$21</f>
        <v>3006.8993598101711</v>
      </c>
      <c r="K25" s="483">
        <f>'[46]Tabela por km'!L25</f>
        <v>91.050330342070964</v>
      </c>
      <c r="L25" s="481">
        <f t="shared" si="2"/>
        <v>0.15175055057011827</v>
      </c>
      <c r="M25" s="484">
        <f>K25*[35]Inicial!$E$21</f>
        <v>3095.7112316304128</v>
      </c>
      <c r="N25" s="484">
        <f>'[46]Tabela por km'!O25</f>
        <v>97.028301567328811</v>
      </c>
      <c r="O25" s="481">
        <f t="shared" si="3"/>
        <v>0.16171383594554803</v>
      </c>
      <c r="P25" s="484">
        <f>N25*[35]Inicial!$F$21</f>
        <v>3493.018856423837</v>
      </c>
      <c r="Q25" s="485">
        <v>0.4</v>
      </c>
      <c r="R25" s="486">
        <v>0.3</v>
      </c>
      <c r="S25" s="44">
        <v>2</v>
      </c>
      <c r="T25" s="40"/>
      <c r="U25" s="40"/>
    </row>
    <row r="26" spans="2:21" ht="15.6" customHeight="1">
      <c r="B26" s="504">
        <f t="shared" si="4"/>
        <v>601</v>
      </c>
      <c r="C26" s="505" t="s">
        <v>135</v>
      </c>
      <c r="D26" s="505">
        <f t="shared" si="6"/>
        <v>650</v>
      </c>
      <c r="E26" s="480">
        <f>'[46]Tabela por km'!F26</f>
        <v>111.91924055905471</v>
      </c>
      <c r="F26" s="481">
        <f t="shared" si="1"/>
        <v>0.17218344701393032</v>
      </c>
      <c r="G26" s="482">
        <f>E26*[35]Inicial!$C$21</f>
        <v>2909.9002545354224</v>
      </c>
      <c r="H26" s="480">
        <f>'[46]Tabela por km'!I26</f>
        <v>109.19343873804368</v>
      </c>
      <c r="I26" s="481">
        <f t="shared" si="5"/>
        <v>0.16798990575083644</v>
      </c>
      <c r="J26" s="482">
        <f>H26*[35]Inicial!$D$21</f>
        <v>3275.8031621413106</v>
      </c>
      <c r="K26" s="483">
        <f>'[46]Tabela por km'!L26</f>
        <v>99.407590992466879</v>
      </c>
      <c r="L26" s="481">
        <f t="shared" si="2"/>
        <v>0.15293475537302598</v>
      </c>
      <c r="M26" s="484">
        <f>K26*[35]Inicial!$E$21</f>
        <v>3379.8580937438737</v>
      </c>
      <c r="N26" s="484">
        <f>'[46]Tabela por km'!O26</f>
        <v>105.82638859909844</v>
      </c>
      <c r="O26" s="481">
        <f t="shared" si="3"/>
        <v>0.16280982861399759</v>
      </c>
      <c r="P26" s="484">
        <f>N26*[35]Inicial!$F$21</f>
        <v>3809.7499895675437</v>
      </c>
      <c r="Q26" s="485">
        <v>0.6</v>
      </c>
      <c r="R26" s="486">
        <v>0.3</v>
      </c>
      <c r="S26" s="44">
        <v>2</v>
      </c>
      <c r="T26" s="40"/>
      <c r="U26" s="40"/>
    </row>
    <row r="27" spans="2:21" ht="15.6" customHeight="1">
      <c r="B27" s="504">
        <f t="shared" si="4"/>
        <v>651</v>
      </c>
      <c r="C27" s="505" t="s">
        <v>135</v>
      </c>
      <c r="D27" s="505">
        <f t="shared" si="6"/>
        <v>700</v>
      </c>
      <c r="E27" s="480">
        <f>'[46]Tabela por km'!F27</f>
        <v>118.57032090847861</v>
      </c>
      <c r="F27" s="481">
        <f t="shared" si="1"/>
        <v>0.169386172726398</v>
      </c>
      <c r="G27" s="482">
        <f>E27*[35]Inicial!$C$21</f>
        <v>3082.8283436204438</v>
      </c>
      <c r="H27" s="480">
        <f>'[46]Tabela por km'!I27</f>
        <v>115.67259509832661</v>
      </c>
      <c r="I27" s="481">
        <f t="shared" si="5"/>
        <v>0.16524656442618088</v>
      </c>
      <c r="J27" s="482">
        <f>H27*[35]Inicial!$D$21</f>
        <v>3470.1778529497983</v>
      </c>
      <c r="K27" s="483">
        <f>'[46]Tabela por km'!L27</f>
        <v>105.28054792544103</v>
      </c>
      <c r="L27" s="481">
        <f t="shared" si="2"/>
        <v>0.15040078275063004</v>
      </c>
      <c r="M27" s="484">
        <f>K27*[35]Inicial!$E$21</f>
        <v>3579.5386294649948</v>
      </c>
      <c r="N27" s="484">
        <f>'[46]Tabela por km'!O27</f>
        <v>112.14017191344631</v>
      </c>
      <c r="O27" s="481">
        <f t="shared" si="3"/>
        <v>0.16020024559063759</v>
      </c>
      <c r="P27" s="484">
        <f>N27*[35]Inicial!$F$21</f>
        <v>4037.0461888840673</v>
      </c>
      <c r="Q27" s="485">
        <v>0.6</v>
      </c>
      <c r="R27" s="486">
        <v>0.3</v>
      </c>
      <c r="S27" s="44">
        <v>2</v>
      </c>
      <c r="T27" s="40"/>
      <c r="U27" s="40"/>
    </row>
    <row r="28" spans="2:21" ht="15.6" customHeight="1">
      <c r="B28" s="504">
        <f t="shared" si="4"/>
        <v>701</v>
      </c>
      <c r="C28" s="505" t="s">
        <v>135</v>
      </c>
      <c r="D28" s="505">
        <f t="shared" si="6"/>
        <v>750</v>
      </c>
      <c r="E28" s="480">
        <f>'[46]Tabela por km'!F28</f>
        <v>125.2214012579025</v>
      </c>
      <c r="F28" s="481">
        <f t="shared" si="1"/>
        <v>0.16696186834387</v>
      </c>
      <c r="G28" s="482">
        <f>E28*[35]Inicial!$C$21</f>
        <v>3255.7564327054652</v>
      </c>
      <c r="H28" s="480">
        <f>'[46]Tabela por km'!I28</f>
        <v>122.15175145860952</v>
      </c>
      <c r="I28" s="481">
        <f t="shared" si="5"/>
        <v>0.16286900194481269</v>
      </c>
      <c r="J28" s="482">
        <f>H28*[35]Inicial!$D$21</f>
        <v>3664.5525437582855</v>
      </c>
      <c r="K28" s="483">
        <f>'[46]Tabela por km'!L28</f>
        <v>111.15350485841518</v>
      </c>
      <c r="L28" s="481">
        <f t="shared" si="2"/>
        <v>0.14820467314455357</v>
      </c>
      <c r="M28" s="484">
        <f>K28*[35]Inicial!$E$21</f>
        <v>3779.2191651861158</v>
      </c>
      <c r="N28" s="484">
        <f>'[46]Tabela por km'!O28</f>
        <v>118.45395522779415</v>
      </c>
      <c r="O28" s="481">
        <f t="shared" si="3"/>
        <v>0.15793860697039219</v>
      </c>
      <c r="P28" s="484">
        <f>N28*[35]Inicial!$F$21</f>
        <v>4264.34238820059</v>
      </c>
      <c r="Q28" s="485">
        <v>0.6</v>
      </c>
      <c r="R28" s="486">
        <v>0.3</v>
      </c>
      <c r="S28" s="44">
        <v>2</v>
      </c>
      <c r="T28" s="40"/>
      <c r="U28" s="40"/>
    </row>
    <row r="29" spans="2:21" ht="15.6" customHeight="1">
      <c r="B29" s="502">
        <f t="shared" si="4"/>
        <v>751</v>
      </c>
      <c r="C29" s="503" t="s">
        <v>135</v>
      </c>
      <c r="D29" s="503">
        <f t="shared" si="6"/>
        <v>800</v>
      </c>
      <c r="E29" s="473">
        <f>'[46]Tabela por km'!F29</f>
        <v>131.87248160732639</v>
      </c>
      <c r="F29" s="474">
        <f t="shared" si="1"/>
        <v>0.16484060200915798</v>
      </c>
      <c r="G29" s="475">
        <f>E29*[35]Inicial!$C$21</f>
        <v>3428.6845217904861</v>
      </c>
      <c r="H29" s="473">
        <f>'[46]Tabela por km'!I29</f>
        <v>128.63090781889247</v>
      </c>
      <c r="I29" s="474">
        <f t="shared" si="5"/>
        <v>0.16078863477361557</v>
      </c>
      <c r="J29" s="475">
        <f>H29*[35]Inicial!$D$21</f>
        <v>3858.9272345667741</v>
      </c>
      <c r="K29" s="476">
        <f>'[46]Tabela por km'!L29</f>
        <v>117.02646179138932</v>
      </c>
      <c r="L29" s="474">
        <f t="shared" si="2"/>
        <v>0.14628307723923664</v>
      </c>
      <c r="M29" s="477">
        <f>K29*[35]Inicial!$E$21</f>
        <v>3978.8997009072368</v>
      </c>
      <c r="N29" s="477">
        <f>'[46]Tabela por km'!O29</f>
        <v>124.76773854214204</v>
      </c>
      <c r="O29" s="474">
        <f t="shared" si="3"/>
        <v>0.15595967317767756</v>
      </c>
      <c r="P29" s="477">
        <f>N29*[35]Inicial!$F$21</f>
        <v>4491.6385875171136</v>
      </c>
      <c r="Q29" s="478">
        <v>0.6</v>
      </c>
      <c r="R29" s="479">
        <v>0.3</v>
      </c>
      <c r="S29" s="44">
        <v>2</v>
      </c>
      <c r="T29" s="40"/>
      <c r="U29" s="40"/>
    </row>
    <row r="30" spans="2:21" ht="15.6" customHeight="1">
      <c r="B30" s="504">
        <f t="shared" si="4"/>
        <v>801</v>
      </c>
      <c r="C30" s="505" t="s">
        <v>135</v>
      </c>
      <c r="D30" s="505">
        <f t="shared" si="6"/>
        <v>850</v>
      </c>
      <c r="E30" s="480">
        <f>'[46]Tabela por km'!F30</f>
        <v>138.52356195675029</v>
      </c>
      <c r="F30" s="481">
        <f t="shared" si="1"/>
        <v>0.16296889641970622</v>
      </c>
      <c r="G30" s="482">
        <f>E30*[35]Inicial!$C$21</f>
        <v>3601.6126108755075</v>
      </c>
      <c r="H30" s="480">
        <f>'[46]Tabela por km'!I30</f>
        <v>135.11006417917537</v>
      </c>
      <c r="I30" s="481">
        <f t="shared" si="5"/>
        <v>0.15895301668138279</v>
      </c>
      <c r="J30" s="482">
        <f>H30*[35]Inicial!$D$21</f>
        <v>4053.3019253752609</v>
      </c>
      <c r="K30" s="483">
        <f>'[46]Tabela por km'!L30</f>
        <v>122.89941872436347</v>
      </c>
      <c r="L30" s="481">
        <f t="shared" si="2"/>
        <v>0.14458755144042762</v>
      </c>
      <c r="M30" s="484">
        <f>K30*[35]Inicial!$E$21</f>
        <v>4178.5802366283579</v>
      </c>
      <c r="N30" s="484">
        <f>'[46]Tabela por km'!O30</f>
        <v>131.08152185648993</v>
      </c>
      <c r="O30" s="481">
        <f t="shared" si="3"/>
        <v>0.15421355512528226</v>
      </c>
      <c r="P30" s="484">
        <f>N30*[35]Inicial!$F$21</f>
        <v>4718.9347868336372</v>
      </c>
      <c r="Q30" s="485">
        <v>0.6</v>
      </c>
      <c r="R30" s="486">
        <v>0.3</v>
      </c>
      <c r="S30" s="44">
        <v>2</v>
      </c>
      <c r="T30" s="40"/>
      <c r="U30" s="40"/>
    </row>
    <row r="31" spans="2:21" ht="15.6" customHeight="1">
      <c r="B31" s="504">
        <f t="shared" si="4"/>
        <v>851</v>
      </c>
      <c r="C31" s="505" t="s">
        <v>135</v>
      </c>
      <c r="D31" s="505">
        <f t="shared" si="6"/>
        <v>900</v>
      </c>
      <c r="E31" s="480">
        <f>'[46]Tabela por km'!F31</f>
        <v>145.17464230617418</v>
      </c>
      <c r="F31" s="481">
        <f t="shared" si="1"/>
        <v>0.1613051581179713</v>
      </c>
      <c r="G31" s="482">
        <f>E31*[35]Inicial!$C$21</f>
        <v>3774.5406999605284</v>
      </c>
      <c r="H31" s="480">
        <f>'[46]Tabela por km'!I31</f>
        <v>141.5892205394583</v>
      </c>
      <c r="I31" s="481">
        <f t="shared" si="5"/>
        <v>0.15732135615495366</v>
      </c>
      <c r="J31" s="482">
        <f>H31*[35]Inicial!$D$21</f>
        <v>4247.6766161837486</v>
      </c>
      <c r="K31" s="483">
        <f>'[46]Tabela por km'!L31</f>
        <v>128.77237565733762</v>
      </c>
      <c r="L31" s="481">
        <f t="shared" si="2"/>
        <v>0.1430804173970418</v>
      </c>
      <c r="M31" s="484">
        <f>K31*[35]Inicial!$E$21</f>
        <v>4378.2607723494793</v>
      </c>
      <c r="N31" s="484">
        <f>'[46]Tabela por km'!O31</f>
        <v>137.39530517083782</v>
      </c>
      <c r="O31" s="481">
        <f t="shared" si="3"/>
        <v>0.1526614501898198</v>
      </c>
      <c r="P31" s="484">
        <f>N31*[35]Inicial!$F$21</f>
        <v>4946.2309861501617</v>
      </c>
      <c r="Q31" s="485">
        <v>0.6</v>
      </c>
      <c r="R31" s="486">
        <v>0.3</v>
      </c>
      <c r="S31" s="44">
        <v>2</v>
      </c>
      <c r="T31" s="40"/>
      <c r="U31" s="40"/>
    </row>
    <row r="32" spans="2:21" ht="15.6" customHeight="1">
      <c r="B32" s="504">
        <f t="shared" si="4"/>
        <v>901</v>
      </c>
      <c r="C32" s="505" t="s">
        <v>135</v>
      </c>
      <c r="D32" s="505">
        <f t="shared" si="6"/>
        <v>950</v>
      </c>
      <c r="E32" s="480">
        <f>'[46]Tabela por km'!F32</f>
        <v>151.82572265559807</v>
      </c>
      <c r="F32" s="481">
        <f t="shared" si="1"/>
        <v>0.15981655016378743</v>
      </c>
      <c r="G32" s="482">
        <f>E32*[35]Inicial!$C$21</f>
        <v>3947.4687890455498</v>
      </c>
      <c r="H32" s="480">
        <f>'[46]Tabela por km'!I32</f>
        <v>148.0683768997412</v>
      </c>
      <c r="I32" s="481">
        <f t="shared" si="5"/>
        <v>0.15586144936814864</v>
      </c>
      <c r="J32" s="482">
        <f>H32*[35]Inicial!$D$21</f>
        <v>4442.0513069922363</v>
      </c>
      <c r="K32" s="483">
        <f>'[46]Tabela por km'!L32</f>
        <v>134.6453325903118</v>
      </c>
      <c r="L32" s="481">
        <f t="shared" si="2"/>
        <v>0.14173192904243348</v>
      </c>
      <c r="M32" s="484">
        <f>K32*[35]Inicial!$E$21</f>
        <v>4577.9413080706008</v>
      </c>
      <c r="N32" s="484">
        <f>'[46]Tabela por km'!O32</f>
        <v>143.70908848518565</v>
      </c>
      <c r="O32" s="481">
        <f t="shared" si="3"/>
        <v>0.15127272472124806</v>
      </c>
      <c r="P32" s="484">
        <f>N32*[35]Inicial!$F$21</f>
        <v>5173.5271854666835</v>
      </c>
      <c r="Q32" s="485">
        <v>0.6</v>
      </c>
      <c r="R32" s="486">
        <v>0.3</v>
      </c>
      <c r="S32" s="44">
        <v>2</v>
      </c>
      <c r="T32" s="40"/>
      <c r="U32" s="40"/>
    </row>
    <row r="33" spans="2:21" ht="15.6" customHeight="1">
      <c r="B33" s="504">
        <f t="shared" si="4"/>
        <v>951</v>
      </c>
      <c r="C33" s="505" t="s">
        <v>135</v>
      </c>
      <c r="D33" s="505">
        <f t="shared" si="6"/>
        <v>1000</v>
      </c>
      <c r="E33" s="480">
        <f>'[46]Tabela por km'!F33</f>
        <v>158.47680300502194</v>
      </c>
      <c r="F33" s="481">
        <f t="shared" si="1"/>
        <v>0.15847680300502193</v>
      </c>
      <c r="G33" s="482">
        <f>E33*[35]Inicial!$C$21</f>
        <v>4120.3968781305703</v>
      </c>
      <c r="H33" s="480">
        <f>'[46]Tabela por km'!I33</f>
        <v>154.54753326002412</v>
      </c>
      <c r="I33" s="481">
        <f t="shared" si="5"/>
        <v>0.15454753326002413</v>
      </c>
      <c r="J33" s="482">
        <f>H33*[35]Inicial!$D$21</f>
        <v>4636.425997800724</v>
      </c>
      <c r="K33" s="483">
        <f>'[46]Tabela por km'!L33</f>
        <v>140.51828952328594</v>
      </c>
      <c r="L33" s="481">
        <f t="shared" si="2"/>
        <v>0.14051828952328593</v>
      </c>
      <c r="M33" s="484">
        <f>K33*[35]Inicial!$E$21</f>
        <v>4777.6218437917223</v>
      </c>
      <c r="N33" s="484">
        <f>'[46]Tabela por km'!O33</f>
        <v>150.02287179953353</v>
      </c>
      <c r="O33" s="481">
        <f t="shared" si="3"/>
        <v>0.15002287179953352</v>
      </c>
      <c r="P33" s="484">
        <f>N33*[35]Inicial!$F$21</f>
        <v>5400.8233847832071</v>
      </c>
      <c r="Q33" s="485">
        <v>0.6</v>
      </c>
      <c r="R33" s="486">
        <v>0.3</v>
      </c>
      <c r="S33" s="44">
        <v>2</v>
      </c>
      <c r="T33" s="40"/>
      <c r="U33" s="40"/>
    </row>
    <row r="34" spans="2:21" ht="15.6" customHeight="1">
      <c r="B34" s="504">
        <f>D33+1</f>
        <v>1001</v>
      </c>
      <c r="C34" s="505" t="s">
        <v>135</v>
      </c>
      <c r="D34" s="505">
        <f t="shared" si="6"/>
        <v>1050</v>
      </c>
      <c r="E34" s="480">
        <f>'[46]Tabela por km'!F34</f>
        <v>165.12788335444586</v>
      </c>
      <c r="F34" s="481">
        <f t="shared" si="1"/>
        <v>0.15726465081375796</v>
      </c>
      <c r="G34" s="482">
        <f>E34*[35]Inicial!$C$21</f>
        <v>4293.3249672155926</v>
      </c>
      <c r="H34" s="480">
        <f>'[46]Tabela por km'!I34</f>
        <v>161.02668962030705</v>
      </c>
      <c r="I34" s="481">
        <f t="shared" si="5"/>
        <v>0.15335875201934004</v>
      </c>
      <c r="J34" s="482">
        <f>H34*[35]Inicial!$D$21</f>
        <v>4830.8006886092116</v>
      </c>
      <c r="K34" s="483">
        <f>'[46]Tabela por km'!L34</f>
        <v>146.39124645626009</v>
      </c>
      <c r="L34" s="481">
        <f t="shared" si="2"/>
        <v>0.1394202347202477</v>
      </c>
      <c r="M34" s="484">
        <f>K34*[35]Inicial!$E$21</f>
        <v>4977.3023795128429</v>
      </c>
      <c r="N34" s="484">
        <f>'[46]Tabela por km'!O34</f>
        <v>156.33665511388142</v>
      </c>
      <c r="O34" s="481">
        <f t="shared" si="3"/>
        <v>0.14889205248941087</v>
      </c>
      <c r="P34" s="484">
        <f>N34*[35]Inicial!$F$21</f>
        <v>5628.1195840997316</v>
      </c>
      <c r="Q34" s="485">
        <v>0.6</v>
      </c>
      <c r="R34" s="486">
        <v>0.3</v>
      </c>
      <c r="S34" s="44">
        <v>2</v>
      </c>
      <c r="T34" s="40"/>
      <c r="U34" s="40"/>
    </row>
    <row r="35" spans="2:21" ht="15.6" customHeight="1">
      <c r="B35" s="504">
        <f t="shared" si="4"/>
        <v>1051</v>
      </c>
      <c r="C35" s="505" t="s">
        <v>135</v>
      </c>
      <c r="D35" s="505">
        <f t="shared" si="6"/>
        <v>1100</v>
      </c>
      <c r="E35" s="480">
        <f>'[46]Tabela por km'!F35</f>
        <v>171.77896370386972</v>
      </c>
      <c r="F35" s="481">
        <f t="shared" si="1"/>
        <v>0.15616269427624521</v>
      </c>
      <c r="G35" s="482">
        <f>E35*[35]Inicial!$C$21</f>
        <v>4466.253056300613</v>
      </c>
      <c r="H35" s="480">
        <f>'[46]Tabela por km'!I35</f>
        <v>167.50584598058995</v>
      </c>
      <c r="I35" s="481">
        <f t="shared" si="5"/>
        <v>0.15227804180053633</v>
      </c>
      <c r="J35" s="482">
        <f>H35*[35]Inicial!$D$21</f>
        <v>5025.1753794176984</v>
      </c>
      <c r="K35" s="483">
        <f>'[46]Tabela por km'!L35</f>
        <v>152.26420338923424</v>
      </c>
      <c r="L35" s="481">
        <f t="shared" si="2"/>
        <v>0.13842200308112204</v>
      </c>
      <c r="M35" s="484">
        <f>K35*[35]Inicial!$E$21</f>
        <v>5176.9829152339644</v>
      </c>
      <c r="N35" s="484">
        <f>'[46]Tabela por km'!O35</f>
        <v>162.65043842822931</v>
      </c>
      <c r="O35" s="481">
        <f t="shared" si="3"/>
        <v>0.14786403493475392</v>
      </c>
      <c r="P35" s="484">
        <f>N35*[35]Inicial!$F$21</f>
        <v>5855.4157834162552</v>
      </c>
      <c r="Q35" s="485">
        <v>0.6</v>
      </c>
      <c r="R35" s="486">
        <v>0.3</v>
      </c>
      <c r="S35" s="44">
        <v>2</v>
      </c>
      <c r="T35" s="40"/>
      <c r="U35" s="40"/>
    </row>
    <row r="36" spans="2:21" ht="15.6" customHeight="1">
      <c r="B36" s="504">
        <f t="shared" si="4"/>
        <v>1101</v>
      </c>
      <c r="C36" s="505" t="s">
        <v>135</v>
      </c>
      <c r="D36" s="505">
        <f t="shared" si="6"/>
        <v>1150</v>
      </c>
      <c r="E36" s="480">
        <f>'[46]Tabela por km'!F36</f>
        <v>178.43004405329364</v>
      </c>
      <c r="F36" s="481">
        <f t="shared" si="1"/>
        <v>0.15515656004634229</v>
      </c>
      <c r="G36" s="482">
        <f>E36*[35]Inicial!$C$21</f>
        <v>4639.1811453856344</v>
      </c>
      <c r="H36" s="480">
        <f>'[46]Tabela por km'!I36</f>
        <v>173.98500234087288</v>
      </c>
      <c r="I36" s="481">
        <f t="shared" si="5"/>
        <v>0.15129130638336771</v>
      </c>
      <c r="J36" s="482">
        <f>H36*[35]Inicial!$D$21</f>
        <v>5219.5500702261861</v>
      </c>
      <c r="K36" s="483">
        <f>'[46]Tabela por km'!L36</f>
        <v>158.13716032220839</v>
      </c>
      <c r="L36" s="481">
        <f t="shared" si="2"/>
        <v>0.13751057419322468</v>
      </c>
      <c r="M36" s="484">
        <f>K36*[35]Inicial!$E$21</f>
        <v>5376.663450955085</v>
      </c>
      <c r="N36" s="484">
        <f>'[46]Tabela por km'!O36</f>
        <v>168.96422174257714</v>
      </c>
      <c r="O36" s="481">
        <f t="shared" si="3"/>
        <v>0.14692541021093664</v>
      </c>
      <c r="P36" s="484">
        <f>N36*[35]Inicial!$F$21</f>
        <v>6082.711982732777</v>
      </c>
      <c r="Q36" s="485">
        <v>0.7</v>
      </c>
      <c r="R36" s="486">
        <v>0.3</v>
      </c>
      <c r="S36" s="44">
        <v>3</v>
      </c>
      <c r="T36" s="40"/>
      <c r="U36" s="40"/>
    </row>
    <row r="37" spans="2:21" ht="15.6" customHeight="1">
      <c r="B37" s="504">
        <f t="shared" si="4"/>
        <v>1151</v>
      </c>
      <c r="C37" s="505" t="s">
        <v>135</v>
      </c>
      <c r="D37" s="505">
        <f t="shared" si="6"/>
        <v>1200</v>
      </c>
      <c r="E37" s="480">
        <f>'[46]Tabela por km'!F37</f>
        <v>185.08112440271751</v>
      </c>
      <c r="F37" s="481">
        <f t="shared" si="1"/>
        <v>0.15423427033559792</v>
      </c>
      <c r="G37" s="482">
        <f>E37*[35]Inicial!$C$21</f>
        <v>4812.1092344706549</v>
      </c>
      <c r="H37" s="480">
        <f>'[46]Tabela por km'!I37</f>
        <v>180.46415870115578</v>
      </c>
      <c r="I37" s="481">
        <f t="shared" si="5"/>
        <v>0.15038679891762982</v>
      </c>
      <c r="J37" s="482">
        <f>H37*[35]Inicial!$D$21</f>
        <v>5413.9247610346738</v>
      </c>
      <c r="K37" s="483">
        <f>'[46]Tabela por km'!L37</f>
        <v>164.01011725518254</v>
      </c>
      <c r="L37" s="481">
        <f t="shared" si="2"/>
        <v>0.1366750977126521</v>
      </c>
      <c r="M37" s="484">
        <f>K37*[35]Inicial!$E$21</f>
        <v>5576.3439866762064</v>
      </c>
      <c r="N37" s="484">
        <f>'[46]Tabela por km'!O37</f>
        <v>175.27800505692502</v>
      </c>
      <c r="O37" s="481">
        <f t="shared" si="3"/>
        <v>0.14606500421410418</v>
      </c>
      <c r="P37" s="484">
        <f>N37*[35]Inicial!$F$21</f>
        <v>6310.0081820493006</v>
      </c>
      <c r="Q37" s="485">
        <v>0.7</v>
      </c>
      <c r="R37" s="486">
        <v>0.3</v>
      </c>
      <c r="S37" s="44">
        <v>3</v>
      </c>
      <c r="T37" s="40"/>
      <c r="U37" s="40"/>
    </row>
    <row r="38" spans="2:21" ht="15.6" customHeight="1">
      <c r="B38" s="504">
        <f t="shared" si="4"/>
        <v>1201</v>
      </c>
      <c r="C38" s="505" t="s">
        <v>135</v>
      </c>
      <c r="D38" s="505">
        <f t="shared" ref="D38:D47" si="7">D37+$D$2*4</f>
        <v>1300</v>
      </c>
      <c r="E38" s="480">
        <f>'[46]Tabela por km'!F38</f>
        <v>200.68261620524424</v>
      </c>
      <c r="F38" s="481">
        <f t="shared" si="1"/>
        <v>0.15437124323480325</v>
      </c>
      <c r="G38" s="482">
        <f>E38*[35]Inicial!$C$21</f>
        <v>5217.7480213363506</v>
      </c>
      <c r="H38" s="480">
        <f>'[46]Tabela por km'!I38</f>
        <v>195.90677513914341</v>
      </c>
      <c r="I38" s="481">
        <f t="shared" si="5"/>
        <v>0.15069751933780262</v>
      </c>
      <c r="J38" s="482">
        <f>H38*[35]Inicial!$D$21</f>
        <v>5877.2032541743019</v>
      </c>
      <c r="K38" s="483">
        <f>'[46]Tabela por km'!L38</f>
        <v>178.24033483855257</v>
      </c>
      <c r="L38" s="481">
        <f t="shared" si="2"/>
        <v>0.13710794987580968</v>
      </c>
      <c r="M38" s="484">
        <f>K38*[35]Inicial!$E$21</f>
        <v>6060.171384510787</v>
      </c>
      <c r="N38" s="484">
        <f>'[46]Tabela por km'!O38</f>
        <v>190.38987540304254</v>
      </c>
      <c r="O38" s="481">
        <f t="shared" si="3"/>
        <v>0.14645375031003272</v>
      </c>
      <c r="P38" s="484">
        <f>N38*[35]Inicial!$F$21</f>
        <v>6854.0355145095309</v>
      </c>
      <c r="Q38" s="485">
        <v>0.7</v>
      </c>
      <c r="R38" s="486">
        <v>0.3</v>
      </c>
      <c r="S38" s="44">
        <v>3</v>
      </c>
      <c r="T38" s="40"/>
      <c r="U38" s="40"/>
    </row>
    <row r="39" spans="2:21" ht="15.6" customHeight="1">
      <c r="B39" s="504">
        <f t="shared" si="4"/>
        <v>1301</v>
      </c>
      <c r="C39" s="505" t="s">
        <v>135</v>
      </c>
      <c r="D39" s="505">
        <f t="shared" si="7"/>
        <v>1400</v>
      </c>
      <c r="E39" s="480">
        <f>'[46]Tabela por km'!F39</f>
        <v>213.98477690409203</v>
      </c>
      <c r="F39" s="481">
        <f t="shared" si="1"/>
        <v>0.15284626921720859</v>
      </c>
      <c r="G39" s="482">
        <f>E39*[35]Inicial!$C$21</f>
        <v>5563.6041995063924</v>
      </c>
      <c r="H39" s="480">
        <f>'[46]Tabela por km'!I39</f>
        <v>208.86508785970923</v>
      </c>
      <c r="I39" s="481">
        <f t="shared" si="5"/>
        <v>0.1491893484712209</v>
      </c>
      <c r="J39" s="482">
        <f>H39*[35]Inicial!$D$21</f>
        <v>6265.9526357912773</v>
      </c>
      <c r="K39" s="483">
        <f>'[46]Tabela por km'!L39</f>
        <v>189.98624870450087</v>
      </c>
      <c r="L39" s="481">
        <f t="shared" si="2"/>
        <v>0.13570446336035777</v>
      </c>
      <c r="M39" s="484">
        <f>K39*[35]Inicial!$E$21</f>
        <v>6459.5324559530291</v>
      </c>
      <c r="N39" s="484">
        <f>'[46]Tabela por km'!O39</f>
        <v>203.01744203173828</v>
      </c>
      <c r="O39" s="481">
        <f t="shared" si="3"/>
        <v>0.14501245859409878</v>
      </c>
      <c r="P39" s="484">
        <f>N39*[35]Inicial!$F$21</f>
        <v>7308.6279131425781</v>
      </c>
      <c r="Q39" s="485">
        <v>0.7</v>
      </c>
      <c r="R39" s="486">
        <v>0.3</v>
      </c>
      <c r="S39" s="44">
        <v>3</v>
      </c>
      <c r="T39" s="40"/>
      <c r="U39" s="40"/>
    </row>
    <row r="40" spans="2:21" ht="15.6" customHeight="1">
      <c r="B40" s="504">
        <f t="shared" si="4"/>
        <v>1401</v>
      </c>
      <c r="C40" s="505" t="s">
        <v>135</v>
      </c>
      <c r="D40" s="505">
        <f t="shared" si="7"/>
        <v>1500</v>
      </c>
      <c r="E40" s="480">
        <f>'[46]Tabela por km'!F40</f>
        <v>227.28693760293982</v>
      </c>
      <c r="F40" s="481">
        <f t="shared" si="1"/>
        <v>0.15152462506862655</v>
      </c>
      <c r="G40" s="482">
        <f>E40*[35]Inicial!$C$21</f>
        <v>5909.4603776764352</v>
      </c>
      <c r="H40" s="480">
        <f>'[46]Tabela por km'!I40</f>
        <v>221.82340058027506</v>
      </c>
      <c r="I40" s="481">
        <f t="shared" si="5"/>
        <v>0.1478822670535167</v>
      </c>
      <c r="J40" s="482">
        <f>H40*[35]Inicial!$D$21</f>
        <v>6654.7020174082518</v>
      </c>
      <c r="K40" s="483">
        <f>'[46]Tabela por km'!L40</f>
        <v>201.73216257044916</v>
      </c>
      <c r="L40" s="481">
        <f t="shared" si="2"/>
        <v>0.13448810838029945</v>
      </c>
      <c r="M40" s="484">
        <f>K40*[35]Inicial!$E$21</f>
        <v>6858.8935273952711</v>
      </c>
      <c r="N40" s="484">
        <f>'[46]Tabela por km'!O40</f>
        <v>215.64500866043403</v>
      </c>
      <c r="O40" s="481">
        <f t="shared" si="3"/>
        <v>0.14376333910695602</v>
      </c>
      <c r="P40" s="484">
        <f>N40*[35]Inicial!$F$21</f>
        <v>7763.2203117756253</v>
      </c>
      <c r="Q40" s="485">
        <v>0.7</v>
      </c>
      <c r="R40" s="486">
        <v>0.3</v>
      </c>
      <c r="S40" s="44">
        <v>3</v>
      </c>
      <c r="T40" s="40"/>
      <c r="U40" s="40"/>
    </row>
    <row r="41" spans="2:21" ht="15.6" customHeight="1">
      <c r="B41" s="504">
        <f>D40+1</f>
        <v>1501</v>
      </c>
      <c r="C41" s="505" t="s">
        <v>135</v>
      </c>
      <c r="D41" s="505">
        <f t="shared" si="7"/>
        <v>1600</v>
      </c>
      <c r="E41" s="480">
        <f>'[46]Tabela por km'!F41</f>
        <v>240.58909830178757</v>
      </c>
      <c r="F41" s="481">
        <f t="shared" si="1"/>
        <v>0.15036818643861724</v>
      </c>
      <c r="G41" s="482">
        <f>E41*[35]Inicial!$C$21</f>
        <v>6255.3165558464771</v>
      </c>
      <c r="H41" s="480">
        <f>'[46]Tabela por km'!I41</f>
        <v>234.78171330084089</v>
      </c>
      <c r="I41" s="481">
        <f t="shared" si="5"/>
        <v>0.14673857081302555</v>
      </c>
      <c r="J41" s="482">
        <f>H41*[35]Inicial!$D$21</f>
        <v>7043.4513990252271</v>
      </c>
      <c r="K41" s="483">
        <f>'[46]Tabela por km'!L41</f>
        <v>213.47807643639746</v>
      </c>
      <c r="L41" s="481">
        <f t="shared" si="2"/>
        <v>0.1334237977727484</v>
      </c>
      <c r="M41" s="484">
        <f>K41*[35]Inicial!$E$21</f>
        <v>7258.2545988375132</v>
      </c>
      <c r="N41" s="484">
        <f>'[46]Tabela por km'!O41</f>
        <v>228.27257528912978</v>
      </c>
      <c r="O41" s="481">
        <f t="shared" si="3"/>
        <v>0.14267035955570612</v>
      </c>
      <c r="P41" s="484">
        <f>N41*[35]Inicial!$F$21</f>
        <v>8217.8127104086725</v>
      </c>
      <c r="Q41" s="485">
        <v>0.8</v>
      </c>
      <c r="R41" s="486">
        <v>0.3</v>
      </c>
      <c r="S41" s="44">
        <v>3</v>
      </c>
      <c r="T41" s="40"/>
      <c r="U41" s="40"/>
    </row>
    <row r="42" spans="2:21" ht="15.6" customHeight="1">
      <c r="B42" s="504">
        <f t="shared" si="4"/>
        <v>1601</v>
      </c>
      <c r="C42" s="505" t="s">
        <v>135</v>
      </c>
      <c r="D42" s="505">
        <f t="shared" si="7"/>
        <v>1700</v>
      </c>
      <c r="E42" s="480">
        <f>'[46]Tabela por km'!F42</f>
        <v>253.89125900063536</v>
      </c>
      <c r="F42" s="481">
        <f t="shared" si="1"/>
        <v>0.14934779941213844</v>
      </c>
      <c r="G42" s="482">
        <f>E42*[35]Inicial!$C$21</f>
        <v>6601.1727340165189</v>
      </c>
      <c r="H42" s="480">
        <f>'[46]Tabela por km'!I42</f>
        <v>247.74002602140675</v>
      </c>
      <c r="I42" s="481">
        <f t="shared" si="5"/>
        <v>0.14572942707141573</v>
      </c>
      <c r="J42" s="482">
        <f>H42*[35]Inicial!$D$21</f>
        <v>7432.2007806422025</v>
      </c>
      <c r="K42" s="483">
        <f>'[46]Tabela por km'!L42</f>
        <v>225.22399030234575</v>
      </c>
      <c r="L42" s="481">
        <f t="shared" si="2"/>
        <v>0.13248470017785044</v>
      </c>
      <c r="M42" s="484">
        <f>K42*[35]Inicial!$E$21</f>
        <v>7657.6156702797552</v>
      </c>
      <c r="N42" s="484">
        <f>'[46]Tabela por km'!O42</f>
        <v>240.90014191782552</v>
      </c>
      <c r="O42" s="481">
        <f t="shared" si="3"/>
        <v>0.14170596583401501</v>
      </c>
      <c r="P42" s="484">
        <f>N42*[35]Inicial!$F$21</f>
        <v>8672.4051090417197</v>
      </c>
      <c r="Q42" s="485">
        <v>0.8</v>
      </c>
      <c r="R42" s="486">
        <v>0.3</v>
      </c>
      <c r="S42" s="44">
        <v>3</v>
      </c>
      <c r="T42" s="40"/>
      <c r="U42" s="40"/>
    </row>
    <row r="43" spans="2:21" ht="15.6" customHeight="1">
      <c r="B43" s="504">
        <f t="shared" si="4"/>
        <v>1701</v>
      </c>
      <c r="C43" s="505" t="s">
        <v>135</v>
      </c>
      <c r="D43" s="505">
        <f t="shared" si="7"/>
        <v>1800</v>
      </c>
      <c r="E43" s="480">
        <f>'[46]Tabela por km'!F43</f>
        <v>267.19341969948317</v>
      </c>
      <c r="F43" s="481">
        <f t="shared" si="1"/>
        <v>0.14844078872193509</v>
      </c>
      <c r="G43" s="482">
        <f>E43*[35]Inicial!$C$21</f>
        <v>6947.0289121865626</v>
      </c>
      <c r="H43" s="480">
        <f>'[46]Tabela por km'!I43</f>
        <v>260.69833874197258</v>
      </c>
      <c r="I43" s="481">
        <f t="shared" si="5"/>
        <v>0.14483241041220699</v>
      </c>
      <c r="J43" s="482">
        <f>H43*[35]Inicial!$D$21</f>
        <v>7820.950162259177</v>
      </c>
      <c r="K43" s="483">
        <f>'[46]Tabela por km'!L43</f>
        <v>236.96990416829405</v>
      </c>
      <c r="L43" s="481">
        <f t="shared" si="2"/>
        <v>0.13164994676016337</v>
      </c>
      <c r="M43" s="484">
        <f>K43*[35]Inicial!$E$21</f>
        <v>8056.9767417219973</v>
      </c>
      <c r="N43" s="484">
        <f>'[46]Tabela por km'!O43</f>
        <v>253.52770854652127</v>
      </c>
      <c r="O43" s="481">
        <f t="shared" si="3"/>
        <v>0.14084872697028961</v>
      </c>
      <c r="P43" s="484">
        <f>N43*[35]Inicial!$F$21</f>
        <v>9126.9975076747651</v>
      </c>
      <c r="Q43" s="485">
        <v>0.8</v>
      </c>
      <c r="R43" s="486">
        <v>0.3</v>
      </c>
      <c r="S43" s="44">
        <v>4</v>
      </c>
      <c r="T43" s="40"/>
      <c r="U43" s="40"/>
    </row>
    <row r="44" spans="2:21" ht="15.6" customHeight="1">
      <c r="B44" s="504">
        <f t="shared" si="4"/>
        <v>1801</v>
      </c>
      <c r="C44" s="505" t="s">
        <v>135</v>
      </c>
      <c r="D44" s="505">
        <f t="shared" si="7"/>
        <v>1900</v>
      </c>
      <c r="E44" s="480">
        <f>'[46]Tabela por km'!F44</f>
        <v>282.79491150200982</v>
      </c>
      <c r="F44" s="481">
        <f t="shared" si="1"/>
        <v>0.14883942710632095</v>
      </c>
      <c r="G44" s="482">
        <f>E44*[35]Inicial!$C$21</f>
        <v>7352.6676990522556</v>
      </c>
      <c r="H44" s="480">
        <f>'[46]Tabela por km'!I44</f>
        <v>276.1409551799602</v>
      </c>
      <c r="I44" s="481">
        <f t="shared" si="5"/>
        <v>0.145337344831558</v>
      </c>
      <c r="J44" s="482">
        <f>H44*[35]Inicial!$D$21</f>
        <v>8284.2286553988051</v>
      </c>
      <c r="K44" s="483">
        <f>'[46]Tabela por km'!L44</f>
        <v>251.20012175166411</v>
      </c>
      <c r="L44" s="481">
        <f t="shared" si="2"/>
        <v>0.1322105903956127</v>
      </c>
      <c r="M44" s="484">
        <f>K44*[35]Inicial!$E$21</f>
        <v>8540.8041395565797</v>
      </c>
      <c r="N44" s="484">
        <f>'[46]Tabela por km'!O44</f>
        <v>268.63957889263872</v>
      </c>
      <c r="O44" s="481">
        <f t="shared" si="3"/>
        <v>0.14138925204875721</v>
      </c>
      <c r="P44" s="484">
        <f>N44*[35]Inicial!$F$21</f>
        <v>9671.0248401349945</v>
      </c>
      <c r="Q44" s="485">
        <v>0.8</v>
      </c>
      <c r="R44" s="486">
        <v>0.3</v>
      </c>
      <c r="S44" s="44">
        <v>4</v>
      </c>
      <c r="T44" s="40"/>
      <c r="U44" s="40"/>
    </row>
    <row r="45" spans="2:21" ht="15.6" customHeight="1">
      <c r="B45" s="504">
        <f t="shared" si="4"/>
        <v>1901</v>
      </c>
      <c r="C45" s="505" t="s">
        <v>135</v>
      </c>
      <c r="D45" s="505">
        <f t="shared" si="7"/>
        <v>2000</v>
      </c>
      <c r="E45" s="480">
        <f>'[46]Tabela por km'!F45</f>
        <v>296.09707220085761</v>
      </c>
      <c r="F45" s="481">
        <f t="shared" si="1"/>
        <v>0.14804853610042881</v>
      </c>
      <c r="G45" s="482">
        <f>E45*[35]Inicial!$C$21</f>
        <v>7698.5238772222983</v>
      </c>
      <c r="H45" s="480">
        <f>'[46]Tabela por km'!I45</f>
        <v>289.099267900526</v>
      </c>
      <c r="I45" s="481">
        <f t="shared" si="5"/>
        <v>0.14454963395026299</v>
      </c>
      <c r="J45" s="482">
        <f>H45*[35]Inicial!$D$21</f>
        <v>8672.9780370157805</v>
      </c>
      <c r="K45" s="483">
        <f>'[46]Tabela por km'!L45</f>
        <v>262.94603561761244</v>
      </c>
      <c r="L45" s="481">
        <f t="shared" si="2"/>
        <v>0.13147301780880621</v>
      </c>
      <c r="M45" s="484">
        <f>K45*[35]Inicial!$E$21</f>
        <v>8940.1652109988227</v>
      </c>
      <c r="N45" s="484">
        <f>'[46]Tabela por km'!O45</f>
        <v>281.2671455213345</v>
      </c>
      <c r="O45" s="481">
        <f t="shared" si="3"/>
        <v>0.14063357276066724</v>
      </c>
      <c r="P45" s="484">
        <f>N45*[35]Inicial!$F$21</f>
        <v>10125.617238768042</v>
      </c>
      <c r="Q45" s="485">
        <v>0.8</v>
      </c>
      <c r="R45" s="486">
        <v>0.3</v>
      </c>
      <c r="S45" s="44">
        <v>4</v>
      </c>
      <c r="T45" s="40"/>
      <c r="U45" s="40"/>
    </row>
    <row r="46" spans="2:21" ht="15.6" customHeight="1">
      <c r="B46" s="504">
        <f t="shared" si="4"/>
        <v>2001</v>
      </c>
      <c r="C46" s="505" t="s">
        <v>135</v>
      </c>
      <c r="D46" s="505">
        <f t="shared" si="7"/>
        <v>2100</v>
      </c>
      <c r="E46" s="480">
        <f>'[46]Tabela por km'!F46</f>
        <v>309.39923289970545</v>
      </c>
      <c r="F46" s="481">
        <f t="shared" si="1"/>
        <v>0.14733296804747878</v>
      </c>
      <c r="G46" s="482">
        <f>E46*[35]Inicial!$C$21</f>
        <v>8044.380055392342</v>
      </c>
      <c r="H46" s="480">
        <f>'[46]Tabela por km'!I46</f>
        <v>302.05758062109186</v>
      </c>
      <c r="I46" s="481">
        <f t="shared" si="5"/>
        <v>0.14383694315290088</v>
      </c>
      <c r="J46" s="482">
        <f>H46*[35]Inicial!$D$21</f>
        <v>9061.7274186327559</v>
      </c>
      <c r="K46" s="483">
        <f>'[46]Tabela por km'!L46</f>
        <v>274.69194948356073</v>
      </c>
      <c r="L46" s="481">
        <f t="shared" si="2"/>
        <v>0.13080569023026703</v>
      </c>
      <c r="M46" s="484">
        <f>K46*[35]Inicial!$E$21</f>
        <v>9339.5262824410656</v>
      </c>
      <c r="N46" s="484">
        <f>'[46]Tabela por km'!O46</f>
        <v>293.89471215003022</v>
      </c>
      <c r="O46" s="481">
        <f t="shared" si="3"/>
        <v>0.13994986292858583</v>
      </c>
      <c r="P46" s="484">
        <f>N46*[35]Inicial!$F$21</f>
        <v>10580.209637401087</v>
      </c>
      <c r="Q46" s="485">
        <v>0.9</v>
      </c>
      <c r="R46" s="486">
        <v>0.3</v>
      </c>
      <c r="S46" s="44">
        <v>4</v>
      </c>
      <c r="T46" s="40"/>
      <c r="U46" s="40"/>
    </row>
    <row r="47" spans="2:21" ht="15.6" customHeight="1">
      <c r="B47" s="504">
        <f t="shared" si="4"/>
        <v>2101</v>
      </c>
      <c r="C47" s="505" t="s">
        <v>135</v>
      </c>
      <c r="D47" s="505">
        <f t="shared" si="7"/>
        <v>2200</v>
      </c>
      <c r="E47" s="480">
        <f>'[46]Tabela por km'!F47</f>
        <v>322.70139359855324</v>
      </c>
      <c r="F47" s="481">
        <f t="shared" si="1"/>
        <v>0.14668245163570601</v>
      </c>
      <c r="G47" s="482">
        <f>E47*[35]Inicial!$C$21</f>
        <v>8390.2362335623839</v>
      </c>
      <c r="H47" s="480">
        <f>'[46]Tabela por km'!I47</f>
        <v>315.01589334165766</v>
      </c>
      <c r="I47" s="481">
        <f t="shared" si="5"/>
        <v>0.14318904242802621</v>
      </c>
      <c r="J47" s="482">
        <f>H47*[35]Inicial!$D$21</f>
        <v>9450.4768002497294</v>
      </c>
      <c r="K47" s="483">
        <f>'[46]Tabela por km'!L47</f>
        <v>286.43786334950903</v>
      </c>
      <c r="L47" s="481">
        <f t="shared" si="2"/>
        <v>0.13019902879523138</v>
      </c>
      <c r="M47" s="484">
        <f>K47*[35]Inicial!$E$21</f>
        <v>9738.8873538833068</v>
      </c>
      <c r="N47" s="484">
        <f>'[46]Tabela por km'!O47</f>
        <v>306.52227877872599</v>
      </c>
      <c r="O47" s="481">
        <f t="shared" si="3"/>
        <v>0.13932830853578454</v>
      </c>
      <c r="P47" s="484">
        <f>N47*[35]Inicial!$F$21</f>
        <v>11034.802036034136</v>
      </c>
      <c r="Q47" s="485">
        <v>0.9</v>
      </c>
      <c r="R47" s="486">
        <v>0.3</v>
      </c>
      <c r="S47" s="44">
        <v>4</v>
      </c>
      <c r="T47" s="40"/>
      <c r="U47" s="40"/>
    </row>
    <row r="48" spans="2:21" ht="15.6" customHeight="1">
      <c r="B48" s="502">
        <f t="shared" si="4"/>
        <v>2201</v>
      </c>
      <c r="C48" s="503" t="s">
        <v>135</v>
      </c>
      <c r="D48" s="503">
        <f t="shared" ref="D48:D66" si="8">D47+$D$2*8</f>
        <v>2400</v>
      </c>
      <c r="E48" s="473">
        <f>'[46]Tabela por km'!F48</f>
        <v>349.30571499624881</v>
      </c>
      <c r="F48" s="474">
        <f t="shared" si="1"/>
        <v>0.14554404791510367</v>
      </c>
      <c r="G48" s="475">
        <f>E48*[35]Inicial!$C$21</f>
        <v>9081.9485899024694</v>
      </c>
      <c r="H48" s="473">
        <f>'[46]Tabela por km'!I48</f>
        <v>340.93251878278937</v>
      </c>
      <c r="I48" s="474">
        <f t="shared" si="5"/>
        <v>0.14205521615949557</v>
      </c>
      <c r="J48" s="475">
        <f>H48*[35]Inicial!$D$21</f>
        <v>10227.975563483682</v>
      </c>
      <c r="K48" s="476">
        <f>'[46]Tabela por km'!L48</f>
        <v>309.92969108140562</v>
      </c>
      <c r="L48" s="474">
        <f t="shared" si="2"/>
        <v>0.129137371283919</v>
      </c>
      <c r="M48" s="477">
        <f>K48*[35]Inicial!$E$21</f>
        <v>10537.609496767791</v>
      </c>
      <c r="N48" s="477">
        <f>'[46]Tabela por km'!O48</f>
        <v>331.77741203611743</v>
      </c>
      <c r="O48" s="474">
        <f t="shared" si="3"/>
        <v>0.13824058834838227</v>
      </c>
      <c r="P48" s="477">
        <f>N48*[35]Inicial!$F$21</f>
        <v>11943.986833300227</v>
      </c>
      <c r="Q48" s="478">
        <v>0.9</v>
      </c>
      <c r="R48" s="479">
        <v>0.3</v>
      </c>
      <c r="S48" s="44">
        <v>5</v>
      </c>
      <c r="T48" s="40"/>
      <c r="U48" s="40"/>
    </row>
    <row r="49" spans="2:21" ht="15.6" customHeight="1">
      <c r="B49" s="504">
        <f t="shared" si="4"/>
        <v>2401</v>
      </c>
      <c r="C49" s="505" t="s">
        <v>135</v>
      </c>
      <c r="D49" s="505">
        <f t="shared" si="8"/>
        <v>2600</v>
      </c>
      <c r="E49" s="480">
        <f>'[46]Tabela por km'!F49</f>
        <v>378.2093674976233</v>
      </c>
      <c r="F49" s="481">
        <f t="shared" si="1"/>
        <v>0.14546514134523975</v>
      </c>
      <c r="G49" s="482">
        <f>E49*[35]Inicial!$C$21</f>
        <v>9833.4435549382051</v>
      </c>
      <c r="H49" s="480">
        <f>'[46]Tabela por km'!I49</f>
        <v>369.3334479413428</v>
      </c>
      <c r="I49" s="481">
        <f t="shared" si="5"/>
        <v>0.14205132613128568</v>
      </c>
      <c r="J49" s="482">
        <f>H49*[35]Inicial!$D$21</f>
        <v>11080.003438240285</v>
      </c>
      <c r="K49" s="483">
        <f>'[46]Tabela por km'!L49</f>
        <v>335.90582253072404</v>
      </c>
      <c r="L49" s="481">
        <f t="shared" si="2"/>
        <v>0.12919454712720155</v>
      </c>
      <c r="M49" s="484">
        <f>K49*[35]Inicial!$E$21</f>
        <v>11420.797966044618</v>
      </c>
      <c r="N49" s="484">
        <f>'[46]Tabela por km'!O49</f>
        <v>359.51684901093074</v>
      </c>
      <c r="O49" s="481">
        <f t="shared" si="3"/>
        <v>0.13827571115805029</v>
      </c>
      <c r="P49" s="484">
        <f>N49*[35]Inicial!$F$21</f>
        <v>12942.606564393507</v>
      </c>
      <c r="Q49" s="485">
        <v>1</v>
      </c>
      <c r="R49" s="486">
        <v>0.3</v>
      </c>
      <c r="S49" s="44">
        <v>5</v>
      </c>
      <c r="T49" s="40"/>
      <c r="U49" s="40"/>
    </row>
    <row r="50" spans="2:21" ht="15.6" customHeight="1">
      <c r="B50" s="504">
        <f t="shared" si="4"/>
        <v>2601</v>
      </c>
      <c r="C50" s="505" t="s">
        <v>135</v>
      </c>
      <c r="D50" s="505">
        <f t="shared" si="8"/>
        <v>2800</v>
      </c>
      <c r="E50" s="480">
        <f>'[46]Tabela por km'!F50</f>
        <v>404.81368889531888</v>
      </c>
      <c r="F50" s="481">
        <f t="shared" si="1"/>
        <v>0.14457631746261387</v>
      </c>
      <c r="G50" s="482">
        <f>E50*[35]Inicial!$C$21</f>
        <v>10525.155911278291</v>
      </c>
      <c r="H50" s="480">
        <f>'[46]Tabela por km'!I50</f>
        <v>395.25007338247445</v>
      </c>
      <c r="I50" s="481">
        <f t="shared" si="5"/>
        <v>0.14116074049374089</v>
      </c>
      <c r="J50" s="482">
        <f>H50*[35]Inicial!$D$21</f>
        <v>11857.502201474234</v>
      </c>
      <c r="K50" s="483">
        <f>'[46]Tabela por km'!L50</f>
        <v>359.39765026262063</v>
      </c>
      <c r="L50" s="481">
        <f t="shared" si="2"/>
        <v>0.12835630366522166</v>
      </c>
      <c r="M50" s="484">
        <f>K50*[35]Inicial!$E$21</f>
        <v>12219.520108929102</v>
      </c>
      <c r="N50" s="484">
        <f>'[46]Tabela por km'!O50</f>
        <v>384.77198226832229</v>
      </c>
      <c r="O50" s="481">
        <f t="shared" si="3"/>
        <v>0.13741856509582939</v>
      </c>
      <c r="P50" s="484">
        <f>N50*[35]Inicial!$F$21</f>
        <v>13851.791361659602</v>
      </c>
      <c r="Q50" s="485">
        <v>1</v>
      </c>
      <c r="R50" s="486">
        <v>0.3</v>
      </c>
      <c r="S50" s="44">
        <v>5</v>
      </c>
      <c r="T50" s="40"/>
      <c r="U50" s="40"/>
    </row>
    <row r="51" spans="2:21" ht="15.6" customHeight="1">
      <c r="B51" s="504">
        <f t="shared" si="4"/>
        <v>2801</v>
      </c>
      <c r="C51" s="505" t="s">
        <v>135</v>
      </c>
      <c r="D51" s="505">
        <f t="shared" si="8"/>
        <v>3000</v>
      </c>
      <c r="E51" s="480">
        <f>'[46]Tabela por km'!F51</f>
        <v>431.41801029301445</v>
      </c>
      <c r="F51" s="481">
        <f t="shared" si="1"/>
        <v>0.1438060034310048</v>
      </c>
      <c r="G51" s="482">
        <f>E51*[35]Inicial!$C$21</f>
        <v>11216.868267618376</v>
      </c>
      <c r="H51" s="480">
        <f>'[46]Tabela por km'!I51</f>
        <v>421.16669882360611</v>
      </c>
      <c r="I51" s="481">
        <f t="shared" si="5"/>
        <v>0.14038889960786871</v>
      </c>
      <c r="J51" s="482">
        <f>H51*[35]Inicial!$D$21</f>
        <v>12635.000964708182</v>
      </c>
      <c r="K51" s="483">
        <f>'[46]Tabela por km'!L51</f>
        <v>382.88947799451722</v>
      </c>
      <c r="L51" s="481">
        <f t="shared" si="2"/>
        <v>0.12762982599817241</v>
      </c>
      <c r="M51" s="484">
        <f>K51*[35]Inicial!$E$21</f>
        <v>13018.242251813586</v>
      </c>
      <c r="N51" s="484">
        <f>'[46]Tabela por km'!O51</f>
        <v>410.02711552571373</v>
      </c>
      <c r="O51" s="481">
        <f t="shared" si="3"/>
        <v>0.13667570517523792</v>
      </c>
      <c r="P51" s="484">
        <f>N51*[35]Inicial!$F$21</f>
        <v>14760.976158925694</v>
      </c>
      <c r="Q51" s="485">
        <v>1.1000000000000001</v>
      </c>
      <c r="R51" s="486">
        <v>0.3</v>
      </c>
      <c r="S51" s="44">
        <v>6</v>
      </c>
      <c r="T51" s="40"/>
      <c r="U51" s="40"/>
    </row>
    <row r="52" spans="2:21" ht="15.6" customHeight="1">
      <c r="B52" s="504">
        <f t="shared" si="4"/>
        <v>3001</v>
      </c>
      <c r="C52" s="505" t="s">
        <v>135</v>
      </c>
      <c r="D52" s="505">
        <f t="shared" si="8"/>
        <v>3200</v>
      </c>
      <c r="E52" s="480">
        <f>'[46]Tabela por km'!F52</f>
        <v>460.32166279438889</v>
      </c>
      <c r="F52" s="481">
        <f t="shared" si="1"/>
        <v>0.14385051962324652</v>
      </c>
      <c r="G52" s="482">
        <f>E52*[35]Inicial!$C$21</f>
        <v>11968.363232654112</v>
      </c>
      <c r="H52" s="480">
        <f>'[46]Tabela por km'!I52</f>
        <v>449.56762798215959</v>
      </c>
      <c r="I52" s="481">
        <f t="shared" si="5"/>
        <v>0.14048988374442486</v>
      </c>
      <c r="J52" s="482">
        <f>H52*[35]Inicial!$D$21</f>
        <v>13487.028839464787</v>
      </c>
      <c r="K52" s="483">
        <f>'[46]Tabela por km'!L52</f>
        <v>408.86560944383552</v>
      </c>
      <c r="L52" s="481">
        <f t="shared" si="2"/>
        <v>0.1277705029511986</v>
      </c>
      <c r="M52" s="484">
        <f>K52*[35]Inicial!$E$21</f>
        <v>13901.430721090408</v>
      </c>
      <c r="N52" s="484">
        <f>'[46]Tabela por km'!O52</f>
        <v>437.76655250052698</v>
      </c>
      <c r="O52" s="481">
        <f t="shared" si="3"/>
        <v>0.13680204765641468</v>
      </c>
      <c r="P52" s="484">
        <f>N52*[35]Inicial!$F$21</f>
        <v>15759.595890018971</v>
      </c>
      <c r="Q52" s="485">
        <v>1.1000000000000001</v>
      </c>
      <c r="R52" s="486">
        <v>0.3</v>
      </c>
      <c r="S52" s="44">
        <v>6</v>
      </c>
      <c r="T52" s="40"/>
      <c r="U52" s="40"/>
    </row>
    <row r="53" spans="2:21" ht="15.6" customHeight="1">
      <c r="B53" s="504">
        <f t="shared" si="4"/>
        <v>3201</v>
      </c>
      <c r="C53" s="505" t="s">
        <v>135</v>
      </c>
      <c r="D53" s="505">
        <f t="shared" si="8"/>
        <v>3400</v>
      </c>
      <c r="E53" s="480">
        <f>'[46]Tabela por km'!F53</f>
        <v>486.92598419208446</v>
      </c>
      <c r="F53" s="481">
        <f t="shared" si="1"/>
        <v>0.14321352476237778</v>
      </c>
      <c r="G53" s="482">
        <f>E53*[35]Inicial!$C$21</f>
        <v>12660.075588994196</v>
      </c>
      <c r="H53" s="480">
        <f>'[46]Tabela por km'!I53</f>
        <v>475.48425342329125</v>
      </c>
      <c r="I53" s="481">
        <f t="shared" si="5"/>
        <v>0.13984830983037977</v>
      </c>
      <c r="J53" s="482">
        <f>H53*[35]Inicial!$D$21</f>
        <v>14264.527602698738</v>
      </c>
      <c r="K53" s="483">
        <f>'[46]Tabela por km'!L53</f>
        <v>432.35743717573212</v>
      </c>
      <c r="L53" s="481">
        <f t="shared" si="2"/>
        <v>0.12716395211050946</v>
      </c>
      <c r="M53" s="484">
        <f>K53*[35]Inicial!$E$21</f>
        <v>14700.152863974892</v>
      </c>
      <c r="N53" s="484">
        <f>'[46]Tabela por km'!O53</f>
        <v>463.02168575791842</v>
      </c>
      <c r="O53" s="481">
        <f t="shared" si="3"/>
        <v>0.13618284875232894</v>
      </c>
      <c r="P53" s="484">
        <f>N53*[35]Inicial!$F$21</f>
        <v>16668.780687285063</v>
      </c>
      <c r="Q53" s="485">
        <v>1.2</v>
      </c>
      <c r="R53" s="486">
        <v>0.3</v>
      </c>
      <c r="S53" s="44">
        <v>6</v>
      </c>
      <c r="T53" s="40"/>
      <c r="U53" s="40"/>
    </row>
    <row r="54" spans="2:21" ht="15.6" customHeight="1">
      <c r="B54" s="504">
        <f t="shared" si="4"/>
        <v>3401</v>
      </c>
      <c r="C54" s="505" t="s">
        <v>135</v>
      </c>
      <c r="D54" s="505">
        <f t="shared" si="8"/>
        <v>3600</v>
      </c>
      <c r="E54" s="480">
        <f>'[46]Tabela por km'!F54</f>
        <v>513.53030558978003</v>
      </c>
      <c r="F54" s="481">
        <f t="shared" si="1"/>
        <v>0.14264730710827223</v>
      </c>
      <c r="G54" s="482">
        <f>E54*[35]Inicial!$C$21</f>
        <v>13351.787945334281</v>
      </c>
      <c r="H54" s="480">
        <f>'[46]Tabela por km'!I54</f>
        <v>501.40087886442291</v>
      </c>
      <c r="I54" s="481">
        <f t="shared" si="5"/>
        <v>0.13927802190678415</v>
      </c>
      <c r="J54" s="482">
        <f>H54*[35]Inicial!$D$21</f>
        <v>15042.026365932687</v>
      </c>
      <c r="K54" s="483">
        <f>'[46]Tabela por km'!L54</f>
        <v>455.84926490762871</v>
      </c>
      <c r="L54" s="481">
        <f t="shared" si="2"/>
        <v>0.12662479580767463</v>
      </c>
      <c r="M54" s="484">
        <f>K54*[35]Inicial!$E$21</f>
        <v>15498.875006859376</v>
      </c>
      <c r="N54" s="484">
        <f>'[46]Tabela por km'!O54</f>
        <v>488.27681901530997</v>
      </c>
      <c r="O54" s="481">
        <f t="shared" si="3"/>
        <v>0.13563244972647498</v>
      </c>
      <c r="P54" s="484">
        <f>N54*[35]Inicial!$F$21</f>
        <v>17577.965484551158</v>
      </c>
      <c r="Q54" s="485">
        <v>1.2</v>
      </c>
      <c r="R54" s="486">
        <v>0.3</v>
      </c>
      <c r="S54" s="44">
        <v>7</v>
      </c>
      <c r="T54" s="40"/>
      <c r="U54" s="40"/>
    </row>
    <row r="55" spans="2:21" ht="15.6" customHeight="1">
      <c r="B55" s="504">
        <f t="shared" si="4"/>
        <v>3601</v>
      </c>
      <c r="C55" s="505" t="s">
        <v>135</v>
      </c>
      <c r="D55" s="505">
        <f t="shared" si="8"/>
        <v>3800</v>
      </c>
      <c r="E55" s="480">
        <f>'[46]Tabela por km'!F55</f>
        <v>542.43395809115452</v>
      </c>
      <c r="F55" s="481">
        <f t="shared" si="1"/>
        <v>0.14274577844504066</v>
      </c>
      <c r="G55" s="482">
        <f>E55*[35]Inicial!$C$21</f>
        <v>14103.282910370017</v>
      </c>
      <c r="H55" s="480">
        <f>'[46]Tabela por km'!I55</f>
        <v>529.80180802297639</v>
      </c>
      <c r="I55" s="481">
        <f t="shared" si="5"/>
        <v>0.13942152842709904</v>
      </c>
      <c r="J55" s="482">
        <f>H55*[35]Inicial!$D$21</f>
        <v>15894.054240689291</v>
      </c>
      <c r="K55" s="483">
        <f>'[46]Tabela por km'!L55</f>
        <v>481.82539635694712</v>
      </c>
      <c r="L55" s="481">
        <f t="shared" si="2"/>
        <v>0.12679615693603871</v>
      </c>
      <c r="M55" s="484">
        <f>K55*[35]Inicial!$E$21</f>
        <v>16382.063476136202</v>
      </c>
      <c r="N55" s="484">
        <f>'[46]Tabela por km'!O55</f>
        <v>516.01625599012323</v>
      </c>
      <c r="O55" s="481">
        <f t="shared" si="3"/>
        <v>0.13579375157634821</v>
      </c>
      <c r="P55" s="484">
        <f>N55*[35]Inicial!$F$21</f>
        <v>18576.585215644438</v>
      </c>
      <c r="Q55" s="485">
        <v>1.2</v>
      </c>
      <c r="R55" s="486">
        <v>0.3</v>
      </c>
      <c r="S55" s="44">
        <v>7</v>
      </c>
      <c r="T55" s="40"/>
      <c r="U55" s="40"/>
    </row>
    <row r="56" spans="2:21" ht="15.6" customHeight="1" thickBot="1">
      <c r="B56" s="508">
        <f t="shared" si="4"/>
        <v>3801</v>
      </c>
      <c r="C56" s="509" t="s">
        <v>135</v>
      </c>
      <c r="D56" s="509">
        <f t="shared" si="8"/>
        <v>4000</v>
      </c>
      <c r="E56" s="494">
        <f>'[46]Tabela por km'!F56</f>
        <v>569.03827948884998</v>
      </c>
      <c r="F56" s="495">
        <f t="shared" si="1"/>
        <v>0.1422595698722125</v>
      </c>
      <c r="G56" s="496">
        <f>E56*[35]Inicial!$C$21</f>
        <v>14794.995266710099</v>
      </c>
      <c r="H56" s="494">
        <f>'[46]Tabela por km'!I56</f>
        <v>555.71843346410799</v>
      </c>
      <c r="I56" s="495">
        <f t="shared" si="5"/>
        <v>0.138929608366027</v>
      </c>
      <c r="J56" s="496">
        <f>H56*[35]Inicial!$D$21</f>
        <v>16671.55300392324</v>
      </c>
      <c r="K56" s="497">
        <f>'[46]Tabela por km'!L56</f>
        <v>505.31722408884372</v>
      </c>
      <c r="L56" s="495">
        <f t="shared" si="2"/>
        <v>0.12632930602221093</v>
      </c>
      <c r="M56" s="498">
        <f>K56*[35]Inicial!$E$21</f>
        <v>17180.785619020688</v>
      </c>
      <c r="N56" s="498">
        <f>'[46]Tabela por km'!O56</f>
        <v>541.27138924751466</v>
      </c>
      <c r="O56" s="495">
        <f t="shared" si="3"/>
        <v>0.13531784731187865</v>
      </c>
      <c r="P56" s="498">
        <f>N56*[35]Inicial!$F$21</f>
        <v>19485.770012910529</v>
      </c>
      <c r="Q56" s="499">
        <v>1.2</v>
      </c>
      <c r="R56" s="500">
        <v>0.3</v>
      </c>
      <c r="S56" s="44">
        <v>8</v>
      </c>
      <c r="T56" s="40"/>
      <c r="U56" s="40"/>
    </row>
    <row r="57" spans="2:21" ht="23.1" hidden="1" customHeight="1">
      <c r="B57" s="513">
        <f t="shared" ref="B57:B66" si="9">D56+1</f>
        <v>4001</v>
      </c>
      <c r="C57" s="513" t="s">
        <v>135</v>
      </c>
      <c r="D57" s="513">
        <f t="shared" si="8"/>
        <v>4200</v>
      </c>
      <c r="E57" s="514">
        <f>'[46]Tabela por km'!F57</f>
        <v>595.64260088654555</v>
      </c>
      <c r="F57" s="514">
        <f t="shared" ref="F57:F66" si="10">+E57/D57</f>
        <v>0.14181966687774894</v>
      </c>
      <c r="G57" s="514" t="e">
        <v>#REF!</v>
      </c>
      <c r="H57" s="514">
        <f>'[36]Tabela por km'!I59</f>
        <v>1065.0320939108155</v>
      </c>
      <c r="I57" s="514">
        <f t="shared" ref="I57:I66" si="11">+H57/D57</f>
        <v>0.25357906997876561</v>
      </c>
      <c r="J57" s="514">
        <v>31950.962817324467</v>
      </c>
      <c r="K57" s="514">
        <f>'[36]Tabela por km'!L59</f>
        <v>970.17935582527537</v>
      </c>
      <c r="L57" s="514">
        <f t="shared" ref="L57:L66" si="12">+K57/D57</f>
        <v>0.23099508472030367</v>
      </c>
      <c r="M57" s="514">
        <v>32986.098098059359</v>
      </c>
      <c r="N57" s="514">
        <f>'[36]Tabela por km'!O59</f>
        <v>1055.6645782360258</v>
      </c>
      <c r="O57" s="514">
        <f t="shared" ref="O57:O66" si="13">+N57/D57</f>
        <v>0.25134870910381568</v>
      </c>
      <c r="P57" s="514">
        <v>38003.924816496932</v>
      </c>
      <c r="Q57" s="515">
        <v>1.2</v>
      </c>
      <c r="R57" s="515">
        <v>0.3</v>
      </c>
      <c r="S57" s="44">
        <v>8</v>
      </c>
      <c r="T57" s="40"/>
      <c r="U57" s="40"/>
    </row>
    <row r="58" spans="2:21" s="61" customFormat="1" ht="22.5" hidden="1" customHeight="1">
      <c r="B58" s="511">
        <f t="shared" si="9"/>
        <v>4201</v>
      </c>
      <c r="C58" s="511" t="s">
        <v>135</v>
      </c>
      <c r="D58" s="511">
        <f t="shared" si="8"/>
        <v>4400</v>
      </c>
      <c r="E58" s="510">
        <f>'[36]Tabela por km'!F60</f>
        <v>1153.1204021533581</v>
      </c>
      <c r="F58" s="510">
        <f t="shared" si="10"/>
        <v>0.26207281867121773</v>
      </c>
      <c r="G58" s="510">
        <v>29981.13045598731</v>
      </c>
      <c r="H58" s="510">
        <f>'[36]Tabela por km'!I60</f>
        <v>1114.069298892671</v>
      </c>
      <c r="I58" s="510">
        <f t="shared" si="11"/>
        <v>0.25319756793015252</v>
      </c>
      <c r="J58" s="510">
        <v>33422.078966780129</v>
      </c>
      <c r="K58" s="510">
        <f>'[36]Tabela por km'!L60</f>
        <v>1014.7818399657141</v>
      </c>
      <c r="L58" s="510">
        <f t="shared" si="12"/>
        <v>0.23063223635584412</v>
      </c>
      <c r="M58" s="510">
        <v>34502.582558834278</v>
      </c>
      <c r="N58" s="510">
        <f>'[36]Tabela por km'!O60</f>
        <v>1104.2740911488752</v>
      </c>
      <c r="O58" s="510">
        <f t="shared" si="13"/>
        <v>0.2509713843520171</v>
      </c>
      <c r="P58" s="510">
        <v>39753.867281359504</v>
      </c>
      <c r="Q58" s="512">
        <v>1.2</v>
      </c>
      <c r="R58" s="512">
        <v>0.3</v>
      </c>
    </row>
    <row r="59" spans="2:21" s="61" customFormat="1" ht="30.75" hidden="1" customHeight="1">
      <c r="B59" s="511">
        <f t="shared" si="9"/>
        <v>4401</v>
      </c>
      <c r="C59" s="511" t="s">
        <v>135</v>
      </c>
      <c r="D59" s="511">
        <f t="shared" si="8"/>
        <v>4600</v>
      </c>
      <c r="E59" s="510">
        <f>'[36]Tabela por km'!F61</f>
        <v>1206.2331228191952</v>
      </c>
      <c r="F59" s="510">
        <f t="shared" si="10"/>
        <v>0.26222459191721637</v>
      </c>
      <c r="G59" s="510">
        <v>31362.061193299072</v>
      </c>
      <c r="H59" s="510">
        <f>'[36]Tabela por km'!I61</f>
        <v>1165.5908075919483</v>
      </c>
      <c r="I59" s="510">
        <f t="shared" si="11"/>
        <v>0.25338930599824966</v>
      </c>
      <c r="J59" s="510">
        <v>34967.724227758452</v>
      </c>
      <c r="K59" s="510">
        <f>'[36]Tabela por km'!L61</f>
        <v>1061.8686278235746</v>
      </c>
      <c r="L59" s="510">
        <f t="shared" si="12"/>
        <v>0.23084100604860316</v>
      </c>
      <c r="M59" s="510">
        <v>36103.533346001539</v>
      </c>
      <c r="N59" s="510">
        <f>'[36]Tabela por km'!O61</f>
        <v>1155.3679077791467</v>
      </c>
      <c r="O59" s="510">
        <f t="shared" si="13"/>
        <v>0.25116693647372751</v>
      </c>
      <c r="P59" s="510">
        <v>41593.244680049276</v>
      </c>
      <c r="Q59" s="512">
        <v>1.2</v>
      </c>
      <c r="R59" s="512">
        <v>0.3</v>
      </c>
    </row>
    <row r="60" spans="2:21" s="61" customFormat="1" ht="15.75" hidden="1">
      <c r="B60" s="511">
        <f t="shared" si="9"/>
        <v>4601</v>
      </c>
      <c r="C60" s="511" t="s">
        <v>135</v>
      </c>
      <c r="D60" s="511">
        <f t="shared" si="8"/>
        <v>4800</v>
      </c>
      <c r="E60" s="510">
        <f>'[36]Tabela por km'!F62</f>
        <v>1257.0465123813538</v>
      </c>
      <c r="F60" s="510">
        <f t="shared" si="10"/>
        <v>0.2618846900794487</v>
      </c>
      <c r="G60" s="510">
        <v>32683.209321915198</v>
      </c>
      <c r="H60" s="510">
        <f>'[36]Tabela por km'!I62</f>
        <v>1214.6280125738037</v>
      </c>
      <c r="I60" s="510">
        <f t="shared" si="11"/>
        <v>0.25304750261954245</v>
      </c>
      <c r="J60" s="510">
        <v>36438.84037721411</v>
      </c>
      <c r="K60" s="510">
        <f>'[36]Tabela por km'!L62</f>
        <v>1106.4711119640133</v>
      </c>
      <c r="L60" s="510">
        <f t="shared" si="12"/>
        <v>0.23051481499250276</v>
      </c>
      <c r="M60" s="510">
        <v>37620.01780677645</v>
      </c>
      <c r="N60" s="510">
        <f>'[36]Tabela por km'!O62</f>
        <v>1203.9774206919963</v>
      </c>
      <c r="O60" s="510">
        <f t="shared" si="13"/>
        <v>0.25082862931083255</v>
      </c>
      <c r="P60" s="510">
        <v>43343.187144911863</v>
      </c>
      <c r="Q60" s="512">
        <v>1.2</v>
      </c>
      <c r="R60" s="512">
        <v>0.3</v>
      </c>
    </row>
    <row r="61" spans="2:21" s="61" customFormat="1" ht="15.75" hidden="1">
      <c r="B61" s="511">
        <f t="shared" si="9"/>
        <v>4801</v>
      </c>
      <c r="C61" s="511" t="s">
        <v>135</v>
      </c>
      <c r="D61" s="511">
        <f t="shared" si="8"/>
        <v>5000</v>
      </c>
      <c r="E61" s="510">
        <f>'[36]Tabela por km'!F63</f>
        <v>1307.8599019435121</v>
      </c>
      <c r="F61" s="510">
        <f t="shared" si="10"/>
        <v>0.26157198038870244</v>
      </c>
      <c r="G61" s="510">
        <v>34004.357450531315</v>
      </c>
      <c r="H61" s="510">
        <f>'[36]Tabela por km'!I63</f>
        <v>1263.6652175556592</v>
      </c>
      <c r="I61" s="510">
        <f t="shared" si="11"/>
        <v>0.25273304351113185</v>
      </c>
      <c r="J61" s="510">
        <v>37909.956526669775</v>
      </c>
      <c r="K61" s="510">
        <f>'[36]Tabela por km'!L63</f>
        <v>1151.073596104452</v>
      </c>
      <c r="L61" s="510">
        <f t="shared" si="12"/>
        <v>0.2302147192208904</v>
      </c>
      <c r="M61" s="510">
        <v>39136.502267551368</v>
      </c>
      <c r="N61" s="510">
        <f>'[36]Tabela por km'!O63</f>
        <v>1252.5869336048456</v>
      </c>
      <c r="O61" s="510">
        <f t="shared" si="13"/>
        <v>0.25051738672096913</v>
      </c>
      <c r="P61" s="510">
        <v>45093.129609774442</v>
      </c>
      <c r="Q61" s="512">
        <v>1.2</v>
      </c>
      <c r="R61" s="512">
        <v>0.3</v>
      </c>
    </row>
    <row r="62" spans="2:21" s="61" customFormat="1" ht="15.75" hidden="1">
      <c r="B62" s="511">
        <f t="shared" si="9"/>
        <v>5001</v>
      </c>
      <c r="C62" s="511" t="s">
        <v>135</v>
      </c>
      <c r="D62" s="511">
        <f t="shared" si="8"/>
        <v>5200</v>
      </c>
      <c r="E62" s="510">
        <f>'[36]Tabela por km'!F64</f>
        <v>1360.9726226093492</v>
      </c>
      <c r="F62" s="510">
        <f t="shared" si="10"/>
        <v>0.26172550434795178</v>
      </c>
      <c r="G62" s="510">
        <v>35385.288187843078</v>
      </c>
      <c r="H62" s="510">
        <f>'[36]Tabela por km'!I64</f>
        <v>1315.1867262549365</v>
      </c>
      <c r="I62" s="510">
        <f t="shared" si="11"/>
        <v>0.2529205242797955</v>
      </c>
      <c r="J62" s="510">
        <v>39455.601787648098</v>
      </c>
      <c r="K62" s="510">
        <f>'[36]Tabela por km'!L64</f>
        <v>1198.1603839623124</v>
      </c>
      <c r="L62" s="510">
        <f t="shared" si="12"/>
        <v>0.23041545845429084</v>
      </c>
      <c r="M62" s="510">
        <v>40737.453054718622</v>
      </c>
      <c r="N62" s="510">
        <f>'[36]Tabela por km'!O64</f>
        <v>1303.6807502351169</v>
      </c>
      <c r="O62" s="510">
        <f t="shared" si="13"/>
        <v>0.25070783658367635</v>
      </c>
      <c r="P62" s="510">
        <v>46932.507008464207</v>
      </c>
      <c r="Q62" s="512">
        <v>1.2</v>
      </c>
      <c r="R62" s="512">
        <v>0.3</v>
      </c>
    </row>
    <row r="63" spans="2:21" s="61" customFormat="1" ht="15.75" hidden="1">
      <c r="B63" s="511">
        <f t="shared" si="9"/>
        <v>5201</v>
      </c>
      <c r="C63" s="511" t="s">
        <v>135</v>
      </c>
      <c r="D63" s="511">
        <f t="shared" si="8"/>
        <v>5400</v>
      </c>
      <c r="E63" s="510">
        <f>'[36]Tabela por km'!F65</f>
        <v>1411.7860121715078</v>
      </c>
      <c r="F63" s="510">
        <f t="shared" si="10"/>
        <v>0.26144185410583476</v>
      </c>
      <c r="G63" s="510">
        <v>36706.4363164592</v>
      </c>
      <c r="H63" s="510">
        <f>'[36]Tabela por km'!I65</f>
        <v>1364.2239312367919</v>
      </c>
      <c r="I63" s="510">
        <f t="shared" si="11"/>
        <v>0.25263406134014665</v>
      </c>
      <c r="J63" s="510">
        <v>40926.717937103756</v>
      </c>
      <c r="K63" s="510">
        <f>'[36]Tabela por km'!L65</f>
        <v>1242.7628681027511</v>
      </c>
      <c r="L63" s="510">
        <f t="shared" si="12"/>
        <v>0.23014127187087982</v>
      </c>
      <c r="M63" s="510">
        <v>42253.937515493541</v>
      </c>
      <c r="N63" s="510">
        <f>'[36]Tabela por km'!O65</f>
        <v>1352.2902631479662</v>
      </c>
      <c r="O63" s="510">
        <f t="shared" si="13"/>
        <v>0.25042412280517895</v>
      </c>
      <c r="P63" s="510">
        <v>48682.449473326786</v>
      </c>
      <c r="Q63" s="512">
        <v>1.2</v>
      </c>
      <c r="R63" s="512">
        <v>0.3</v>
      </c>
    </row>
    <row r="64" spans="2:21" ht="15.75" hidden="1">
      <c r="B64" s="511">
        <f t="shared" si="9"/>
        <v>5401</v>
      </c>
      <c r="C64" s="511" t="s">
        <v>135</v>
      </c>
      <c r="D64" s="511">
        <f t="shared" si="8"/>
        <v>5600</v>
      </c>
      <c r="E64" s="510">
        <f>'[36]Tabela por km'!F66</f>
        <v>1462.5994017336659</v>
      </c>
      <c r="F64" s="510">
        <f t="shared" si="10"/>
        <v>0.26117846459529748</v>
      </c>
      <c r="G64" s="510">
        <v>38027.584445075314</v>
      </c>
      <c r="H64" s="510">
        <f>'[36]Tabela por km'!I66</f>
        <v>1413.2611362186474</v>
      </c>
      <c r="I64" s="510">
        <f t="shared" si="11"/>
        <v>0.25236806003904416</v>
      </c>
      <c r="J64" s="510">
        <v>42397.834086559422</v>
      </c>
      <c r="K64" s="510">
        <f>'[36]Tabela por km'!L66</f>
        <v>1287.3653522431896</v>
      </c>
      <c r="L64" s="510">
        <f t="shared" si="12"/>
        <v>0.22988667004342672</v>
      </c>
      <c r="M64" s="510">
        <v>43770.421976268444</v>
      </c>
      <c r="N64" s="510">
        <f>'[36]Tabela por km'!O66</f>
        <v>1400.8997760608158</v>
      </c>
      <c r="O64" s="510">
        <f t="shared" si="13"/>
        <v>0.25016067429657424</v>
      </c>
      <c r="P64" s="510">
        <v>50432.391938189372</v>
      </c>
      <c r="Q64" s="512">
        <v>1.2</v>
      </c>
      <c r="R64" s="512">
        <v>0.3</v>
      </c>
    </row>
    <row r="65" spans="2:18" ht="15.75" hidden="1">
      <c r="B65" s="511">
        <f t="shared" si="9"/>
        <v>5601</v>
      </c>
      <c r="C65" s="511" t="s">
        <v>135</v>
      </c>
      <c r="D65" s="511">
        <f t="shared" si="8"/>
        <v>5800</v>
      </c>
      <c r="E65" s="510">
        <f>'[36]Tabela por km'!F67</f>
        <v>1515.7121223995036</v>
      </c>
      <c r="F65" s="510">
        <f t="shared" si="10"/>
        <v>0.26132967627577647</v>
      </c>
      <c r="G65" s="510">
        <v>39408.515182387098</v>
      </c>
      <c r="H65" s="510">
        <f>'[36]Tabela por km'!I67</f>
        <v>1464.7826449179247</v>
      </c>
      <c r="I65" s="510">
        <f t="shared" si="11"/>
        <v>0.25254873188240079</v>
      </c>
      <c r="J65" s="510">
        <v>43943.479347537737</v>
      </c>
      <c r="K65" s="510">
        <f>'[36]Tabela por km'!L67</f>
        <v>1334.4521401010504</v>
      </c>
      <c r="L65" s="510">
        <f t="shared" si="12"/>
        <v>0.23007795518983629</v>
      </c>
      <c r="M65" s="510">
        <v>45371.372763435713</v>
      </c>
      <c r="N65" s="510">
        <f>'[36]Tabela por km'!O67</f>
        <v>1451.9935926910873</v>
      </c>
      <c r="O65" s="510">
        <f t="shared" si="13"/>
        <v>0.25034372287777368</v>
      </c>
      <c r="P65" s="510">
        <v>52271.769336879144</v>
      </c>
      <c r="Q65" s="512">
        <v>1.2</v>
      </c>
      <c r="R65" s="512">
        <v>0.3</v>
      </c>
    </row>
    <row r="66" spans="2:18" ht="15.75" hidden="1">
      <c r="B66" s="511">
        <f t="shared" si="9"/>
        <v>5801</v>
      </c>
      <c r="C66" s="511" t="s">
        <v>135</v>
      </c>
      <c r="D66" s="511">
        <f t="shared" si="8"/>
        <v>6000</v>
      </c>
      <c r="E66" s="510">
        <f>'[36]Tabela por km'!F68</f>
        <v>1566.5255119616618</v>
      </c>
      <c r="F66" s="510">
        <f t="shared" si="10"/>
        <v>0.26108758532694365</v>
      </c>
      <c r="G66" s="510">
        <v>40729.663311003205</v>
      </c>
      <c r="H66" s="510">
        <f>'[36]Tabela por km'!I68</f>
        <v>1513.8198498997804</v>
      </c>
      <c r="I66" s="510">
        <f t="shared" si="11"/>
        <v>0.25230330831663006</v>
      </c>
      <c r="J66" s="510">
        <v>45414.59549699341</v>
      </c>
      <c r="K66" s="510">
        <f>'[36]Tabela por km'!L68</f>
        <v>1379.0546242414891</v>
      </c>
      <c r="L66" s="510">
        <f t="shared" si="12"/>
        <v>0.22984243737358151</v>
      </c>
      <c r="M66" s="510">
        <v>46887.857224210631</v>
      </c>
      <c r="N66" s="510">
        <f>'[36]Tabela por km'!O68</f>
        <v>1500.6031056039369</v>
      </c>
      <c r="O66" s="510">
        <f t="shared" si="13"/>
        <v>0.25010051760065616</v>
      </c>
      <c r="P66" s="510">
        <v>54021.711801741731</v>
      </c>
      <c r="Q66" s="512">
        <v>1.2</v>
      </c>
      <c r="R66" s="512">
        <v>0.3</v>
      </c>
    </row>
    <row r="67" spans="2:18" hidden="1">
      <c r="B67" s="464"/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4"/>
      <c r="Q67" s="464"/>
      <c r="R67" s="464"/>
    </row>
    <row r="68" spans="2:18" ht="17.25" customHeight="1">
      <c r="B68" s="459" t="s">
        <v>286</v>
      </c>
      <c r="C68" s="464"/>
      <c r="D68" s="464"/>
      <c r="E68" s="464"/>
      <c r="F68" s="464"/>
      <c r="G68" s="464"/>
      <c r="H68" s="464"/>
      <c r="I68" s="464"/>
      <c r="J68" s="464"/>
      <c r="K68" s="464"/>
      <c r="L68" s="464"/>
      <c r="M68" s="464"/>
      <c r="N68" s="464"/>
      <c r="O68" s="464"/>
      <c r="P68" s="464"/>
      <c r="Q68" s="464"/>
      <c r="R68" s="464"/>
    </row>
    <row r="69" spans="2:18">
      <c r="B69" s="501" t="s">
        <v>136</v>
      </c>
      <c r="C69" s="501"/>
      <c r="D69" s="501"/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1"/>
      <c r="P69" s="501"/>
      <c r="Q69" s="501"/>
      <c r="R69" s="501"/>
    </row>
  </sheetData>
  <mergeCells count="12">
    <mergeCell ref="B3:D3"/>
    <mergeCell ref="E3:G3"/>
    <mergeCell ref="B4:D5"/>
    <mergeCell ref="E4:G4"/>
    <mergeCell ref="H4:J4"/>
    <mergeCell ref="Q3:R3"/>
    <mergeCell ref="K4:M4"/>
    <mergeCell ref="N4:P4"/>
    <mergeCell ref="H1:P2"/>
    <mergeCell ref="H3:J3"/>
    <mergeCell ref="K3:M3"/>
    <mergeCell ref="N3:P3"/>
  </mergeCells>
  <pageMargins left="0.511811024" right="0.511811024" top="0.78740157499999996" bottom="0.78740157499999996" header="0.31496062000000002" footer="0.31496062000000002"/>
  <pageSetup paperSize="9" scale="4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1:H16"/>
  <sheetViews>
    <sheetView showGridLines="0" zoomScale="93" zoomScaleNormal="93" workbookViewId="0">
      <selection activeCell="D10" sqref="D10"/>
    </sheetView>
  </sheetViews>
  <sheetFormatPr defaultRowHeight="15"/>
  <cols>
    <col min="1" max="1" width="2.85546875" style="447" customWidth="1"/>
    <col min="2" max="2" width="68.7109375" style="447" customWidth="1"/>
    <col min="3" max="3" width="25.140625" style="447" bestFit="1" customWidth="1"/>
    <col min="4" max="4" width="25.7109375" style="447" customWidth="1"/>
    <col min="5" max="5" width="1.85546875" style="447" customWidth="1"/>
    <col min="6" max="6" width="21.140625" style="447" customWidth="1"/>
    <col min="7" max="7" width="5.5703125" style="447" customWidth="1"/>
    <col min="8" max="16384" width="9.140625" style="447"/>
  </cols>
  <sheetData>
    <row r="1" spans="2:8" ht="15.75">
      <c r="B1" s="800" t="s">
        <v>234</v>
      </c>
      <c r="C1" s="800"/>
      <c r="D1" s="800"/>
      <c r="E1" s="280"/>
    </row>
    <row r="2" spans="2:8" ht="30.75" customHeight="1" thickBot="1">
      <c r="B2" s="800"/>
      <c r="C2" s="800"/>
      <c r="D2" s="800"/>
      <c r="E2" s="297"/>
    </row>
    <row r="3" spans="2:8" ht="19.5" thickBot="1">
      <c r="B3" s="346" t="s">
        <v>19</v>
      </c>
      <c r="C3" s="347" t="s">
        <v>20</v>
      </c>
      <c r="D3" s="348" t="s">
        <v>235</v>
      </c>
      <c r="E3" s="298"/>
    </row>
    <row r="4" spans="2:8" ht="41.25" customHeight="1" thickBot="1">
      <c r="B4" s="448" t="s">
        <v>236</v>
      </c>
      <c r="C4" s="801" t="s">
        <v>274</v>
      </c>
      <c r="D4" s="802"/>
      <c r="E4" s="299"/>
    </row>
    <row r="5" spans="2:8" ht="24" customHeight="1" thickBot="1">
      <c r="B5" s="448" t="s">
        <v>237</v>
      </c>
      <c r="C5" s="449" t="s">
        <v>31</v>
      </c>
      <c r="D5" s="450">
        <v>0.5</v>
      </c>
      <c r="E5" s="300"/>
    </row>
    <row r="6" spans="2:8" ht="36.75" customHeight="1" thickBot="1">
      <c r="B6" s="448" t="s">
        <v>238</v>
      </c>
      <c r="C6" s="801" t="s">
        <v>239</v>
      </c>
      <c r="D6" s="803"/>
      <c r="E6" s="299"/>
    </row>
    <row r="7" spans="2:8" ht="24" customHeight="1" thickBot="1">
      <c r="B7" s="804" t="s">
        <v>240</v>
      </c>
      <c r="C7" s="805"/>
      <c r="D7" s="802"/>
      <c r="E7" s="299"/>
    </row>
    <row r="8" spans="2:8" ht="24" customHeight="1" thickBot="1">
      <c r="B8" s="448" t="s">
        <v>241</v>
      </c>
      <c r="C8" s="449" t="s">
        <v>242</v>
      </c>
      <c r="D8" s="451">
        <f>+[46]Inicial!C17*[46]Inicial!H24</f>
        <v>732.36683604776238</v>
      </c>
      <c r="E8" s="301"/>
    </row>
    <row r="9" spans="2:8" ht="24" customHeight="1" thickBot="1">
      <c r="B9" s="448" t="s">
        <v>243</v>
      </c>
      <c r="C9" s="449" t="s">
        <v>242</v>
      </c>
      <c r="D9" s="451">
        <f>+[46]Inicial!D17*[46]Inicial!H24</f>
        <v>749.84244823208439</v>
      </c>
      <c r="E9" s="301"/>
    </row>
    <row r="10" spans="2:8" ht="24" customHeight="1" thickBot="1">
      <c r="B10" s="448" t="s">
        <v>244</v>
      </c>
      <c r="C10" s="449" t="s">
        <v>242</v>
      </c>
      <c r="D10" s="451">
        <f>+[46]Inicial!F17*[46]Inicial!H24</f>
        <v>845.03691349796634</v>
      </c>
      <c r="E10" s="301"/>
    </row>
    <row r="11" spans="2:8" ht="24" customHeight="1" thickBot="1">
      <c r="B11" s="448" t="s">
        <v>245</v>
      </c>
      <c r="C11" s="449" t="s">
        <v>31</v>
      </c>
      <c r="D11" s="452">
        <v>0.4</v>
      </c>
      <c r="E11" s="302"/>
    </row>
    <row r="12" spans="2:8" ht="24" customHeight="1" thickBot="1">
      <c r="B12" s="448" t="s">
        <v>246</v>
      </c>
      <c r="C12" s="449" t="s">
        <v>31</v>
      </c>
      <c r="D12" s="452">
        <v>0.15</v>
      </c>
      <c r="E12" s="302"/>
    </row>
    <row r="13" spans="2:8" ht="38.25" thickBot="1">
      <c r="B13" s="453" t="s">
        <v>247</v>
      </c>
      <c r="C13" s="449" t="s">
        <v>248</v>
      </c>
      <c r="D13" s="451">
        <f>(([46]PLANCUSr!H79*[46]PLANCUSr!H91+[46]PLANCUSr!G116)*[46]Inicial!H24)/[46]Inicial!C21*H13</f>
        <v>2.3290021129128582</v>
      </c>
      <c r="E13" s="301"/>
      <c r="G13" s="454" t="s">
        <v>249</v>
      </c>
      <c r="H13" s="454">
        <v>1.52</v>
      </c>
    </row>
    <row r="14" spans="2:8" ht="63.75" customHeight="1" thickBot="1">
      <c r="B14" s="455" t="s">
        <v>275</v>
      </c>
      <c r="C14" s="456" t="s">
        <v>250</v>
      </c>
      <c r="D14" s="457">
        <f>+AVERAGE(D8:D10)/9</f>
        <v>86.194303621400479</v>
      </c>
      <c r="E14" s="302"/>
    </row>
    <row r="15" spans="2:8" ht="19.5" customHeight="1">
      <c r="B15" s="458" t="s">
        <v>276</v>
      </c>
      <c r="C15" s="303"/>
      <c r="D15" s="304"/>
      <c r="E15" s="304"/>
    </row>
    <row r="16" spans="2:8" ht="15.75" customHeight="1">
      <c r="B16" s="459"/>
      <c r="C16" s="305"/>
      <c r="D16" s="306"/>
      <c r="E16" s="304"/>
    </row>
  </sheetData>
  <mergeCells count="4">
    <mergeCell ref="B1:D2"/>
    <mergeCell ref="C4:D4"/>
    <mergeCell ref="C6:D6"/>
    <mergeCell ref="B7:D7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>
    <pageSetUpPr fitToPage="1"/>
  </sheetPr>
  <dimension ref="A1:P70"/>
  <sheetViews>
    <sheetView showGridLines="0" topLeftCell="B2" zoomScale="90" zoomScaleNormal="90" workbookViewId="0">
      <selection activeCell="E7" sqref="E7"/>
    </sheetView>
  </sheetViews>
  <sheetFormatPr defaultRowHeight="15"/>
  <cols>
    <col min="1" max="1" width="9.140625" style="187" hidden="1" customWidth="1"/>
    <col min="2" max="2" width="1" style="187" customWidth="1"/>
    <col min="3" max="3" width="10.5703125" style="171" customWidth="1"/>
    <col min="4" max="4" width="11.42578125" style="187" customWidth="1"/>
    <col min="5" max="13" width="13.28515625" style="187" customWidth="1"/>
    <col min="14" max="33" width="9.140625" style="187" customWidth="1"/>
    <col min="34" max="16384" width="9.140625" style="187"/>
  </cols>
  <sheetData>
    <row r="1" spans="1:16" s="171" customFormat="1" ht="16.5" hidden="1" customHeight="1" thickBot="1">
      <c r="C1" s="173"/>
      <c r="D1" s="174" t="s">
        <v>185</v>
      </c>
      <c r="E1" s="175"/>
      <c r="F1" s="176"/>
      <c r="G1" s="177">
        <v>25</v>
      </c>
    </row>
    <row r="2" spans="1:16" s="34" customFormat="1" ht="66.75" customHeight="1">
      <c r="A2" s="59"/>
      <c r="B2" s="59"/>
      <c r="C2" s="59"/>
      <c r="D2" s="59"/>
      <c r="E2" s="808" t="s">
        <v>189</v>
      </c>
      <c r="F2" s="808"/>
      <c r="G2" s="808"/>
      <c r="H2" s="808"/>
      <c r="I2" s="808"/>
      <c r="J2" s="808"/>
      <c r="K2" s="808"/>
      <c r="L2" s="808"/>
      <c r="M2" s="808"/>
      <c r="N2" s="198"/>
      <c r="O2" s="198"/>
      <c r="P2" s="41"/>
    </row>
    <row r="3" spans="1:16" s="34" customFormat="1" ht="17.25" customHeight="1">
      <c r="A3" s="199" t="s">
        <v>84</v>
      </c>
      <c r="B3" s="200"/>
      <c r="C3" s="199"/>
      <c r="D3" s="199"/>
      <c r="E3" s="199"/>
      <c r="F3" s="199"/>
      <c r="G3" s="199"/>
      <c r="H3" s="199"/>
      <c r="I3" s="199"/>
      <c r="J3" s="199"/>
      <c r="K3" s="192" t="s">
        <v>84</v>
      </c>
      <c r="L3" s="813" t="str">
        <f>+[47]INSUMOS!C2</f>
        <v>SETEMBRO|20</v>
      </c>
      <c r="M3" s="813"/>
      <c r="N3" s="806"/>
      <c r="O3" s="807"/>
      <c r="P3" s="41"/>
    </row>
    <row r="4" spans="1:16" s="171" customFormat="1" ht="5.25" customHeight="1" thickBot="1">
      <c r="C4" s="173"/>
    </row>
    <row r="5" spans="1:16" s="178" customFormat="1" ht="19.5" customHeight="1" thickBot="1">
      <c r="B5" s="171"/>
      <c r="C5" s="809" t="s">
        <v>72</v>
      </c>
      <c r="D5" s="810"/>
      <c r="E5" s="814" t="s">
        <v>175</v>
      </c>
      <c r="F5" s="814"/>
      <c r="G5" s="814"/>
      <c r="H5" s="814" t="s">
        <v>176</v>
      </c>
      <c r="I5" s="814"/>
      <c r="J5" s="814"/>
      <c r="K5" s="814" t="s">
        <v>177</v>
      </c>
      <c r="L5" s="814"/>
      <c r="M5" s="815"/>
    </row>
    <row r="6" spans="1:16" s="179" customFormat="1" ht="26.25" thickBot="1">
      <c r="B6" s="171"/>
      <c r="C6" s="811" t="s">
        <v>178</v>
      </c>
      <c r="D6" s="812"/>
      <c r="E6" s="189" t="s">
        <v>179</v>
      </c>
      <c r="F6" s="190" t="s">
        <v>180</v>
      </c>
      <c r="G6" s="190" t="s">
        <v>181</v>
      </c>
      <c r="H6" s="190" t="s">
        <v>182</v>
      </c>
      <c r="I6" s="190" t="s">
        <v>180</v>
      </c>
      <c r="J6" s="190" t="s">
        <v>181</v>
      </c>
      <c r="K6" s="190" t="s">
        <v>182</v>
      </c>
      <c r="L6" s="190" t="s">
        <v>180</v>
      </c>
      <c r="M6" s="191" t="s">
        <v>181</v>
      </c>
    </row>
    <row r="7" spans="1:16" s="180" customFormat="1" ht="18" customHeight="1">
      <c r="B7" s="171"/>
      <c r="C7" s="193">
        <f>+G1</f>
        <v>25</v>
      </c>
      <c r="D7" s="194">
        <f>+C7*2</f>
        <v>50</v>
      </c>
      <c r="E7" s="195">
        <f>+'[47]Tab-CJ_6E'!L20</f>
        <v>57.649779619543281</v>
      </c>
      <c r="F7" s="333">
        <f>+'[47]Tab-CJ_6E'!M20</f>
        <v>1729.4933885862984</v>
      </c>
      <c r="G7" s="196">
        <f>+F7/D7</f>
        <v>34.58986777172597</v>
      </c>
      <c r="H7" s="197">
        <f>+'[47]Tab-CJ_7E'!L20</f>
        <v>55.201504566984937</v>
      </c>
      <c r="I7" s="333">
        <f>+'[47]Tab-CJ_7E'!M20</f>
        <v>2070.0564212619352</v>
      </c>
      <c r="J7" s="196">
        <f t="shared" ref="J7:J52" si="0">+I7/D7</f>
        <v>41.401128425238703</v>
      </c>
      <c r="K7" s="195">
        <f>+'[47]Tab-CJ_9E'!L20</f>
        <v>55.107491465425689</v>
      </c>
      <c r="L7" s="333">
        <f>+'[47]Tab-CJ_9E'!M20</f>
        <v>2645.1595903404332</v>
      </c>
      <c r="M7" s="196">
        <f t="shared" ref="M7:M52" si="1">+L7/D7</f>
        <v>52.903191806808664</v>
      </c>
    </row>
    <row r="8" spans="1:16" s="180" customFormat="1" ht="18" customHeight="1">
      <c r="B8" s="171"/>
      <c r="C8" s="181">
        <f>+D7+1</f>
        <v>51</v>
      </c>
      <c r="D8" s="182">
        <f t="shared" ref="D8:D15" si="2">D7+$G$1</f>
        <v>75</v>
      </c>
      <c r="E8" s="183">
        <f>+'[47]Tab-CJ_6E'!L21</f>
        <v>60.910601230962776</v>
      </c>
      <c r="F8" s="334">
        <f>+'[47]Tab-CJ_6E'!M21</f>
        <v>1827.3180369288832</v>
      </c>
      <c r="G8" s="184">
        <f t="shared" ref="G8:G52" si="3">+F8/D8</f>
        <v>24.364240492385111</v>
      </c>
      <c r="H8" s="185">
        <f>+'[47]Tab-CJ_7E'!L21</f>
        <v>58.193973104556001</v>
      </c>
      <c r="I8" s="334">
        <f>+'[47]Tab-CJ_7E'!M21</f>
        <v>2182.2739914208501</v>
      </c>
      <c r="J8" s="184">
        <f t="shared" si="0"/>
        <v>29.096986552278</v>
      </c>
      <c r="K8" s="183">
        <f>+'[47]Tab-CJ_9E'!L21</f>
        <v>57.751935717432282</v>
      </c>
      <c r="L8" s="334">
        <f>+'[47]Tab-CJ_9E'!M21</f>
        <v>2772.0929144367497</v>
      </c>
      <c r="M8" s="184">
        <f t="shared" si="1"/>
        <v>36.961238859156659</v>
      </c>
    </row>
    <row r="9" spans="1:16" s="180" customFormat="1" ht="18" customHeight="1">
      <c r="B9" s="171"/>
      <c r="C9" s="181">
        <f t="shared" ref="C9:C15" si="4">+D8+1</f>
        <v>76</v>
      </c>
      <c r="D9" s="182">
        <f t="shared" si="2"/>
        <v>100</v>
      </c>
      <c r="E9" s="183">
        <f>+'[47]Tab-CJ_6E'!L22</f>
        <v>64.171422842382256</v>
      </c>
      <c r="F9" s="334">
        <f>+'[47]Tab-CJ_6E'!M22</f>
        <v>1925.1426852714676</v>
      </c>
      <c r="G9" s="184">
        <f t="shared" si="3"/>
        <v>19.251426852714676</v>
      </c>
      <c r="H9" s="185">
        <f>+'[47]Tab-CJ_7E'!L22</f>
        <v>61.186441642127065</v>
      </c>
      <c r="I9" s="334">
        <f>+'[47]Tab-CJ_7E'!M22</f>
        <v>2294.4915615797649</v>
      </c>
      <c r="J9" s="184">
        <f t="shared" si="0"/>
        <v>22.944915615797651</v>
      </c>
      <c r="K9" s="183">
        <f>+'[47]Tab-CJ_9E'!L22</f>
        <v>60.396379969438868</v>
      </c>
      <c r="L9" s="334">
        <f>+'[47]Tab-CJ_9E'!M22</f>
        <v>2899.0262385330657</v>
      </c>
      <c r="M9" s="184">
        <f t="shared" si="1"/>
        <v>28.990262385330656</v>
      </c>
    </row>
    <row r="10" spans="1:16" s="180" customFormat="1" ht="18" customHeight="1">
      <c r="B10" s="171"/>
      <c r="C10" s="181">
        <f t="shared" si="4"/>
        <v>101</v>
      </c>
      <c r="D10" s="182">
        <f t="shared" si="2"/>
        <v>125</v>
      </c>
      <c r="E10" s="183">
        <f>+'[47]Tab-CJ_6E'!L23</f>
        <v>67.432244453801729</v>
      </c>
      <c r="F10" s="334">
        <f>+'[47]Tab-CJ_6E'!M23</f>
        <v>2022.967333614052</v>
      </c>
      <c r="G10" s="184">
        <f t="shared" si="3"/>
        <v>16.183738668912415</v>
      </c>
      <c r="H10" s="185">
        <f>+'[47]Tab-CJ_7E'!L23</f>
        <v>64.178910179698121</v>
      </c>
      <c r="I10" s="334">
        <f>+'[47]Tab-CJ_7E'!M23</f>
        <v>2406.7091317386794</v>
      </c>
      <c r="J10" s="184">
        <f t="shared" si="0"/>
        <v>19.253673053909434</v>
      </c>
      <c r="K10" s="183">
        <f>+'[47]Tab-CJ_9E'!L23</f>
        <v>63.040824221445469</v>
      </c>
      <c r="L10" s="334">
        <f>+'[47]Tab-CJ_9E'!M23</f>
        <v>3025.9595626293826</v>
      </c>
      <c r="M10" s="184">
        <f t="shared" si="1"/>
        <v>24.20767650103506</v>
      </c>
    </row>
    <row r="11" spans="1:16" s="180" customFormat="1" ht="18" customHeight="1">
      <c r="B11" s="171"/>
      <c r="C11" s="181">
        <f t="shared" si="4"/>
        <v>126</v>
      </c>
      <c r="D11" s="182">
        <f t="shared" si="2"/>
        <v>150</v>
      </c>
      <c r="E11" s="183">
        <f>+'[47]Tab-CJ_6E'!L24</f>
        <v>70.693066065221231</v>
      </c>
      <c r="F11" s="334">
        <f>+'[47]Tab-CJ_6E'!M24</f>
        <v>2120.7919819566368</v>
      </c>
      <c r="G11" s="184">
        <f t="shared" si="3"/>
        <v>14.138613213044245</v>
      </c>
      <c r="H11" s="185">
        <f>+'[47]Tab-CJ_7E'!L24</f>
        <v>67.171378717269192</v>
      </c>
      <c r="I11" s="334">
        <f>+'[47]Tab-CJ_7E'!M24</f>
        <v>2518.9267018975947</v>
      </c>
      <c r="J11" s="184">
        <f t="shared" si="0"/>
        <v>16.792844679317298</v>
      </c>
      <c r="K11" s="183">
        <f>+'[47]Tab-CJ_9E'!L24</f>
        <v>65.685268473452055</v>
      </c>
      <c r="L11" s="334">
        <f>+'[47]Tab-CJ_9E'!M24</f>
        <v>3152.8928867256986</v>
      </c>
      <c r="M11" s="184">
        <f t="shared" si="1"/>
        <v>21.019285911504657</v>
      </c>
    </row>
    <row r="12" spans="1:16" s="180" customFormat="1" ht="18" customHeight="1">
      <c r="B12" s="171"/>
      <c r="C12" s="181">
        <f t="shared" si="4"/>
        <v>151</v>
      </c>
      <c r="D12" s="182">
        <f t="shared" si="2"/>
        <v>175</v>
      </c>
      <c r="E12" s="183">
        <f>+'[47]Tab-CJ_6E'!L25</f>
        <v>73.953887676640718</v>
      </c>
      <c r="F12" s="334">
        <f>+'[47]Tab-CJ_6E'!M25</f>
        <v>2218.6166302992215</v>
      </c>
      <c r="G12" s="184">
        <f t="shared" si="3"/>
        <v>12.677809315995551</v>
      </c>
      <c r="H12" s="185">
        <f>+'[47]Tab-CJ_7E'!L25</f>
        <v>70.163847254840249</v>
      </c>
      <c r="I12" s="334">
        <f>+'[47]Tab-CJ_7E'!M25</f>
        <v>2631.1442720565092</v>
      </c>
      <c r="J12" s="184">
        <f t="shared" si="0"/>
        <v>15.035110126037194</v>
      </c>
      <c r="K12" s="183">
        <f>+'[47]Tab-CJ_9E'!L25</f>
        <v>68.329712725458663</v>
      </c>
      <c r="L12" s="334">
        <f>+'[47]Tab-CJ_9E'!M25</f>
        <v>3279.8262108220156</v>
      </c>
      <c r="M12" s="184">
        <f t="shared" si="1"/>
        <v>18.74186406184009</v>
      </c>
    </row>
    <row r="13" spans="1:16" s="180" customFormat="1" ht="18" customHeight="1">
      <c r="B13" s="171"/>
      <c r="C13" s="181">
        <f t="shared" si="4"/>
        <v>176</v>
      </c>
      <c r="D13" s="182">
        <f t="shared" si="2"/>
        <v>200</v>
      </c>
      <c r="E13" s="183">
        <f>+'[47]Tab-CJ_6E'!L26</f>
        <v>77.214709288060192</v>
      </c>
      <c r="F13" s="334">
        <f>+'[47]Tab-CJ_6E'!M26</f>
        <v>2316.4412786418056</v>
      </c>
      <c r="G13" s="184">
        <f t="shared" si="3"/>
        <v>11.582206393209027</v>
      </c>
      <c r="H13" s="185">
        <f>+'[47]Tab-CJ_7E'!L26</f>
        <v>73.156315792411306</v>
      </c>
      <c r="I13" s="334">
        <f>+'[47]Tab-CJ_7E'!M26</f>
        <v>2743.3618422154241</v>
      </c>
      <c r="J13" s="184">
        <f t="shared" si="0"/>
        <v>13.71680921107712</v>
      </c>
      <c r="K13" s="183">
        <f>+'[47]Tab-CJ_9E'!L26</f>
        <v>70.974156977465242</v>
      </c>
      <c r="L13" s="334">
        <f>+'[47]Tab-CJ_9E'!M26</f>
        <v>3406.7595349183316</v>
      </c>
      <c r="M13" s="184">
        <f t="shared" si="1"/>
        <v>17.033797674591657</v>
      </c>
    </row>
    <row r="14" spans="1:16" s="180" customFormat="1" ht="18" customHeight="1">
      <c r="B14" s="171"/>
      <c r="C14" s="181">
        <f t="shared" si="4"/>
        <v>201</v>
      </c>
      <c r="D14" s="182">
        <f t="shared" si="2"/>
        <v>225</v>
      </c>
      <c r="E14" s="183">
        <f>+'[47]Tab-CJ_6E'!L27</f>
        <v>80.475530899479679</v>
      </c>
      <c r="F14" s="334">
        <f>+'[47]Tab-CJ_6E'!M27</f>
        <v>2414.2659269843903</v>
      </c>
      <c r="G14" s="184">
        <f t="shared" si="3"/>
        <v>10.73007078659729</v>
      </c>
      <c r="H14" s="185">
        <f>+'[47]Tab-CJ_7E'!L27</f>
        <v>76.148784329982377</v>
      </c>
      <c r="I14" s="334">
        <f>+'[47]Tab-CJ_7E'!M27</f>
        <v>2855.579412374339</v>
      </c>
      <c r="J14" s="184">
        <f t="shared" si="0"/>
        <v>12.691464054997063</v>
      </c>
      <c r="K14" s="183">
        <f>+'[47]Tab-CJ_9E'!L27</f>
        <v>73.618601229471849</v>
      </c>
      <c r="L14" s="334">
        <f>+'[47]Tab-CJ_9E'!M27</f>
        <v>3533.692859014649</v>
      </c>
      <c r="M14" s="184">
        <f t="shared" si="1"/>
        <v>15.705301595620663</v>
      </c>
    </row>
    <row r="15" spans="1:16" s="180" customFormat="1" ht="18" customHeight="1">
      <c r="B15" s="171"/>
      <c r="C15" s="336">
        <f t="shared" si="4"/>
        <v>226</v>
      </c>
      <c r="D15" s="337">
        <f t="shared" si="2"/>
        <v>250</v>
      </c>
      <c r="E15" s="338">
        <f>+'[47]Tab-CJ_6E'!L28</f>
        <v>83.736352510899167</v>
      </c>
      <c r="F15" s="334">
        <f>+'[47]Tab-CJ_6E'!M28</f>
        <v>2512.0905753269749</v>
      </c>
      <c r="G15" s="339">
        <f t="shared" si="3"/>
        <v>10.0483623013079</v>
      </c>
      <c r="H15" s="340">
        <f>+'[47]Tab-CJ_7E'!L28</f>
        <v>79.141252867553419</v>
      </c>
      <c r="I15" s="334">
        <f>+'[47]Tab-CJ_7E'!M28</f>
        <v>2967.7969825332534</v>
      </c>
      <c r="J15" s="339">
        <f t="shared" si="0"/>
        <v>11.871187930133013</v>
      </c>
      <c r="K15" s="338">
        <f>+'[47]Tab-CJ_9E'!L28</f>
        <v>76.263045481478443</v>
      </c>
      <c r="L15" s="334">
        <f>+'[47]Tab-CJ_9E'!M28</f>
        <v>3660.626183110965</v>
      </c>
      <c r="M15" s="339">
        <f t="shared" si="1"/>
        <v>14.642504732443861</v>
      </c>
    </row>
    <row r="16" spans="1:16" s="172" customFormat="1" ht="18" customHeight="1">
      <c r="B16" s="171"/>
      <c r="C16" s="181">
        <f>+D15+1</f>
        <v>251</v>
      </c>
      <c r="D16" s="182">
        <f>+D15+$G$1*2</f>
        <v>300</v>
      </c>
      <c r="E16" s="183">
        <f>+'[47]Tab-CJ_6E'!L29</f>
        <v>90.257995733738127</v>
      </c>
      <c r="F16" s="334">
        <f>+'[47]Tab-CJ_6E'!M29</f>
        <v>2707.7398720121437</v>
      </c>
      <c r="G16" s="184">
        <f t="shared" si="3"/>
        <v>9.0257995733738117</v>
      </c>
      <c r="H16" s="185">
        <f>+'[47]Tab-CJ_7E'!L29</f>
        <v>85.126189942695547</v>
      </c>
      <c r="I16" s="334">
        <f>+'[47]Tab-CJ_7E'!M29</f>
        <v>3192.2321228510827</v>
      </c>
      <c r="J16" s="184">
        <f t="shared" si="0"/>
        <v>10.640773742836943</v>
      </c>
      <c r="K16" s="183">
        <f>+'[47]Tab-CJ_9E'!L29</f>
        <v>81.551933985491615</v>
      </c>
      <c r="L16" s="334">
        <f>+'[47]Tab-CJ_9E'!M29</f>
        <v>3914.4928313035975</v>
      </c>
      <c r="M16" s="184">
        <f t="shared" si="1"/>
        <v>13.048309437678659</v>
      </c>
    </row>
    <row r="17" spans="2:13" s="180" customFormat="1" ht="18" customHeight="1">
      <c r="B17" s="171"/>
      <c r="C17" s="181">
        <f t="shared" ref="C17:C25" si="5">+D16+1</f>
        <v>301</v>
      </c>
      <c r="D17" s="182">
        <f>+D16+$G$1*2</f>
        <v>350</v>
      </c>
      <c r="E17" s="183">
        <f>+'[47]Tab-CJ_6E'!L30</f>
        <v>96.779638956577116</v>
      </c>
      <c r="F17" s="334">
        <f>+'[47]Tab-CJ_6E'!M30</f>
        <v>2903.3891686973134</v>
      </c>
      <c r="G17" s="184">
        <f t="shared" si="3"/>
        <v>8.2953976248494676</v>
      </c>
      <c r="H17" s="185">
        <f>+'[47]Tab-CJ_7E'!L30</f>
        <v>91.111127017837646</v>
      </c>
      <c r="I17" s="334">
        <f>+'[47]Tab-CJ_7E'!M30</f>
        <v>3416.6672631689116</v>
      </c>
      <c r="J17" s="184">
        <f t="shared" si="0"/>
        <v>9.7619064661968906</v>
      </c>
      <c r="K17" s="183">
        <f>+'[47]Tab-CJ_9E'!L30</f>
        <v>86.840822489504816</v>
      </c>
      <c r="L17" s="334">
        <f>+'[47]Tab-CJ_9E'!M30</f>
        <v>4168.359479496231</v>
      </c>
      <c r="M17" s="184">
        <f t="shared" si="1"/>
        <v>11.909598512846374</v>
      </c>
    </row>
    <row r="18" spans="2:13" s="180" customFormat="1" ht="18" customHeight="1">
      <c r="B18" s="171"/>
      <c r="C18" s="181">
        <f t="shared" si="5"/>
        <v>351</v>
      </c>
      <c r="D18" s="186">
        <f>+D17+$G$1*2</f>
        <v>400</v>
      </c>
      <c r="E18" s="183">
        <f>+'[47]Tab-CJ_6E'!L31</f>
        <v>103.30128217941608</v>
      </c>
      <c r="F18" s="334">
        <f>+'[47]Tab-CJ_6E'!M31</f>
        <v>3099.0384653824822</v>
      </c>
      <c r="G18" s="184">
        <f t="shared" si="3"/>
        <v>7.7475961634562056</v>
      </c>
      <c r="H18" s="185">
        <f>+'[47]Tab-CJ_7E'!L31</f>
        <v>97.096064092979788</v>
      </c>
      <c r="I18" s="334">
        <f>+'[47]Tab-CJ_7E'!M31</f>
        <v>3641.1024034867419</v>
      </c>
      <c r="J18" s="184">
        <f t="shared" si="0"/>
        <v>9.1027560087168542</v>
      </c>
      <c r="K18" s="183">
        <f>+'[47]Tab-CJ_9E'!L31</f>
        <v>92.129710993518017</v>
      </c>
      <c r="L18" s="334">
        <f>+'[47]Tab-CJ_9E'!M31</f>
        <v>4422.2261276888648</v>
      </c>
      <c r="M18" s="184">
        <f t="shared" si="1"/>
        <v>11.055565319222161</v>
      </c>
    </row>
    <row r="19" spans="2:13" s="180" customFormat="1" ht="18" customHeight="1">
      <c r="B19" s="171"/>
      <c r="C19" s="181">
        <f t="shared" si="5"/>
        <v>401</v>
      </c>
      <c r="D19" s="182">
        <f>+D18+$G$1*2</f>
        <v>450</v>
      </c>
      <c r="E19" s="183">
        <f>+'[47]Tab-CJ_6E'!L32</f>
        <v>109.82292540225507</v>
      </c>
      <c r="F19" s="334">
        <f>+'[47]Tab-CJ_6E'!M32</f>
        <v>3294.6877620676519</v>
      </c>
      <c r="G19" s="184">
        <f t="shared" si="3"/>
        <v>7.3215283601503378</v>
      </c>
      <c r="H19" s="185">
        <f>+'[47]Tab-CJ_7E'!L32</f>
        <v>103.08100116812192</v>
      </c>
      <c r="I19" s="334">
        <f>+'[47]Tab-CJ_7E'!M32</f>
        <v>3865.5375438045717</v>
      </c>
      <c r="J19" s="184">
        <f t="shared" si="0"/>
        <v>8.5900834306768257</v>
      </c>
      <c r="K19" s="183">
        <f>+'[47]Tab-CJ_9E'!L32</f>
        <v>97.41859949753119</v>
      </c>
      <c r="L19" s="334">
        <f>+'[47]Tab-CJ_9E'!M32</f>
        <v>4676.0927758814969</v>
      </c>
      <c r="M19" s="184">
        <f t="shared" si="1"/>
        <v>10.39131727973666</v>
      </c>
    </row>
    <row r="20" spans="2:13" s="180" customFormat="1" ht="18" customHeight="1">
      <c r="B20" s="171"/>
      <c r="C20" s="181">
        <f t="shared" si="5"/>
        <v>451</v>
      </c>
      <c r="D20" s="182">
        <f>+D19+$G$1*2</f>
        <v>500</v>
      </c>
      <c r="E20" s="183">
        <f>+'[47]Tab-CJ_6E'!L33</f>
        <v>116.34456862509403</v>
      </c>
      <c r="F20" s="334">
        <f>+'[47]Tab-CJ_6E'!M33</f>
        <v>3490.3370587528207</v>
      </c>
      <c r="G20" s="184">
        <f t="shared" si="3"/>
        <v>6.9806741175056413</v>
      </c>
      <c r="H20" s="185">
        <f>+'[47]Tab-CJ_7E'!L33</f>
        <v>109.06593824326403</v>
      </c>
      <c r="I20" s="334">
        <f>+'[47]Tab-CJ_7E'!M33</f>
        <v>4089.972684122401</v>
      </c>
      <c r="J20" s="184">
        <f t="shared" si="0"/>
        <v>8.1799453682448018</v>
      </c>
      <c r="K20" s="183">
        <f>+'[47]Tab-CJ_9E'!L33</f>
        <v>102.70748800154439</v>
      </c>
      <c r="L20" s="334">
        <f>+'[47]Tab-CJ_9E'!M33</f>
        <v>4929.9594240741308</v>
      </c>
      <c r="M20" s="184">
        <f t="shared" si="1"/>
        <v>9.8599188481482614</v>
      </c>
    </row>
    <row r="21" spans="2:13" s="180" customFormat="1" ht="18" customHeight="1">
      <c r="B21" s="171"/>
      <c r="C21" s="181">
        <f t="shared" si="5"/>
        <v>501</v>
      </c>
      <c r="D21" s="182">
        <f t="shared" ref="D21:D35" si="6">+D20+$G$1*4</f>
        <v>600</v>
      </c>
      <c r="E21" s="183">
        <f>+'[47]Tab-CJ_6E'!L34</f>
        <v>129.38785507077196</v>
      </c>
      <c r="F21" s="334">
        <f>+'[47]Tab-CJ_6E'!M34</f>
        <v>3881.6356521231587</v>
      </c>
      <c r="G21" s="184">
        <f t="shared" si="3"/>
        <v>6.4693927535385978</v>
      </c>
      <c r="H21" s="185">
        <f>+'[47]Tab-CJ_7E'!L34</f>
        <v>121.03581239354826</v>
      </c>
      <c r="I21" s="334">
        <f>+'[47]Tab-CJ_7E'!M34</f>
        <v>4538.8429647580597</v>
      </c>
      <c r="J21" s="184">
        <f t="shared" si="0"/>
        <v>7.564738274596766</v>
      </c>
      <c r="K21" s="183">
        <f>+'[47]Tab-CJ_9E'!L34</f>
        <v>113.28526500957076</v>
      </c>
      <c r="L21" s="334">
        <f>+'[47]Tab-CJ_9E'!M34</f>
        <v>5437.6927204593967</v>
      </c>
      <c r="M21" s="184">
        <f t="shared" si="1"/>
        <v>9.0628212007656614</v>
      </c>
    </row>
    <row r="22" spans="2:13" s="180" customFormat="1" ht="18" customHeight="1">
      <c r="B22" s="171"/>
      <c r="C22" s="181">
        <f t="shared" si="5"/>
        <v>601</v>
      </c>
      <c r="D22" s="182">
        <f t="shared" si="6"/>
        <v>700</v>
      </c>
      <c r="E22" s="183">
        <f>+'[47]Tab-CJ_6E'!L35</f>
        <v>142.43114151644988</v>
      </c>
      <c r="F22" s="334">
        <f>+'[47]Tab-CJ_6E'!M35</f>
        <v>4272.9342454934967</v>
      </c>
      <c r="G22" s="184">
        <f t="shared" si="3"/>
        <v>6.104191779276424</v>
      </c>
      <c r="H22" s="185">
        <f>+'[47]Tab-CJ_7E'!L35</f>
        <v>133.00568654383252</v>
      </c>
      <c r="I22" s="334">
        <f>+'[47]Tab-CJ_7E'!M35</f>
        <v>4987.7132453937193</v>
      </c>
      <c r="J22" s="184">
        <f t="shared" si="0"/>
        <v>7.1253046362767414</v>
      </c>
      <c r="K22" s="183">
        <f>+'[47]Tab-CJ_9E'!L35</f>
        <v>123.86304201759714</v>
      </c>
      <c r="L22" s="334">
        <f>+'[47]Tab-CJ_9E'!M35</f>
        <v>5945.4260168446626</v>
      </c>
      <c r="M22" s="184">
        <f t="shared" si="1"/>
        <v>8.4934657383495189</v>
      </c>
    </row>
    <row r="23" spans="2:13" s="180" customFormat="1" ht="18" customHeight="1">
      <c r="B23" s="171"/>
      <c r="C23" s="181">
        <f t="shared" si="5"/>
        <v>701</v>
      </c>
      <c r="D23" s="182">
        <f t="shared" si="6"/>
        <v>800</v>
      </c>
      <c r="E23" s="183">
        <f>+'[47]Tab-CJ_6E'!L36</f>
        <v>155.47442796212783</v>
      </c>
      <c r="F23" s="334">
        <f>+'[47]Tab-CJ_6E'!M36</f>
        <v>4664.2328388638352</v>
      </c>
      <c r="G23" s="184">
        <f t="shared" si="3"/>
        <v>5.8302910485797943</v>
      </c>
      <c r="H23" s="185">
        <f>+'[47]Tab-CJ_7E'!L36</f>
        <v>144.97556069411675</v>
      </c>
      <c r="I23" s="334">
        <f>+'[47]Tab-CJ_7E'!M36</f>
        <v>5436.5835260293779</v>
      </c>
      <c r="J23" s="184">
        <f t="shared" si="0"/>
        <v>6.7957294075367223</v>
      </c>
      <c r="K23" s="183">
        <f>+'[47]Tab-CJ_9E'!L36</f>
        <v>134.44081902562354</v>
      </c>
      <c r="L23" s="334">
        <f>+'[47]Tab-CJ_9E'!M36</f>
        <v>6453.1593132299295</v>
      </c>
      <c r="M23" s="184">
        <f t="shared" si="1"/>
        <v>8.0664491415374115</v>
      </c>
    </row>
    <row r="24" spans="2:13" s="180" customFormat="1" ht="18" customHeight="1">
      <c r="B24" s="171"/>
      <c r="C24" s="181">
        <f t="shared" si="5"/>
        <v>801</v>
      </c>
      <c r="D24" s="182">
        <f t="shared" si="6"/>
        <v>900</v>
      </c>
      <c r="E24" s="183">
        <f>+'[47]Tab-CJ_6E'!L37</f>
        <v>168.51771440780576</v>
      </c>
      <c r="F24" s="334">
        <f>+'[47]Tab-CJ_6E'!M37</f>
        <v>5055.5314322341728</v>
      </c>
      <c r="G24" s="184">
        <f t="shared" si="3"/>
        <v>5.6172571469268586</v>
      </c>
      <c r="H24" s="185">
        <f>+'[47]Tab-CJ_7E'!L37</f>
        <v>156.94543484440101</v>
      </c>
      <c r="I24" s="334">
        <f>+'[47]Tab-CJ_7E'!M37</f>
        <v>5885.4538066650375</v>
      </c>
      <c r="J24" s="184">
        <f t="shared" si="0"/>
        <v>6.539393118516708</v>
      </c>
      <c r="K24" s="183">
        <f>+'[47]Tab-CJ_9E'!L37</f>
        <v>145.01859603364989</v>
      </c>
      <c r="L24" s="334">
        <f>+'[47]Tab-CJ_9E'!M37</f>
        <v>6960.8926096151945</v>
      </c>
      <c r="M24" s="184">
        <f t="shared" si="1"/>
        <v>7.7343251217946607</v>
      </c>
    </row>
    <row r="25" spans="2:13" s="180" customFormat="1" ht="18" customHeight="1">
      <c r="B25" s="171"/>
      <c r="C25" s="336">
        <f t="shared" si="5"/>
        <v>901</v>
      </c>
      <c r="D25" s="337">
        <f t="shared" si="6"/>
        <v>1000</v>
      </c>
      <c r="E25" s="338">
        <f>+'[47]Tab-CJ_6E'!L38</f>
        <v>181.56100085348373</v>
      </c>
      <c r="F25" s="334">
        <f>+'[47]Tab-CJ_6E'!M38</f>
        <v>5446.8300256045122</v>
      </c>
      <c r="G25" s="339">
        <f t="shared" si="3"/>
        <v>5.4468300256045126</v>
      </c>
      <c r="H25" s="340">
        <f>+'[47]Tab-CJ_7E'!L38</f>
        <v>168.91530899468526</v>
      </c>
      <c r="I25" s="334">
        <f>+'[47]Tab-CJ_7E'!M38</f>
        <v>6334.3240873006971</v>
      </c>
      <c r="J25" s="339">
        <f t="shared" si="0"/>
        <v>6.334324087300697</v>
      </c>
      <c r="K25" s="338">
        <f>+'[47]Tab-CJ_9E'!L38</f>
        <v>155.59637304167629</v>
      </c>
      <c r="L25" s="334">
        <f>+'[47]Tab-CJ_9E'!M38</f>
        <v>7468.6259060004613</v>
      </c>
      <c r="M25" s="339">
        <f t="shared" si="1"/>
        <v>7.4686259060004616</v>
      </c>
    </row>
    <row r="26" spans="2:13" s="180" customFormat="1" ht="18" customHeight="1">
      <c r="B26" s="171"/>
      <c r="C26" s="181">
        <f>+D25+1</f>
        <v>1001</v>
      </c>
      <c r="D26" s="182">
        <f t="shared" si="6"/>
        <v>1100</v>
      </c>
      <c r="E26" s="183">
        <f>+'[47]Tab-CJ_6E'!L39</f>
        <v>194.60428729916163</v>
      </c>
      <c r="F26" s="334">
        <f>+'[47]Tab-CJ_6E'!M39</f>
        <v>5838.1286189748489</v>
      </c>
      <c r="G26" s="184">
        <f t="shared" si="3"/>
        <v>5.307389653613499</v>
      </c>
      <c r="H26" s="185">
        <f>+'[47]Tab-CJ_7E'!L39</f>
        <v>180.88518314496946</v>
      </c>
      <c r="I26" s="334">
        <f>+'[47]Tab-CJ_7E'!M39</f>
        <v>6783.1943679363549</v>
      </c>
      <c r="J26" s="184">
        <f t="shared" si="0"/>
        <v>6.1665403344875953</v>
      </c>
      <c r="K26" s="183">
        <f>+'[47]Tab-CJ_9E'!L39</f>
        <v>166.17415004970263</v>
      </c>
      <c r="L26" s="334">
        <f>+'[47]Tab-CJ_9E'!M39</f>
        <v>7976.3592023857263</v>
      </c>
      <c r="M26" s="184">
        <f t="shared" si="1"/>
        <v>7.2512356385324788</v>
      </c>
    </row>
    <row r="27" spans="2:13" s="180" customFormat="1" ht="18" customHeight="1">
      <c r="B27" s="171"/>
      <c r="C27" s="181">
        <f t="shared" ref="C27:C35" si="7">+D26+1</f>
        <v>1101</v>
      </c>
      <c r="D27" s="182">
        <f t="shared" si="6"/>
        <v>1200</v>
      </c>
      <c r="E27" s="183">
        <f>+'[47]Tab-CJ_6E'!L40</f>
        <v>207.64757374483958</v>
      </c>
      <c r="F27" s="334">
        <f>+'[47]Tab-CJ_6E'!M40</f>
        <v>6229.4272123451874</v>
      </c>
      <c r="G27" s="184">
        <f t="shared" si="3"/>
        <v>5.1911893436209899</v>
      </c>
      <c r="H27" s="185">
        <f>+'[47]Tab-CJ_7E'!L40</f>
        <v>192.85505729525372</v>
      </c>
      <c r="I27" s="334">
        <f>+'[47]Tab-CJ_7E'!M40</f>
        <v>7232.0646485720144</v>
      </c>
      <c r="J27" s="184">
        <f t="shared" si="0"/>
        <v>6.0267205404766786</v>
      </c>
      <c r="K27" s="183">
        <f>+'[47]Tab-CJ_9E'!L40</f>
        <v>176.75192705772903</v>
      </c>
      <c r="L27" s="334">
        <f>+'[47]Tab-CJ_9E'!M40</f>
        <v>8484.0924987709932</v>
      </c>
      <c r="M27" s="184">
        <f t="shared" si="1"/>
        <v>7.0700770823091608</v>
      </c>
    </row>
    <row r="28" spans="2:13" s="180" customFormat="1" ht="18" customHeight="1">
      <c r="B28" s="171"/>
      <c r="C28" s="181">
        <f t="shared" si="7"/>
        <v>1201</v>
      </c>
      <c r="D28" s="182">
        <f t="shared" si="6"/>
        <v>1300</v>
      </c>
      <c r="E28" s="183">
        <f>+'[47]Tab-CJ_6E'!L41</f>
        <v>220.69086019051753</v>
      </c>
      <c r="F28" s="334">
        <f>+'[47]Tab-CJ_6E'!M41</f>
        <v>6620.7258057155259</v>
      </c>
      <c r="G28" s="184">
        <f t="shared" si="3"/>
        <v>5.0928660043965586</v>
      </c>
      <c r="H28" s="185">
        <f>+'[47]Tab-CJ_7E'!L41</f>
        <v>204.82493144553794</v>
      </c>
      <c r="I28" s="334">
        <f>+'[47]Tab-CJ_7E'!M41</f>
        <v>7680.9349292076731</v>
      </c>
      <c r="J28" s="184">
        <f t="shared" si="0"/>
        <v>5.9084114840059021</v>
      </c>
      <c r="K28" s="183">
        <f>+'[47]Tab-CJ_9E'!L41</f>
        <v>187.32970406575535</v>
      </c>
      <c r="L28" s="334">
        <f>+'[47]Tab-CJ_9E'!M41</f>
        <v>8991.8257951562573</v>
      </c>
      <c r="M28" s="184">
        <f t="shared" si="1"/>
        <v>6.9167890731971209</v>
      </c>
    </row>
    <row r="29" spans="2:13" s="180" customFormat="1" ht="18" customHeight="1">
      <c r="B29" s="171"/>
      <c r="C29" s="181">
        <f t="shared" si="7"/>
        <v>1301</v>
      </c>
      <c r="D29" s="182">
        <f t="shared" si="6"/>
        <v>1400</v>
      </c>
      <c r="E29" s="183">
        <f>+'[47]Tab-CJ_6E'!L42</f>
        <v>233.73414663619545</v>
      </c>
      <c r="F29" s="334">
        <f>+'[47]Tab-CJ_6E'!M42</f>
        <v>7012.0243990858635</v>
      </c>
      <c r="G29" s="184">
        <f t="shared" si="3"/>
        <v>5.0085888564899026</v>
      </c>
      <c r="H29" s="185">
        <f>+'[47]Tab-CJ_7E'!L42</f>
        <v>216.79480559582217</v>
      </c>
      <c r="I29" s="334">
        <f>+'[47]Tab-CJ_7E'!M42</f>
        <v>8129.8052098433318</v>
      </c>
      <c r="J29" s="184">
        <f t="shared" si="0"/>
        <v>5.8070037213166659</v>
      </c>
      <c r="K29" s="183">
        <f>+'[47]Tab-CJ_9E'!L42</f>
        <v>197.90748107378178</v>
      </c>
      <c r="L29" s="334">
        <f>+'[47]Tab-CJ_9E'!M42</f>
        <v>9499.559091541525</v>
      </c>
      <c r="M29" s="184">
        <f t="shared" si="1"/>
        <v>6.7853993511010895</v>
      </c>
    </row>
    <row r="30" spans="2:13" s="180" customFormat="1" ht="18" customHeight="1">
      <c r="B30" s="171"/>
      <c r="C30" s="181">
        <f t="shared" si="7"/>
        <v>1401</v>
      </c>
      <c r="D30" s="182">
        <f t="shared" si="6"/>
        <v>1500</v>
      </c>
      <c r="E30" s="183">
        <f>+'[47]Tab-CJ_6E'!L43</f>
        <v>246.77743308187343</v>
      </c>
      <c r="F30" s="334">
        <f>+'[47]Tab-CJ_6E'!M43</f>
        <v>7403.3229924562029</v>
      </c>
      <c r="G30" s="184">
        <f t="shared" si="3"/>
        <v>4.9355486616374682</v>
      </c>
      <c r="H30" s="185">
        <f>+'[47]Tab-CJ_7E'!L43</f>
        <v>228.76467974610645</v>
      </c>
      <c r="I30" s="334">
        <f>+'[47]Tab-CJ_7E'!M43</f>
        <v>8578.6754904789923</v>
      </c>
      <c r="J30" s="184">
        <f t="shared" si="0"/>
        <v>5.7191169936526611</v>
      </c>
      <c r="K30" s="183">
        <f>+'[47]Tab-CJ_9E'!L43</f>
        <v>208.48525808180815</v>
      </c>
      <c r="L30" s="334">
        <f>+'[47]Tab-CJ_9E'!M43</f>
        <v>10007.292387926791</v>
      </c>
      <c r="M30" s="184">
        <f t="shared" si="1"/>
        <v>6.6715282586178608</v>
      </c>
    </row>
    <row r="31" spans="2:13" s="180" customFormat="1" ht="18" customHeight="1">
      <c r="B31" s="171"/>
      <c r="C31" s="181">
        <f t="shared" si="7"/>
        <v>1501</v>
      </c>
      <c r="D31" s="182">
        <f t="shared" si="6"/>
        <v>1600</v>
      </c>
      <c r="E31" s="183">
        <f>+'[47]Tab-CJ_6E'!L44</f>
        <v>259.82071952755138</v>
      </c>
      <c r="F31" s="334">
        <f>+'[47]Tab-CJ_6E'!M44</f>
        <v>7794.6215858265414</v>
      </c>
      <c r="G31" s="184">
        <f t="shared" si="3"/>
        <v>4.8716384911415886</v>
      </c>
      <c r="H31" s="185">
        <f>+'[47]Tab-CJ_7E'!L44</f>
        <v>240.73455389639068</v>
      </c>
      <c r="I31" s="334">
        <f>+'[47]Tab-CJ_7E'!M44</f>
        <v>9027.5457711146501</v>
      </c>
      <c r="J31" s="184">
        <f t="shared" si="0"/>
        <v>5.6422161069466563</v>
      </c>
      <c r="K31" s="183">
        <f>+'[47]Tab-CJ_9E'!L44</f>
        <v>219.06303508983453</v>
      </c>
      <c r="L31" s="334">
        <f>+'[47]Tab-CJ_9E'!M44</f>
        <v>10515.025684312057</v>
      </c>
      <c r="M31" s="184">
        <f t="shared" si="1"/>
        <v>6.5718910526950358</v>
      </c>
    </row>
    <row r="32" spans="2:13" s="180" customFormat="1" ht="18" customHeight="1">
      <c r="B32" s="171"/>
      <c r="C32" s="181">
        <f t="shared" si="7"/>
        <v>1601</v>
      </c>
      <c r="D32" s="182">
        <f t="shared" si="6"/>
        <v>1700</v>
      </c>
      <c r="E32" s="183">
        <f>+'[47]Tab-CJ_6E'!L45</f>
        <v>272.86400597322927</v>
      </c>
      <c r="F32" s="334">
        <f>+'[47]Tab-CJ_6E'!M45</f>
        <v>8185.9201791968781</v>
      </c>
      <c r="G32" s="184">
        <f t="shared" si="3"/>
        <v>4.8152471642334573</v>
      </c>
      <c r="H32" s="185">
        <f>+'[47]Tab-CJ_7E'!L45</f>
        <v>252.70442804667488</v>
      </c>
      <c r="I32" s="334">
        <f>+'[47]Tab-CJ_7E'!M45</f>
        <v>9476.4160517503078</v>
      </c>
      <c r="J32" s="184">
        <f t="shared" si="0"/>
        <v>5.5743623833825344</v>
      </c>
      <c r="K32" s="183">
        <f>+'[47]Tab-CJ_9E'!L45</f>
        <v>229.6408120978609</v>
      </c>
      <c r="L32" s="334">
        <f>+'[47]Tab-CJ_9E'!M45</f>
        <v>11022.758980697323</v>
      </c>
      <c r="M32" s="184">
        <f t="shared" si="1"/>
        <v>6.4839758709984254</v>
      </c>
    </row>
    <row r="33" spans="2:13" s="180" customFormat="1" ht="18" customHeight="1">
      <c r="B33" s="171"/>
      <c r="C33" s="181">
        <f t="shared" si="7"/>
        <v>1701</v>
      </c>
      <c r="D33" s="182">
        <f t="shared" si="6"/>
        <v>1800</v>
      </c>
      <c r="E33" s="183">
        <f>+'[47]Tab-CJ_6E'!L46</f>
        <v>285.90729241890728</v>
      </c>
      <c r="F33" s="334">
        <f>+'[47]Tab-CJ_6E'!M46</f>
        <v>8577.2187725672175</v>
      </c>
      <c r="G33" s="184">
        <f t="shared" si="3"/>
        <v>4.7651215403151213</v>
      </c>
      <c r="H33" s="185">
        <f>+'[47]Tab-CJ_7E'!L46</f>
        <v>264.6743021969591</v>
      </c>
      <c r="I33" s="334">
        <f>+'[47]Tab-CJ_7E'!M46</f>
        <v>9925.2863323859674</v>
      </c>
      <c r="J33" s="184">
        <f t="shared" si="0"/>
        <v>5.5140479624366483</v>
      </c>
      <c r="K33" s="183">
        <f>+'[47]Tab-CJ_9E'!L46</f>
        <v>240.2185891058873</v>
      </c>
      <c r="L33" s="334">
        <f>+'[47]Tab-CJ_9E'!M46</f>
        <v>11530.492277082591</v>
      </c>
      <c r="M33" s="184">
        <f t="shared" si="1"/>
        <v>6.4058290428236617</v>
      </c>
    </row>
    <row r="34" spans="2:13" s="180" customFormat="1" ht="18" customHeight="1">
      <c r="B34" s="171"/>
      <c r="C34" s="181">
        <f t="shared" si="7"/>
        <v>1801</v>
      </c>
      <c r="D34" s="182">
        <f t="shared" si="6"/>
        <v>1900</v>
      </c>
      <c r="E34" s="183">
        <f>+'[47]Tab-CJ_6E'!L47</f>
        <v>298.95057886458511</v>
      </c>
      <c r="F34" s="334">
        <f>+'[47]Tab-CJ_6E'!M47</f>
        <v>8968.5173659375541</v>
      </c>
      <c r="G34" s="184">
        <f t="shared" si="3"/>
        <v>4.7202722978618707</v>
      </c>
      <c r="H34" s="185">
        <f>+'[47]Tab-CJ_7E'!L47</f>
        <v>276.64417634724344</v>
      </c>
      <c r="I34" s="334">
        <f>+'[47]Tab-CJ_7E'!M47</f>
        <v>10374.156613021629</v>
      </c>
      <c r="J34" s="184">
        <f t="shared" si="0"/>
        <v>5.4600824279061202</v>
      </c>
      <c r="K34" s="183">
        <f>+'[47]Tab-CJ_9E'!L47</f>
        <v>250.79636611391365</v>
      </c>
      <c r="L34" s="334">
        <f>+'[47]Tab-CJ_9E'!M47</f>
        <v>12038.225573467855</v>
      </c>
      <c r="M34" s="184">
        <f t="shared" si="1"/>
        <v>6.3359081965620287</v>
      </c>
    </row>
    <row r="35" spans="2:13" s="180" customFormat="1" ht="18" customHeight="1">
      <c r="B35" s="171"/>
      <c r="C35" s="181">
        <f t="shared" si="7"/>
        <v>1901</v>
      </c>
      <c r="D35" s="182">
        <f t="shared" si="6"/>
        <v>2000</v>
      </c>
      <c r="E35" s="183">
        <f>+'[47]Tab-CJ_6E'!L48</f>
        <v>311.99386531026306</v>
      </c>
      <c r="F35" s="334">
        <f>+'[47]Tab-CJ_6E'!M48</f>
        <v>9359.8159593078926</v>
      </c>
      <c r="G35" s="184">
        <f t="shared" si="3"/>
        <v>4.6799079796539464</v>
      </c>
      <c r="H35" s="185">
        <f>+'[47]Tab-CJ_7E'!L48</f>
        <v>288.61405049752761</v>
      </c>
      <c r="I35" s="334">
        <f>+'[47]Tab-CJ_7E'!M48</f>
        <v>10823.026893657287</v>
      </c>
      <c r="J35" s="184">
        <f t="shared" si="0"/>
        <v>5.4115134468286437</v>
      </c>
      <c r="K35" s="183">
        <f>+'[47]Tab-CJ_9E'!L48</f>
        <v>261.37414312193999</v>
      </c>
      <c r="L35" s="334">
        <f>+'[47]Tab-CJ_9E'!M48</f>
        <v>12545.958869853121</v>
      </c>
      <c r="M35" s="184">
        <f t="shared" si="1"/>
        <v>6.27297943492656</v>
      </c>
    </row>
    <row r="36" spans="2:13" s="180" customFormat="1" ht="18" customHeight="1">
      <c r="B36" s="171"/>
      <c r="C36" s="181">
        <f>+D35+1</f>
        <v>2001</v>
      </c>
      <c r="D36" s="182">
        <f>+D35+$G$1*8</f>
        <v>2200</v>
      </c>
      <c r="E36" s="183">
        <f>+'[47]Tab-CJ_6E'!L49</f>
        <v>338.0804382016189</v>
      </c>
      <c r="F36" s="334">
        <f>+'[47]Tab-CJ_6E'!M49</f>
        <v>10142.413146048568</v>
      </c>
      <c r="G36" s="184">
        <f t="shared" si="3"/>
        <v>4.6101877936584401</v>
      </c>
      <c r="H36" s="185">
        <f>+'[47]Tab-CJ_7E'!L49</f>
        <v>312.55379879809612</v>
      </c>
      <c r="I36" s="334">
        <f>+'[47]Tab-CJ_7E'!M49</f>
        <v>11720.767454928604</v>
      </c>
      <c r="J36" s="184">
        <f t="shared" si="0"/>
        <v>5.3276215704220924</v>
      </c>
      <c r="K36" s="183">
        <f>+'[47]Tab-CJ_9E'!L49</f>
        <v>282.5296971379928</v>
      </c>
      <c r="L36" s="334">
        <f>+'[47]Tab-CJ_9E'!M49</f>
        <v>13561.425462623654</v>
      </c>
      <c r="M36" s="184">
        <f t="shared" si="1"/>
        <v>6.1642843011925699</v>
      </c>
    </row>
    <row r="37" spans="2:13" s="180" customFormat="1" ht="18" customHeight="1">
      <c r="B37" s="171"/>
      <c r="C37" s="181">
        <f t="shared" ref="C37:C52" si="8">+D36+1</f>
        <v>2201</v>
      </c>
      <c r="D37" s="182">
        <f>+D36+$G$1*8</f>
        <v>2400</v>
      </c>
      <c r="E37" s="183">
        <f>+'[47]Tab-CJ_6E'!L50</f>
        <v>364.1670110929748</v>
      </c>
      <c r="F37" s="334">
        <f>+'[47]Tab-CJ_6E'!M50</f>
        <v>10925.010332789245</v>
      </c>
      <c r="G37" s="184">
        <f t="shared" si="3"/>
        <v>4.5520876386621856</v>
      </c>
      <c r="H37" s="185">
        <f>+'[47]Tab-CJ_7E'!L50</f>
        <v>336.49354709866464</v>
      </c>
      <c r="I37" s="334">
        <f>+'[47]Tab-CJ_7E'!M50</f>
        <v>12618.508016199923</v>
      </c>
      <c r="J37" s="184">
        <f t="shared" si="0"/>
        <v>5.2577116734166349</v>
      </c>
      <c r="K37" s="183">
        <f>+'[47]Tab-CJ_9E'!L50</f>
        <v>303.6852511540456</v>
      </c>
      <c r="L37" s="334">
        <f>+'[47]Tab-CJ_9E'!M50</f>
        <v>14576.892055394188</v>
      </c>
      <c r="M37" s="184">
        <f t="shared" si="1"/>
        <v>6.0737050230809118</v>
      </c>
    </row>
    <row r="38" spans="2:13" s="180" customFormat="1" ht="18" customHeight="1">
      <c r="B38" s="171"/>
      <c r="C38" s="181">
        <f t="shared" si="8"/>
        <v>2401</v>
      </c>
      <c r="D38" s="182">
        <f>+D37+$G$1*8</f>
        <v>2600</v>
      </c>
      <c r="E38" s="183">
        <f>+'[47]Tab-CJ_6E'!L51</f>
        <v>390.25358398433076</v>
      </c>
      <c r="F38" s="334">
        <f>+'[47]Tab-CJ_6E'!M51</f>
        <v>11707.607519529924</v>
      </c>
      <c r="G38" s="184">
        <f t="shared" si="3"/>
        <v>4.5029259690499703</v>
      </c>
      <c r="H38" s="185">
        <f>+'[47]Tab-CJ_7E'!L51</f>
        <v>360.43329539923309</v>
      </c>
      <c r="I38" s="334">
        <f>+'[47]Tab-CJ_7E'!M51</f>
        <v>13516.24857747124</v>
      </c>
      <c r="J38" s="184">
        <f t="shared" si="0"/>
        <v>5.1985571451812467</v>
      </c>
      <c r="K38" s="183">
        <f>+'[47]Tab-CJ_9E'!L51</f>
        <v>324.84080517009829</v>
      </c>
      <c r="L38" s="334">
        <f>+'[47]Tab-CJ_9E'!M51</f>
        <v>15592.358648164718</v>
      </c>
      <c r="M38" s="184">
        <f t="shared" si="1"/>
        <v>5.9970610185248914</v>
      </c>
    </row>
    <row r="39" spans="2:13" s="180" customFormat="1" ht="18" customHeight="1">
      <c r="B39" s="171"/>
      <c r="C39" s="181">
        <f t="shared" si="8"/>
        <v>2601</v>
      </c>
      <c r="D39" s="182">
        <f>+D38+$G$1*8</f>
        <v>2800</v>
      </c>
      <c r="E39" s="183">
        <f>+'[47]Tab-CJ_6E'!L52</f>
        <v>416.3401568756866</v>
      </c>
      <c r="F39" s="334">
        <f>+'[47]Tab-CJ_6E'!M52</f>
        <v>12490.204706270599</v>
      </c>
      <c r="G39" s="184">
        <f t="shared" si="3"/>
        <v>4.4607873950966423</v>
      </c>
      <c r="H39" s="185">
        <f>+'[47]Tab-CJ_7E'!L52</f>
        <v>384.3730436998016</v>
      </c>
      <c r="I39" s="334">
        <f>+'[47]Tab-CJ_7E'!M52</f>
        <v>14413.98913874256</v>
      </c>
      <c r="J39" s="184">
        <f t="shared" si="0"/>
        <v>5.1478532638366286</v>
      </c>
      <c r="K39" s="183">
        <f>+'[47]Tab-CJ_9E'!L52</f>
        <v>345.99635918615104</v>
      </c>
      <c r="L39" s="334">
        <f>+'[47]Tab-CJ_9E'!M52</f>
        <v>16607.82524093525</v>
      </c>
      <c r="M39" s="184">
        <f t="shared" si="1"/>
        <v>5.9313661574768748</v>
      </c>
    </row>
    <row r="40" spans="2:13" s="180" customFormat="1" ht="18" customHeight="1">
      <c r="B40" s="171"/>
      <c r="C40" s="336">
        <f t="shared" si="8"/>
        <v>2801</v>
      </c>
      <c r="D40" s="337">
        <f>+D39+$G$1*8</f>
        <v>3000</v>
      </c>
      <c r="E40" s="338">
        <f>+'[47]Tab-CJ_6E'!L53</f>
        <v>442.4267297670425</v>
      </c>
      <c r="F40" s="334">
        <f>+'[47]Tab-CJ_6E'!M53</f>
        <v>13272.801893011276</v>
      </c>
      <c r="G40" s="339">
        <f t="shared" si="3"/>
        <v>4.4242672976704256</v>
      </c>
      <c r="H40" s="340">
        <f>+'[47]Tab-CJ_7E'!L53</f>
        <v>408.31279200037005</v>
      </c>
      <c r="I40" s="334">
        <f>+'[47]Tab-CJ_7E'!M53</f>
        <v>15311.729700013877</v>
      </c>
      <c r="J40" s="339">
        <f t="shared" si="0"/>
        <v>5.1039099000046253</v>
      </c>
      <c r="K40" s="338">
        <f>+'[47]Tab-CJ_9E'!L53</f>
        <v>367.15191320220379</v>
      </c>
      <c r="L40" s="334">
        <f>+'[47]Tab-CJ_9E'!M53</f>
        <v>17623.291833705782</v>
      </c>
      <c r="M40" s="339">
        <f t="shared" si="1"/>
        <v>5.8744306112352609</v>
      </c>
    </row>
    <row r="41" spans="2:13" s="180" customFormat="1" ht="18" customHeight="1">
      <c r="B41" s="171"/>
      <c r="C41" s="181">
        <f>+D40+1</f>
        <v>3001</v>
      </c>
      <c r="D41" s="182">
        <f t="shared" ref="D41:D52" si="9">+D40+$G$1*10</f>
        <v>3250</v>
      </c>
      <c r="E41" s="183">
        <f>+'[47]Tab-CJ_6E'!L54</f>
        <v>475.03494588123732</v>
      </c>
      <c r="F41" s="334">
        <f>+'[47]Tab-CJ_6E'!M54</f>
        <v>14251.04837643712</v>
      </c>
      <c r="G41" s="184">
        <f t="shared" si="3"/>
        <v>4.3849379619806523</v>
      </c>
      <c r="H41" s="185">
        <f>+'[47]Tab-CJ_7E'!L54</f>
        <v>438.23747737608062</v>
      </c>
      <c r="I41" s="334">
        <f>+'[47]Tab-CJ_7E'!M54</f>
        <v>16433.905401603024</v>
      </c>
      <c r="J41" s="184">
        <f t="shared" si="0"/>
        <v>5.0565862774163151</v>
      </c>
      <c r="K41" s="183">
        <f>+'[47]Tab-CJ_9E'!L54</f>
        <v>393.59635572226972</v>
      </c>
      <c r="L41" s="334">
        <f>+'[47]Tab-CJ_9E'!M54</f>
        <v>18892.625074668947</v>
      </c>
      <c r="M41" s="184">
        <f t="shared" si="1"/>
        <v>5.8131154075904456</v>
      </c>
    </row>
    <row r="42" spans="2:13" s="180" customFormat="1" ht="18" customHeight="1">
      <c r="B42" s="171"/>
      <c r="C42" s="181">
        <f t="shared" si="8"/>
        <v>3251</v>
      </c>
      <c r="D42" s="182">
        <f t="shared" si="9"/>
        <v>3500</v>
      </c>
      <c r="E42" s="183">
        <f>+'[47]Tab-CJ_6E'!L55</f>
        <v>507.64316199543214</v>
      </c>
      <c r="F42" s="334">
        <f>+'[47]Tab-CJ_6E'!M55</f>
        <v>15229.294859862965</v>
      </c>
      <c r="G42" s="184">
        <f t="shared" si="3"/>
        <v>4.3512271028179903</v>
      </c>
      <c r="H42" s="185">
        <f>+'[47]Tab-CJ_7E'!L55</f>
        <v>468.1621627517913</v>
      </c>
      <c r="I42" s="334">
        <f>+'[47]Tab-CJ_7E'!M55</f>
        <v>17556.081103192173</v>
      </c>
      <c r="J42" s="184">
        <f t="shared" si="0"/>
        <v>5.0160231723406206</v>
      </c>
      <c r="K42" s="183">
        <f>+'[47]Tab-CJ_9E'!L55</f>
        <v>420.04079824233577</v>
      </c>
      <c r="L42" s="334">
        <f>+'[47]Tab-CJ_9E'!M55</f>
        <v>20161.958315632117</v>
      </c>
      <c r="M42" s="184">
        <f t="shared" si="1"/>
        <v>5.7605595187520331</v>
      </c>
    </row>
    <row r="43" spans="2:13" s="180" customFormat="1" ht="18" customHeight="1">
      <c r="B43" s="171"/>
      <c r="C43" s="181">
        <f t="shared" si="8"/>
        <v>3501</v>
      </c>
      <c r="D43" s="182">
        <f t="shared" si="9"/>
        <v>3750</v>
      </c>
      <c r="E43" s="183">
        <f>+'[47]Tab-CJ_6E'!L56</f>
        <v>540.25137810962713</v>
      </c>
      <c r="F43" s="334">
        <f>+'[47]Tab-CJ_6E'!M56</f>
        <v>16207.541343288813</v>
      </c>
      <c r="G43" s="184">
        <f t="shared" si="3"/>
        <v>4.3220110248770167</v>
      </c>
      <c r="H43" s="185">
        <f>+'[47]Tab-CJ_7E'!L56</f>
        <v>498.08684812750175</v>
      </c>
      <c r="I43" s="334">
        <f>+'[47]Tab-CJ_7E'!M56</f>
        <v>18678.256804781315</v>
      </c>
      <c r="J43" s="184">
        <f t="shared" si="0"/>
        <v>4.9808684812750172</v>
      </c>
      <c r="K43" s="183">
        <f>+'[47]Tab-CJ_9E'!L56</f>
        <v>446.4852407624017</v>
      </c>
      <c r="L43" s="334">
        <f>+'[47]Tab-CJ_9E'!M56</f>
        <v>21431.291556595283</v>
      </c>
      <c r="M43" s="184">
        <f t="shared" si="1"/>
        <v>5.7150110817587416</v>
      </c>
    </row>
    <row r="44" spans="2:13" s="180" customFormat="1" ht="18" customHeight="1">
      <c r="B44" s="171"/>
      <c r="C44" s="181">
        <f t="shared" si="8"/>
        <v>3751</v>
      </c>
      <c r="D44" s="182">
        <f t="shared" si="9"/>
        <v>4000</v>
      </c>
      <c r="E44" s="183">
        <f>+'[47]Tab-CJ_6E'!L57</f>
        <v>572.85959422382189</v>
      </c>
      <c r="F44" s="334">
        <f>+'[47]Tab-CJ_6E'!M57</f>
        <v>17185.787826714655</v>
      </c>
      <c r="G44" s="184">
        <f t="shared" si="3"/>
        <v>4.2964469566786638</v>
      </c>
      <c r="H44" s="185">
        <f>+'[47]Tab-CJ_7E'!L57</f>
        <v>528.01153350321249</v>
      </c>
      <c r="I44" s="334">
        <f>+'[47]Tab-CJ_7E'!M57</f>
        <v>19800.432506370467</v>
      </c>
      <c r="J44" s="184">
        <f t="shared" si="0"/>
        <v>4.9501081265926166</v>
      </c>
      <c r="K44" s="183">
        <f>+'[47]Tab-CJ_9E'!L57</f>
        <v>472.92968328246752</v>
      </c>
      <c r="L44" s="334">
        <f>+'[47]Tab-CJ_9E'!M57</f>
        <v>22700.624797558441</v>
      </c>
      <c r="M44" s="184">
        <f t="shared" si="1"/>
        <v>5.67515619938961</v>
      </c>
    </row>
    <row r="45" spans="2:13" s="180" customFormat="1" ht="18" customHeight="1">
      <c r="B45" s="171"/>
      <c r="C45" s="181">
        <f t="shared" si="8"/>
        <v>4001</v>
      </c>
      <c r="D45" s="182">
        <f t="shared" si="9"/>
        <v>4250</v>
      </c>
      <c r="E45" s="183">
        <f>+'[47]Tab-CJ_6E'!L58</f>
        <v>605.46781033801676</v>
      </c>
      <c r="F45" s="334">
        <f>+'[47]Tab-CJ_6E'!M58</f>
        <v>18164.034310140501</v>
      </c>
      <c r="G45" s="184">
        <f t="shared" si="3"/>
        <v>4.273890425915412</v>
      </c>
      <c r="H45" s="185">
        <f>+'[47]Tab-CJ_7E'!L58</f>
        <v>557.936218878923</v>
      </c>
      <c r="I45" s="334">
        <f>+'[47]Tab-CJ_7E'!M58</f>
        <v>20922.608207959613</v>
      </c>
      <c r="J45" s="184">
        <f t="shared" si="0"/>
        <v>4.9229666371669678</v>
      </c>
      <c r="K45" s="183">
        <f>+'[47]Tab-CJ_9E'!L58</f>
        <v>499.37412580253357</v>
      </c>
      <c r="L45" s="334">
        <f>+'[47]Tab-CJ_9E'!M58</f>
        <v>23969.95803852161</v>
      </c>
      <c r="M45" s="184">
        <f t="shared" si="1"/>
        <v>5.6399901267109671</v>
      </c>
    </row>
    <row r="46" spans="2:13" s="180" customFormat="1" ht="18" customHeight="1">
      <c r="B46" s="171"/>
      <c r="C46" s="181">
        <f>+D45+1</f>
        <v>4251</v>
      </c>
      <c r="D46" s="182">
        <f t="shared" si="9"/>
        <v>4500</v>
      </c>
      <c r="E46" s="183">
        <f>+'[47]Tab-CJ_6E'!L59</f>
        <v>638.07602645221164</v>
      </c>
      <c r="F46" s="334">
        <f>+'[47]Tab-CJ_6E'!M59</f>
        <v>19142.280793566348</v>
      </c>
      <c r="G46" s="184">
        <f t="shared" si="3"/>
        <v>4.2538401763480769</v>
      </c>
      <c r="H46" s="185">
        <f>+'[47]Tab-CJ_7E'!L59</f>
        <v>587.86090425463362</v>
      </c>
      <c r="I46" s="334">
        <f>+'[47]Tab-CJ_7E'!M59</f>
        <v>22044.783909548762</v>
      </c>
      <c r="J46" s="184">
        <f t="shared" si="0"/>
        <v>4.8988408687886134</v>
      </c>
      <c r="K46" s="183">
        <f>+'[47]Tab-CJ_9E'!L59</f>
        <v>525.81856832259939</v>
      </c>
      <c r="L46" s="334">
        <f>+'[47]Tab-CJ_9E'!M59</f>
        <v>25239.291279484773</v>
      </c>
      <c r="M46" s="184">
        <f t="shared" si="1"/>
        <v>5.6087313954410609</v>
      </c>
    </row>
    <row r="47" spans="2:13" s="180" customFormat="1" ht="18" customHeight="1">
      <c r="B47" s="171"/>
      <c r="C47" s="181">
        <f t="shared" si="8"/>
        <v>4501</v>
      </c>
      <c r="D47" s="182">
        <f t="shared" si="9"/>
        <v>4750</v>
      </c>
      <c r="E47" s="183">
        <f>+'[47]Tab-CJ_6E'!L60</f>
        <v>670.68424256640651</v>
      </c>
      <c r="F47" s="334">
        <f>+'[47]Tab-CJ_6E'!M60</f>
        <v>20120.527276992194</v>
      </c>
      <c r="G47" s="184">
        <f t="shared" si="3"/>
        <v>4.2359004793667774</v>
      </c>
      <c r="H47" s="185">
        <f>+'[47]Tab-CJ_7E'!L60</f>
        <v>617.78558963034425</v>
      </c>
      <c r="I47" s="334">
        <f>+'[47]Tab-CJ_7E'!M60</f>
        <v>23166.959611137911</v>
      </c>
      <c r="J47" s="184">
        <f t="shared" si="0"/>
        <v>4.8772546549764026</v>
      </c>
      <c r="K47" s="183">
        <f>+'[47]Tab-CJ_9E'!L60</f>
        <v>552.26301084266549</v>
      </c>
      <c r="L47" s="334">
        <f>+'[47]Tab-CJ_9E'!M60</f>
        <v>26508.624520447942</v>
      </c>
      <c r="M47" s="184">
        <f t="shared" si="1"/>
        <v>5.5807630569364086</v>
      </c>
    </row>
    <row r="48" spans="2:13" s="180" customFormat="1" ht="18" customHeight="1">
      <c r="B48" s="171"/>
      <c r="C48" s="181">
        <f t="shared" si="8"/>
        <v>4751</v>
      </c>
      <c r="D48" s="182">
        <f t="shared" si="9"/>
        <v>5000</v>
      </c>
      <c r="E48" s="183">
        <f>+'[47]Tab-CJ_6E'!L61</f>
        <v>703.29245868060138</v>
      </c>
      <c r="F48" s="334">
        <f>+'[47]Tab-CJ_6E'!M61</f>
        <v>21098.77376041804</v>
      </c>
      <c r="G48" s="184">
        <f t="shared" si="3"/>
        <v>4.2197547520836078</v>
      </c>
      <c r="H48" s="185">
        <f>+'[47]Tab-CJ_7E'!L61</f>
        <v>647.71027500605476</v>
      </c>
      <c r="I48" s="334">
        <f>+'[47]Tab-CJ_7E'!M61</f>
        <v>24289.135312727052</v>
      </c>
      <c r="J48" s="184">
        <f t="shared" si="0"/>
        <v>4.8578270625454101</v>
      </c>
      <c r="K48" s="183">
        <f>+'[47]Tab-CJ_9E'!L61</f>
        <v>578.70745336273137</v>
      </c>
      <c r="L48" s="334">
        <f>+'[47]Tab-CJ_9E'!M61</f>
        <v>27777.957761411104</v>
      </c>
      <c r="M48" s="184">
        <f t="shared" si="1"/>
        <v>5.5555915522822206</v>
      </c>
    </row>
    <row r="49" spans="2:13" ht="18" customHeight="1">
      <c r="B49" s="171"/>
      <c r="C49" s="181">
        <f t="shared" si="8"/>
        <v>5001</v>
      </c>
      <c r="D49" s="182">
        <f t="shared" si="9"/>
        <v>5250</v>
      </c>
      <c r="E49" s="183">
        <f>+'[47]Tab-CJ_6E'!L62</f>
        <v>735.90067479479615</v>
      </c>
      <c r="F49" s="334">
        <f>+'[47]Tab-CJ_6E'!M62</f>
        <v>22077.020243843883</v>
      </c>
      <c r="G49" s="184">
        <f t="shared" si="3"/>
        <v>4.2051467131131206</v>
      </c>
      <c r="H49" s="185">
        <f>+'[47]Tab-CJ_7E'!L62</f>
        <v>677.6349603817655</v>
      </c>
      <c r="I49" s="334">
        <f>+'[47]Tab-CJ_7E'!M62</f>
        <v>25411.311014316205</v>
      </c>
      <c r="J49" s="184">
        <f t="shared" si="0"/>
        <v>4.8402497170126102</v>
      </c>
      <c r="K49" s="183">
        <f>+'[47]Tab-CJ_9E'!L62</f>
        <v>605.15189588279725</v>
      </c>
      <c r="L49" s="334">
        <f>+'[47]Tab-CJ_9E'!M62</f>
        <v>29047.29100237427</v>
      </c>
      <c r="M49" s="184">
        <f t="shared" si="1"/>
        <v>5.5328173337855748</v>
      </c>
    </row>
    <row r="50" spans="2:13" ht="18" customHeight="1">
      <c r="B50" s="171"/>
      <c r="C50" s="181">
        <f t="shared" si="8"/>
        <v>5251</v>
      </c>
      <c r="D50" s="182">
        <f t="shared" si="9"/>
        <v>5500</v>
      </c>
      <c r="E50" s="183">
        <f>+'[47]Tab-CJ_6E'!L63</f>
        <v>768.50889090899102</v>
      </c>
      <c r="F50" s="334">
        <f>+'[47]Tab-CJ_6E'!M63</f>
        <v>23055.266727269729</v>
      </c>
      <c r="G50" s="184">
        <f t="shared" si="3"/>
        <v>4.1918666776854057</v>
      </c>
      <c r="H50" s="185">
        <f>+'[47]Tab-CJ_7E'!L63</f>
        <v>707.55964575747601</v>
      </c>
      <c r="I50" s="334">
        <f>+'[47]Tab-CJ_7E'!M63</f>
        <v>26533.48671590535</v>
      </c>
      <c r="J50" s="184">
        <f t="shared" si="0"/>
        <v>4.824270311982791</v>
      </c>
      <c r="K50" s="183">
        <f>+'[47]Tab-CJ_9E'!L63</f>
        <v>631.59633840286324</v>
      </c>
      <c r="L50" s="334">
        <f>+'[47]Tab-CJ_9E'!M63</f>
        <v>30316.624243337435</v>
      </c>
      <c r="M50" s="184">
        <f t="shared" si="1"/>
        <v>5.5121134987886249</v>
      </c>
    </row>
    <row r="51" spans="2:13" ht="18" customHeight="1">
      <c r="B51" s="171"/>
      <c r="C51" s="181">
        <f t="shared" si="8"/>
        <v>5501</v>
      </c>
      <c r="D51" s="182">
        <f t="shared" si="9"/>
        <v>5750</v>
      </c>
      <c r="E51" s="183">
        <f>+'[47]Tab-CJ_6E'!L64</f>
        <v>801.11710702318589</v>
      </c>
      <c r="F51" s="334">
        <f>+'[47]Tab-CJ_6E'!M64</f>
        <v>24033.513210695575</v>
      </c>
      <c r="G51" s="184">
        <f t="shared" si="3"/>
        <v>4.1797414279470564</v>
      </c>
      <c r="H51" s="185">
        <f>+'[47]Tab-CJ_7E'!L64</f>
        <v>737.48433113318663</v>
      </c>
      <c r="I51" s="334">
        <f>+'[47]Tab-CJ_7E'!M64</f>
        <v>27655.662417494499</v>
      </c>
      <c r="J51" s="184">
        <f t="shared" si="0"/>
        <v>4.8096804204338257</v>
      </c>
      <c r="K51" s="183">
        <f>+'[47]Tab-CJ_9E'!L64</f>
        <v>658.04078092292923</v>
      </c>
      <c r="L51" s="334">
        <f>+'[47]Tab-CJ_9E'!M64</f>
        <v>31585.957484300605</v>
      </c>
      <c r="M51" s="184">
        <f t="shared" si="1"/>
        <v>5.4932099972696706</v>
      </c>
    </row>
    <row r="52" spans="2:13" ht="18" customHeight="1" thickBot="1">
      <c r="B52" s="171"/>
      <c r="C52" s="341">
        <f t="shared" si="8"/>
        <v>5751</v>
      </c>
      <c r="D52" s="342">
        <f t="shared" si="9"/>
        <v>6000</v>
      </c>
      <c r="E52" s="343">
        <f>+'[47]Tab-CJ_6E'!L65</f>
        <v>833.72532313738077</v>
      </c>
      <c r="F52" s="335">
        <f>+'[47]Tab-CJ_6E'!M65</f>
        <v>25011.759694121421</v>
      </c>
      <c r="G52" s="344">
        <f t="shared" si="3"/>
        <v>4.1686266156869038</v>
      </c>
      <c r="H52" s="345">
        <f>+'[47]Tab-CJ_7E'!L65</f>
        <v>767.40901650889725</v>
      </c>
      <c r="I52" s="335">
        <f>+'[47]Tab-CJ_7E'!M65</f>
        <v>28777.838119083648</v>
      </c>
      <c r="J52" s="344">
        <f t="shared" si="0"/>
        <v>4.7963063531806078</v>
      </c>
      <c r="K52" s="343">
        <f>+'[47]Tab-CJ_9E'!L65</f>
        <v>684.48522344299511</v>
      </c>
      <c r="L52" s="335">
        <f>+'[47]Tab-CJ_9E'!M65</f>
        <v>32855.290725263767</v>
      </c>
      <c r="M52" s="344">
        <f t="shared" si="1"/>
        <v>5.4758817875439609</v>
      </c>
    </row>
    <row r="53" spans="2:13">
      <c r="C53" s="169" t="s">
        <v>18</v>
      </c>
    </row>
    <row r="54" spans="2:13">
      <c r="C54" s="169" t="s">
        <v>183</v>
      </c>
      <c r="D54" s="188"/>
    </row>
    <row r="55" spans="2:13">
      <c r="B55" s="188"/>
      <c r="C55" s="169" t="s">
        <v>184</v>
      </c>
    </row>
    <row r="56" spans="2:13">
      <c r="B56" s="188"/>
      <c r="C56" s="170" t="s">
        <v>284</v>
      </c>
    </row>
    <row r="57" spans="2:13">
      <c r="B57" s="188"/>
      <c r="C57" s="173"/>
    </row>
    <row r="58" spans="2:13">
      <c r="B58" s="188"/>
      <c r="C58" s="173"/>
    </row>
    <row r="59" spans="2:13">
      <c r="B59" s="188"/>
      <c r="C59" s="173"/>
    </row>
    <row r="60" spans="2:13">
      <c r="B60" s="188"/>
      <c r="C60" s="173"/>
    </row>
    <row r="61" spans="2:13">
      <c r="B61" s="188"/>
      <c r="C61" s="173"/>
    </row>
    <row r="62" spans="2:13">
      <c r="B62" s="188"/>
      <c r="C62" s="173"/>
    </row>
    <row r="63" spans="2:13">
      <c r="B63" s="188"/>
      <c r="C63" s="173"/>
    </row>
    <row r="64" spans="2:13">
      <c r="B64" s="188"/>
      <c r="C64" s="173"/>
    </row>
    <row r="65" spans="2:3">
      <c r="B65" s="188"/>
      <c r="C65" s="173"/>
    </row>
    <row r="66" spans="2:3">
      <c r="B66" s="188"/>
      <c r="C66" s="173"/>
    </row>
    <row r="67" spans="2:3">
      <c r="B67" s="188"/>
    </row>
    <row r="68" spans="2:3">
      <c r="B68" s="188"/>
    </row>
    <row r="69" spans="2:3">
      <c r="B69" s="188"/>
    </row>
    <row r="70" spans="2:3">
      <c r="B70" s="188"/>
    </row>
  </sheetData>
  <mergeCells count="8">
    <mergeCell ref="N3:O3"/>
    <mergeCell ref="E2:M2"/>
    <mergeCell ref="C5:D5"/>
    <mergeCell ref="C6:D6"/>
    <mergeCell ref="L3:M3"/>
    <mergeCell ref="E5:G5"/>
    <mergeCell ref="H5:J5"/>
    <mergeCell ref="K5:M5"/>
  </mergeCells>
  <printOptions horizontalCentered="1"/>
  <pageMargins left="0.31496062992125984" right="0.47244094488188981" top="0.51" bottom="0.7" header="0.51181102362204722" footer="0.51181102362204722"/>
  <pageSetup paperSize="9" scale="68" orientation="portrait" r:id="rId1"/>
  <headerFooter>
    <oddFooter>&amp;L&amp;"Calibri,Regular"&amp;F&amp;C&amp;"Calibri,Regular"&amp;A&amp;R&amp;"Calibri,Regular"&amp;P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>
    <pageSetUpPr autoPageBreaks="0"/>
  </sheetPr>
  <dimension ref="A1:F26"/>
  <sheetViews>
    <sheetView showGridLines="0" workbookViewId="0">
      <selection activeCell="D8" sqref="D8"/>
    </sheetView>
  </sheetViews>
  <sheetFormatPr defaultColWidth="9.140625" defaultRowHeight="12.75"/>
  <cols>
    <col min="1" max="1" width="0.85546875" style="329" customWidth="1"/>
    <col min="2" max="2" width="57.85546875" style="243" customWidth="1"/>
    <col min="3" max="3" width="28.28515625" style="243" customWidth="1"/>
    <col min="4" max="4" width="15" style="244" customWidth="1"/>
    <col min="5" max="5" width="15.42578125" style="244" customWidth="1"/>
    <col min="6" max="6" width="13.7109375" style="310" customWidth="1"/>
    <col min="7" max="256" width="9.140625" style="243"/>
    <col min="257" max="257" width="5.28515625" style="243" customWidth="1"/>
    <col min="258" max="258" width="49.7109375" style="243" customWidth="1"/>
    <col min="259" max="259" width="25.7109375" style="243" customWidth="1"/>
    <col min="260" max="260" width="9.85546875" style="243" customWidth="1"/>
    <col min="261" max="261" width="9.28515625" style="243" customWidth="1"/>
    <col min="262" max="262" width="13.7109375" style="243" customWidth="1"/>
    <col min="263" max="512" width="9.140625" style="243"/>
    <col min="513" max="513" width="5.28515625" style="243" customWidth="1"/>
    <col min="514" max="514" width="49.7109375" style="243" customWidth="1"/>
    <col min="515" max="515" width="25.7109375" style="243" customWidth="1"/>
    <col min="516" max="516" width="9.85546875" style="243" customWidth="1"/>
    <col min="517" max="517" width="9.28515625" style="243" customWidth="1"/>
    <col min="518" max="518" width="13.7109375" style="243" customWidth="1"/>
    <col min="519" max="768" width="9.140625" style="243"/>
    <col min="769" max="769" width="5.28515625" style="243" customWidth="1"/>
    <col min="770" max="770" width="49.7109375" style="243" customWidth="1"/>
    <col min="771" max="771" width="25.7109375" style="243" customWidth="1"/>
    <col min="772" max="772" width="9.85546875" style="243" customWidth="1"/>
    <col min="773" max="773" width="9.28515625" style="243" customWidth="1"/>
    <col min="774" max="774" width="13.7109375" style="243" customWidth="1"/>
    <col min="775" max="1024" width="9.140625" style="243"/>
    <col min="1025" max="1025" width="5.28515625" style="243" customWidth="1"/>
    <col min="1026" max="1026" width="49.7109375" style="243" customWidth="1"/>
    <col min="1027" max="1027" width="25.7109375" style="243" customWidth="1"/>
    <col min="1028" max="1028" width="9.85546875" style="243" customWidth="1"/>
    <col min="1029" max="1029" width="9.28515625" style="243" customWidth="1"/>
    <col min="1030" max="1030" width="13.7109375" style="243" customWidth="1"/>
    <col min="1031" max="1280" width="9.140625" style="243"/>
    <col min="1281" max="1281" width="5.28515625" style="243" customWidth="1"/>
    <col min="1282" max="1282" width="49.7109375" style="243" customWidth="1"/>
    <col min="1283" max="1283" width="25.7109375" style="243" customWidth="1"/>
    <col min="1284" max="1284" width="9.85546875" style="243" customWidth="1"/>
    <col min="1285" max="1285" width="9.28515625" style="243" customWidth="1"/>
    <col min="1286" max="1286" width="13.7109375" style="243" customWidth="1"/>
    <col min="1287" max="1536" width="9.140625" style="243"/>
    <col min="1537" max="1537" width="5.28515625" style="243" customWidth="1"/>
    <col min="1538" max="1538" width="49.7109375" style="243" customWidth="1"/>
    <col min="1539" max="1539" width="25.7109375" style="243" customWidth="1"/>
    <col min="1540" max="1540" width="9.85546875" style="243" customWidth="1"/>
    <col min="1541" max="1541" width="9.28515625" style="243" customWidth="1"/>
    <col min="1542" max="1542" width="13.7109375" style="243" customWidth="1"/>
    <col min="1543" max="1792" width="9.140625" style="243"/>
    <col min="1793" max="1793" width="5.28515625" style="243" customWidth="1"/>
    <col min="1794" max="1794" width="49.7109375" style="243" customWidth="1"/>
    <col min="1795" max="1795" width="25.7109375" style="243" customWidth="1"/>
    <col min="1796" max="1796" width="9.85546875" style="243" customWidth="1"/>
    <col min="1797" max="1797" width="9.28515625" style="243" customWidth="1"/>
    <col min="1798" max="1798" width="13.7109375" style="243" customWidth="1"/>
    <col min="1799" max="2048" width="9.140625" style="243"/>
    <col min="2049" max="2049" width="5.28515625" style="243" customWidth="1"/>
    <col min="2050" max="2050" width="49.7109375" style="243" customWidth="1"/>
    <col min="2051" max="2051" width="25.7109375" style="243" customWidth="1"/>
    <col min="2052" max="2052" width="9.85546875" style="243" customWidth="1"/>
    <col min="2053" max="2053" width="9.28515625" style="243" customWidth="1"/>
    <col min="2054" max="2054" width="13.7109375" style="243" customWidth="1"/>
    <col min="2055" max="2304" width="9.140625" style="243"/>
    <col min="2305" max="2305" width="5.28515625" style="243" customWidth="1"/>
    <col min="2306" max="2306" width="49.7109375" style="243" customWidth="1"/>
    <col min="2307" max="2307" width="25.7109375" style="243" customWidth="1"/>
    <col min="2308" max="2308" width="9.85546875" style="243" customWidth="1"/>
    <col min="2309" max="2309" width="9.28515625" style="243" customWidth="1"/>
    <col min="2310" max="2310" width="13.7109375" style="243" customWidth="1"/>
    <col min="2311" max="2560" width="9.140625" style="243"/>
    <col min="2561" max="2561" width="5.28515625" style="243" customWidth="1"/>
    <col min="2562" max="2562" width="49.7109375" style="243" customWidth="1"/>
    <col min="2563" max="2563" width="25.7109375" style="243" customWidth="1"/>
    <col min="2564" max="2564" width="9.85546875" style="243" customWidth="1"/>
    <col min="2565" max="2565" width="9.28515625" style="243" customWidth="1"/>
    <col min="2566" max="2566" width="13.7109375" style="243" customWidth="1"/>
    <col min="2567" max="2816" width="9.140625" style="243"/>
    <col min="2817" max="2817" width="5.28515625" style="243" customWidth="1"/>
    <col min="2818" max="2818" width="49.7109375" style="243" customWidth="1"/>
    <col min="2819" max="2819" width="25.7109375" style="243" customWidth="1"/>
    <col min="2820" max="2820" width="9.85546875" style="243" customWidth="1"/>
    <col min="2821" max="2821" width="9.28515625" style="243" customWidth="1"/>
    <col min="2822" max="2822" width="13.7109375" style="243" customWidth="1"/>
    <col min="2823" max="3072" width="9.140625" style="243"/>
    <col min="3073" max="3073" width="5.28515625" style="243" customWidth="1"/>
    <col min="3074" max="3074" width="49.7109375" style="243" customWidth="1"/>
    <col min="3075" max="3075" width="25.7109375" style="243" customWidth="1"/>
    <col min="3076" max="3076" width="9.85546875" style="243" customWidth="1"/>
    <col min="3077" max="3077" width="9.28515625" style="243" customWidth="1"/>
    <col min="3078" max="3078" width="13.7109375" style="243" customWidth="1"/>
    <col min="3079" max="3328" width="9.140625" style="243"/>
    <col min="3329" max="3329" width="5.28515625" style="243" customWidth="1"/>
    <col min="3330" max="3330" width="49.7109375" style="243" customWidth="1"/>
    <col min="3331" max="3331" width="25.7109375" style="243" customWidth="1"/>
    <col min="3332" max="3332" width="9.85546875" style="243" customWidth="1"/>
    <col min="3333" max="3333" width="9.28515625" style="243" customWidth="1"/>
    <col min="3334" max="3334" width="13.7109375" style="243" customWidth="1"/>
    <col min="3335" max="3584" width="9.140625" style="243"/>
    <col min="3585" max="3585" width="5.28515625" style="243" customWidth="1"/>
    <col min="3586" max="3586" width="49.7109375" style="243" customWidth="1"/>
    <col min="3587" max="3587" width="25.7109375" style="243" customWidth="1"/>
    <col min="3588" max="3588" width="9.85546875" style="243" customWidth="1"/>
    <col min="3589" max="3589" width="9.28515625" style="243" customWidth="1"/>
    <col min="3590" max="3590" width="13.7109375" style="243" customWidth="1"/>
    <col min="3591" max="3840" width="9.140625" style="243"/>
    <col min="3841" max="3841" width="5.28515625" style="243" customWidth="1"/>
    <col min="3842" max="3842" width="49.7109375" style="243" customWidth="1"/>
    <col min="3843" max="3843" width="25.7109375" style="243" customWidth="1"/>
    <col min="3844" max="3844" width="9.85546875" style="243" customWidth="1"/>
    <col min="3845" max="3845" width="9.28515625" style="243" customWidth="1"/>
    <col min="3846" max="3846" width="13.7109375" style="243" customWidth="1"/>
    <col min="3847" max="4096" width="9.140625" style="243"/>
    <col min="4097" max="4097" width="5.28515625" style="243" customWidth="1"/>
    <col min="4098" max="4098" width="49.7109375" style="243" customWidth="1"/>
    <col min="4099" max="4099" width="25.7109375" style="243" customWidth="1"/>
    <col min="4100" max="4100" width="9.85546875" style="243" customWidth="1"/>
    <col min="4101" max="4101" width="9.28515625" style="243" customWidth="1"/>
    <col min="4102" max="4102" width="13.7109375" style="243" customWidth="1"/>
    <col min="4103" max="4352" width="9.140625" style="243"/>
    <col min="4353" max="4353" width="5.28515625" style="243" customWidth="1"/>
    <col min="4354" max="4354" width="49.7109375" style="243" customWidth="1"/>
    <col min="4355" max="4355" width="25.7109375" style="243" customWidth="1"/>
    <col min="4356" max="4356" width="9.85546875" style="243" customWidth="1"/>
    <col min="4357" max="4357" width="9.28515625" style="243" customWidth="1"/>
    <col min="4358" max="4358" width="13.7109375" style="243" customWidth="1"/>
    <col min="4359" max="4608" width="9.140625" style="243"/>
    <col min="4609" max="4609" width="5.28515625" style="243" customWidth="1"/>
    <col min="4610" max="4610" width="49.7109375" style="243" customWidth="1"/>
    <col min="4611" max="4611" width="25.7109375" style="243" customWidth="1"/>
    <col min="4612" max="4612" width="9.85546875" style="243" customWidth="1"/>
    <col min="4613" max="4613" width="9.28515625" style="243" customWidth="1"/>
    <col min="4614" max="4614" width="13.7109375" style="243" customWidth="1"/>
    <col min="4615" max="4864" width="9.140625" style="243"/>
    <col min="4865" max="4865" width="5.28515625" style="243" customWidth="1"/>
    <col min="4866" max="4866" width="49.7109375" style="243" customWidth="1"/>
    <col min="4867" max="4867" width="25.7109375" style="243" customWidth="1"/>
    <col min="4868" max="4868" width="9.85546875" style="243" customWidth="1"/>
    <col min="4869" max="4869" width="9.28515625" style="243" customWidth="1"/>
    <col min="4870" max="4870" width="13.7109375" style="243" customWidth="1"/>
    <col min="4871" max="5120" width="9.140625" style="243"/>
    <col min="5121" max="5121" width="5.28515625" style="243" customWidth="1"/>
    <col min="5122" max="5122" width="49.7109375" style="243" customWidth="1"/>
    <col min="5123" max="5123" width="25.7109375" style="243" customWidth="1"/>
    <col min="5124" max="5124" width="9.85546875" style="243" customWidth="1"/>
    <col min="5125" max="5125" width="9.28515625" style="243" customWidth="1"/>
    <col min="5126" max="5126" width="13.7109375" style="243" customWidth="1"/>
    <col min="5127" max="5376" width="9.140625" style="243"/>
    <col min="5377" max="5377" width="5.28515625" style="243" customWidth="1"/>
    <col min="5378" max="5378" width="49.7109375" style="243" customWidth="1"/>
    <col min="5379" max="5379" width="25.7109375" style="243" customWidth="1"/>
    <col min="5380" max="5380" width="9.85546875" style="243" customWidth="1"/>
    <col min="5381" max="5381" width="9.28515625" style="243" customWidth="1"/>
    <col min="5382" max="5382" width="13.7109375" style="243" customWidth="1"/>
    <col min="5383" max="5632" width="9.140625" style="243"/>
    <col min="5633" max="5633" width="5.28515625" style="243" customWidth="1"/>
    <col min="5634" max="5634" width="49.7109375" style="243" customWidth="1"/>
    <col min="5635" max="5635" width="25.7109375" style="243" customWidth="1"/>
    <col min="5636" max="5636" width="9.85546875" style="243" customWidth="1"/>
    <col min="5637" max="5637" width="9.28515625" style="243" customWidth="1"/>
    <col min="5638" max="5638" width="13.7109375" style="243" customWidth="1"/>
    <col min="5639" max="5888" width="9.140625" style="243"/>
    <col min="5889" max="5889" width="5.28515625" style="243" customWidth="1"/>
    <col min="5890" max="5890" width="49.7109375" style="243" customWidth="1"/>
    <col min="5891" max="5891" width="25.7109375" style="243" customWidth="1"/>
    <col min="5892" max="5892" width="9.85546875" style="243" customWidth="1"/>
    <col min="5893" max="5893" width="9.28515625" style="243" customWidth="1"/>
    <col min="5894" max="5894" width="13.7109375" style="243" customWidth="1"/>
    <col min="5895" max="6144" width="9.140625" style="243"/>
    <col min="6145" max="6145" width="5.28515625" style="243" customWidth="1"/>
    <col min="6146" max="6146" width="49.7109375" style="243" customWidth="1"/>
    <col min="6147" max="6147" width="25.7109375" style="243" customWidth="1"/>
    <col min="6148" max="6148" width="9.85546875" style="243" customWidth="1"/>
    <col min="6149" max="6149" width="9.28515625" style="243" customWidth="1"/>
    <col min="6150" max="6150" width="13.7109375" style="243" customWidth="1"/>
    <col min="6151" max="6400" width="9.140625" style="243"/>
    <col min="6401" max="6401" width="5.28515625" style="243" customWidth="1"/>
    <col min="6402" max="6402" width="49.7109375" style="243" customWidth="1"/>
    <col min="6403" max="6403" width="25.7109375" style="243" customWidth="1"/>
    <col min="6404" max="6404" width="9.85546875" style="243" customWidth="1"/>
    <col min="6405" max="6405" width="9.28515625" style="243" customWidth="1"/>
    <col min="6406" max="6406" width="13.7109375" style="243" customWidth="1"/>
    <col min="6407" max="6656" width="9.140625" style="243"/>
    <col min="6657" max="6657" width="5.28515625" style="243" customWidth="1"/>
    <col min="6658" max="6658" width="49.7109375" style="243" customWidth="1"/>
    <col min="6659" max="6659" width="25.7109375" style="243" customWidth="1"/>
    <col min="6660" max="6660" width="9.85546875" style="243" customWidth="1"/>
    <col min="6661" max="6661" width="9.28515625" style="243" customWidth="1"/>
    <col min="6662" max="6662" width="13.7109375" style="243" customWidth="1"/>
    <col min="6663" max="6912" width="9.140625" style="243"/>
    <col min="6913" max="6913" width="5.28515625" style="243" customWidth="1"/>
    <col min="6914" max="6914" width="49.7109375" style="243" customWidth="1"/>
    <col min="6915" max="6915" width="25.7109375" style="243" customWidth="1"/>
    <col min="6916" max="6916" width="9.85546875" style="243" customWidth="1"/>
    <col min="6917" max="6917" width="9.28515625" style="243" customWidth="1"/>
    <col min="6918" max="6918" width="13.7109375" style="243" customWidth="1"/>
    <col min="6919" max="7168" width="9.140625" style="243"/>
    <col min="7169" max="7169" width="5.28515625" style="243" customWidth="1"/>
    <col min="7170" max="7170" width="49.7109375" style="243" customWidth="1"/>
    <col min="7171" max="7171" width="25.7109375" style="243" customWidth="1"/>
    <col min="7172" max="7172" width="9.85546875" style="243" customWidth="1"/>
    <col min="7173" max="7173" width="9.28515625" style="243" customWidth="1"/>
    <col min="7174" max="7174" width="13.7109375" style="243" customWidth="1"/>
    <col min="7175" max="7424" width="9.140625" style="243"/>
    <col min="7425" max="7425" width="5.28515625" style="243" customWidth="1"/>
    <col min="7426" max="7426" width="49.7109375" style="243" customWidth="1"/>
    <col min="7427" max="7427" width="25.7109375" style="243" customWidth="1"/>
    <col min="7428" max="7428" width="9.85546875" style="243" customWidth="1"/>
    <col min="7429" max="7429" width="9.28515625" style="243" customWidth="1"/>
    <col min="7430" max="7430" width="13.7109375" style="243" customWidth="1"/>
    <col min="7431" max="7680" width="9.140625" style="243"/>
    <col min="7681" max="7681" width="5.28515625" style="243" customWidth="1"/>
    <col min="7682" max="7682" width="49.7109375" style="243" customWidth="1"/>
    <col min="7683" max="7683" width="25.7109375" style="243" customWidth="1"/>
    <col min="7684" max="7684" width="9.85546875" style="243" customWidth="1"/>
    <col min="7685" max="7685" width="9.28515625" style="243" customWidth="1"/>
    <col min="7686" max="7686" width="13.7109375" style="243" customWidth="1"/>
    <col min="7687" max="7936" width="9.140625" style="243"/>
    <col min="7937" max="7937" width="5.28515625" style="243" customWidth="1"/>
    <col min="7938" max="7938" width="49.7109375" style="243" customWidth="1"/>
    <col min="7939" max="7939" width="25.7109375" style="243" customWidth="1"/>
    <col min="7940" max="7940" width="9.85546875" style="243" customWidth="1"/>
    <col min="7941" max="7941" width="9.28515625" style="243" customWidth="1"/>
    <col min="7942" max="7942" width="13.7109375" style="243" customWidth="1"/>
    <col min="7943" max="8192" width="9.140625" style="243"/>
    <col min="8193" max="8193" width="5.28515625" style="243" customWidth="1"/>
    <col min="8194" max="8194" width="49.7109375" style="243" customWidth="1"/>
    <col min="8195" max="8195" width="25.7109375" style="243" customWidth="1"/>
    <col min="8196" max="8196" width="9.85546875" style="243" customWidth="1"/>
    <col min="8197" max="8197" width="9.28515625" style="243" customWidth="1"/>
    <col min="8198" max="8198" width="13.7109375" style="243" customWidth="1"/>
    <col min="8199" max="8448" width="9.140625" style="243"/>
    <col min="8449" max="8449" width="5.28515625" style="243" customWidth="1"/>
    <col min="8450" max="8450" width="49.7109375" style="243" customWidth="1"/>
    <col min="8451" max="8451" width="25.7109375" style="243" customWidth="1"/>
    <col min="8452" max="8452" width="9.85546875" style="243" customWidth="1"/>
    <col min="8453" max="8453" width="9.28515625" style="243" customWidth="1"/>
    <col min="8454" max="8454" width="13.7109375" style="243" customWidth="1"/>
    <col min="8455" max="8704" width="9.140625" style="243"/>
    <col min="8705" max="8705" width="5.28515625" style="243" customWidth="1"/>
    <col min="8706" max="8706" width="49.7109375" style="243" customWidth="1"/>
    <col min="8707" max="8707" width="25.7109375" style="243" customWidth="1"/>
    <col min="8708" max="8708" width="9.85546875" style="243" customWidth="1"/>
    <col min="8709" max="8709" width="9.28515625" style="243" customWidth="1"/>
    <col min="8710" max="8710" width="13.7109375" style="243" customWidth="1"/>
    <col min="8711" max="8960" width="9.140625" style="243"/>
    <col min="8961" max="8961" width="5.28515625" style="243" customWidth="1"/>
    <col min="8962" max="8962" width="49.7109375" style="243" customWidth="1"/>
    <col min="8963" max="8963" width="25.7109375" style="243" customWidth="1"/>
    <col min="8964" max="8964" width="9.85546875" style="243" customWidth="1"/>
    <col min="8965" max="8965" width="9.28515625" style="243" customWidth="1"/>
    <col min="8966" max="8966" width="13.7109375" style="243" customWidth="1"/>
    <col min="8967" max="9216" width="9.140625" style="243"/>
    <col min="9217" max="9217" width="5.28515625" style="243" customWidth="1"/>
    <col min="9218" max="9218" width="49.7109375" style="243" customWidth="1"/>
    <col min="9219" max="9219" width="25.7109375" style="243" customWidth="1"/>
    <col min="9220" max="9220" width="9.85546875" style="243" customWidth="1"/>
    <col min="9221" max="9221" width="9.28515625" style="243" customWidth="1"/>
    <col min="9222" max="9222" width="13.7109375" style="243" customWidth="1"/>
    <col min="9223" max="9472" width="9.140625" style="243"/>
    <col min="9473" max="9473" width="5.28515625" style="243" customWidth="1"/>
    <col min="9474" max="9474" width="49.7109375" style="243" customWidth="1"/>
    <col min="9475" max="9475" width="25.7109375" style="243" customWidth="1"/>
    <col min="9476" max="9476" width="9.85546875" style="243" customWidth="1"/>
    <col min="9477" max="9477" width="9.28515625" style="243" customWidth="1"/>
    <col min="9478" max="9478" width="13.7109375" style="243" customWidth="1"/>
    <col min="9479" max="9728" width="9.140625" style="243"/>
    <col min="9729" max="9729" width="5.28515625" style="243" customWidth="1"/>
    <col min="9730" max="9730" width="49.7109375" style="243" customWidth="1"/>
    <col min="9731" max="9731" width="25.7109375" style="243" customWidth="1"/>
    <col min="9732" max="9732" width="9.85546875" style="243" customWidth="1"/>
    <col min="9733" max="9733" width="9.28515625" style="243" customWidth="1"/>
    <col min="9734" max="9734" width="13.7109375" style="243" customWidth="1"/>
    <col min="9735" max="9984" width="9.140625" style="243"/>
    <col min="9985" max="9985" width="5.28515625" style="243" customWidth="1"/>
    <col min="9986" max="9986" width="49.7109375" style="243" customWidth="1"/>
    <col min="9987" max="9987" width="25.7109375" style="243" customWidth="1"/>
    <col min="9988" max="9988" width="9.85546875" style="243" customWidth="1"/>
    <col min="9989" max="9989" width="9.28515625" style="243" customWidth="1"/>
    <col min="9990" max="9990" width="13.7109375" style="243" customWidth="1"/>
    <col min="9991" max="10240" width="9.140625" style="243"/>
    <col min="10241" max="10241" width="5.28515625" style="243" customWidth="1"/>
    <col min="10242" max="10242" width="49.7109375" style="243" customWidth="1"/>
    <col min="10243" max="10243" width="25.7109375" style="243" customWidth="1"/>
    <col min="10244" max="10244" width="9.85546875" style="243" customWidth="1"/>
    <col min="10245" max="10245" width="9.28515625" style="243" customWidth="1"/>
    <col min="10246" max="10246" width="13.7109375" style="243" customWidth="1"/>
    <col min="10247" max="10496" width="9.140625" style="243"/>
    <col min="10497" max="10497" width="5.28515625" style="243" customWidth="1"/>
    <col min="10498" max="10498" width="49.7109375" style="243" customWidth="1"/>
    <col min="10499" max="10499" width="25.7109375" style="243" customWidth="1"/>
    <col min="10500" max="10500" width="9.85546875" style="243" customWidth="1"/>
    <col min="10501" max="10501" width="9.28515625" style="243" customWidth="1"/>
    <col min="10502" max="10502" width="13.7109375" style="243" customWidth="1"/>
    <col min="10503" max="10752" width="9.140625" style="243"/>
    <col min="10753" max="10753" width="5.28515625" style="243" customWidth="1"/>
    <col min="10754" max="10754" width="49.7109375" style="243" customWidth="1"/>
    <col min="10755" max="10755" width="25.7109375" style="243" customWidth="1"/>
    <col min="10756" max="10756" width="9.85546875" style="243" customWidth="1"/>
    <col min="10757" max="10757" width="9.28515625" style="243" customWidth="1"/>
    <col min="10758" max="10758" width="13.7109375" style="243" customWidth="1"/>
    <col min="10759" max="11008" width="9.140625" style="243"/>
    <col min="11009" max="11009" width="5.28515625" style="243" customWidth="1"/>
    <col min="11010" max="11010" width="49.7109375" style="243" customWidth="1"/>
    <col min="11011" max="11011" width="25.7109375" style="243" customWidth="1"/>
    <col min="11012" max="11012" width="9.85546875" style="243" customWidth="1"/>
    <col min="11013" max="11013" width="9.28515625" style="243" customWidth="1"/>
    <col min="11014" max="11014" width="13.7109375" style="243" customWidth="1"/>
    <col min="11015" max="11264" width="9.140625" style="243"/>
    <col min="11265" max="11265" width="5.28515625" style="243" customWidth="1"/>
    <col min="11266" max="11266" width="49.7109375" style="243" customWidth="1"/>
    <col min="11267" max="11267" width="25.7109375" style="243" customWidth="1"/>
    <col min="11268" max="11268" width="9.85546875" style="243" customWidth="1"/>
    <col min="11269" max="11269" width="9.28515625" style="243" customWidth="1"/>
    <col min="11270" max="11270" width="13.7109375" style="243" customWidth="1"/>
    <col min="11271" max="11520" width="9.140625" style="243"/>
    <col min="11521" max="11521" width="5.28515625" style="243" customWidth="1"/>
    <col min="11522" max="11522" width="49.7109375" style="243" customWidth="1"/>
    <col min="11523" max="11523" width="25.7109375" style="243" customWidth="1"/>
    <col min="11524" max="11524" width="9.85546875" style="243" customWidth="1"/>
    <col min="11525" max="11525" width="9.28515625" style="243" customWidth="1"/>
    <col min="11526" max="11526" width="13.7109375" style="243" customWidth="1"/>
    <col min="11527" max="11776" width="9.140625" style="243"/>
    <col min="11777" max="11777" width="5.28515625" style="243" customWidth="1"/>
    <col min="11778" max="11778" width="49.7109375" style="243" customWidth="1"/>
    <col min="11779" max="11779" width="25.7109375" style="243" customWidth="1"/>
    <col min="11780" max="11780" width="9.85546875" style="243" customWidth="1"/>
    <col min="11781" max="11781" width="9.28515625" style="243" customWidth="1"/>
    <col min="11782" max="11782" width="13.7109375" style="243" customWidth="1"/>
    <col min="11783" max="12032" width="9.140625" style="243"/>
    <col min="12033" max="12033" width="5.28515625" style="243" customWidth="1"/>
    <col min="12034" max="12034" width="49.7109375" style="243" customWidth="1"/>
    <col min="12035" max="12035" width="25.7109375" style="243" customWidth="1"/>
    <col min="12036" max="12036" width="9.85546875" style="243" customWidth="1"/>
    <col min="12037" max="12037" width="9.28515625" style="243" customWidth="1"/>
    <col min="12038" max="12038" width="13.7109375" style="243" customWidth="1"/>
    <col min="12039" max="12288" width="9.140625" style="243"/>
    <col min="12289" max="12289" width="5.28515625" style="243" customWidth="1"/>
    <col min="12290" max="12290" width="49.7109375" style="243" customWidth="1"/>
    <col min="12291" max="12291" width="25.7109375" style="243" customWidth="1"/>
    <col min="12292" max="12292" width="9.85546875" style="243" customWidth="1"/>
    <col min="12293" max="12293" width="9.28515625" style="243" customWidth="1"/>
    <col min="12294" max="12294" width="13.7109375" style="243" customWidth="1"/>
    <col min="12295" max="12544" width="9.140625" style="243"/>
    <col min="12545" max="12545" width="5.28515625" style="243" customWidth="1"/>
    <col min="12546" max="12546" width="49.7109375" style="243" customWidth="1"/>
    <col min="12547" max="12547" width="25.7109375" style="243" customWidth="1"/>
    <col min="12548" max="12548" width="9.85546875" style="243" customWidth="1"/>
    <col min="12549" max="12549" width="9.28515625" style="243" customWidth="1"/>
    <col min="12550" max="12550" width="13.7109375" style="243" customWidth="1"/>
    <col min="12551" max="12800" width="9.140625" style="243"/>
    <col min="12801" max="12801" width="5.28515625" style="243" customWidth="1"/>
    <col min="12802" max="12802" width="49.7109375" style="243" customWidth="1"/>
    <col min="12803" max="12803" width="25.7109375" style="243" customWidth="1"/>
    <col min="12804" max="12804" width="9.85546875" style="243" customWidth="1"/>
    <col min="12805" max="12805" width="9.28515625" style="243" customWidth="1"/>
    <col min="12806" max="12806" width="13.7109375" style="243" customWidth="1"/>
    <col min="12807" max="13056" width="9.140625" style="243"/>
    <col min="13057" max="13057" width="5.28515625" style="243" customWidth="1"/>
    <col min="13058" max="13058" width="49.7109375" style="243" customWidth="1"/>
    <col min="13059" max="13059" width="25.7109375" style="243" customWidth="1"/>
    <col min="13060" max="13060" width="9.85546875" style="243" customWidth="1"/>
    <col min="13061" max="13061" width="9.28515625" style="243" customWidth="1"/>
    <col min="13062" max="13062" width="13.7109375" style="243" customWidth="1"/>
    <col min="13063" max="13312" width="9.140625" style="243"/>
    <col min="13313" max="13313" width="5.28515625" style="243" customWidth="1"/>
    <col min="13314" max="13314" width="49.7109375" style="243" customWidth="1"/>
    <col min="13315" max="13315" width="25.7109375" style="243" customWidth="1"/>
    <col min="13316" max="13316" width="9.85546875" style="243" customWidth="1"/>
    <col min="13317" max="13317" width="9.28515625" style="243" customWidth="1"/>
    <col min="13318" max="13318" width="13.7109375" style="243" customWidth="1"/>
    <col min="13319" max="13568" width="9.140625" style="243"/>
    <col min="13569" max="13569" width="5.28515625" style="243" customWidth="1"/>
    <col min="13570" max="13570" width="49.7109375" style="243" customWidth="1"/>
    <col min="13571" max="13571" width="25.7109375" style="243" customWidth="1"/>
    <col min="13572" max="13572" width="9.85546875" style="243" customWidth="1"/>
    <col min="13573" max="13573" width="9.28515625" style="243" customWidth="1"/>
    <col min="13574" max="13574" width="13.7109375" style="243" customWidth="1"/>
    <col min="13575" max="13824" width="9.140625" style="243"/>
    <col min="13825" max="13825" width="5.28515625" style="243" customWidth="1"/>
    <col min="13826" max="13826" width="49.7109375" style="243" customWidth="1"/>
    <col min="13827" max="13827" width="25.7109375" style="243" customWidth="1"/>
    <col min="13828" max="13828" width="9.85546875" style="243" customWidth="1"/>
    <col min="13829" max="13829" width="9.28515625" style="243" customWidth="1"/>
    <col min="13830" max="13830" width="13.7109375" style="243" customWidth="1"/>
    <col min="13831" max="14080" width="9.140625" style="243"/>
    <col min="14081" max="14081" width="5.28515625" style="243" customWidth="1"/>
    <col min="14082" max="14082" width="49.7109375" style="243" customWidth="1"/>
    <col min="14083" max="14083" width="25.7109375" style="243" customWidth="1"/>
    <col min="14084" max="14084" width="9.85546875" style="243" customWidth="1"/>
    <col min="14085" max="14085" width="9.28515625" style="243" customWidth="1"/>
    <col min="14086" max="14086" width="13.7109375" style="243" customWidth="1"/>
    <col min="14087" max="14336" width="9.140625" style="243"/>
    <col min="14337" max="14337" width="5.28515625" style="243" customWidth="1"/>
    <col min="14338" max="14338" width="49.7109375" style="243" customWidth="1"/>
    <col min="14339" max="14339" width="25.7109375" style="243" customWidth="1"/>
    <col min="14340" max="14340" width="9.85546875" style="243" customWidth="1"/>
    <col min="14341" max="14341" width="9.28515625" style="243" customWidth="1"/>
    <col min="14342" max="14342" width="13.7109375" style="243" customWidth="1"/>
    <col min="14343" max="14592" width="9.140625" style="243"/>
    <col min="14593" max="14593" width="5.28515625" style="243" customWidth="1"/>
    <col min="14594" max="14594" width="49.7109375" style="243" customWidth="1"/>
    <col min="14595" max="14595" width="25.7109375" style="243" customWidth="1"/>
    <col min="14596" max="14596" width="9.85546875" style="243" customWidth="1"/>
    <col min="14597" max="14597" width="9.28515625" style="243" customWidth="1"/>
    <col min="14598" max="14598" width="13.7109375" style="243" customWidth="1"/>
    <col min="14599" max="14848" width="9.140625" style="243"/>
    <col min="14849" max="14849" width="5.28515625" style="243" customWidth="1"/>
    <col min="14850" max="14850" width="49.7109375" style="243" customWidth="1"/>
    <col min="14851" max="14851" width="25.7109375" style="243" customWidth="1"/>
    <col min="14852" max="14852" width="9.85546875" style="243" customWidth="1"/>
    <col min="14853" max="14853" width="9.28515625" style="243" customWidth="1"/>
    <col min="14854" max="14854" width="13.7109375" style="243" customWidth="1"/>
    <col min="14855" max="15104" width="9.140625" style="243"/>
    <col min="15105" max="15105" width="5.28515625" style="243" customWidth="1"/>
    <col min="15106" max="15106" width="49.7109375" style="243" customWidth="1"/>
    <col min="15107" max="15107" width="25.7109375" style="243" customWidth="1"/>
    <col min="15108" max="15108" width="9.85546875" style="243" customWidth="1"/>
    <col min="15109" max="15109" width="9.28515625" style="243" customWidth="1"/>
    <col min="15110" max="15110" width="13.7109375" style="243" customWidth="1"/>
    <col min="15111" max="15360" width="9.140625" style="243"/>
    <col min="15361" max="15361" width="5.28515625" style="243" customWidth="1"/>
    <col min="15362" max="15362" width="49.7109375" style="243" customWidth="1"/>
    <col min="15363" max="15363" width="25.7109375" style="243" customWidth="1"/>
    <col min="15364" max="15364" width="9.85546875" style="243" customWidth="1"/>
    <col min="15365" max="15365" width="9.28515625" style="243" customWidth="1"/>
    <col min="15366" max="15366" width="13.7109375" style="243" customWidth="1"/>
    <col min="15367" max="15616" width="9.140625" style="243"/>
    <col min="15617" max="15617" width="5.28515625" style="243" customWidth="1"/>
    <col min="15618" max="15618" width="49.7109375" style="243" customWidth="1"/>
    <col min="15619" max="15619" width="25.7109375" style="243" customWidth="1"/>
    <col min="15620" max="15620" width="9.85546875" style="243" customWidth="1"/>
    <col min="15621" max="15621" width="9.28515625" style="243" customWidth="1"/>
    <col min="15622" max="15622" width="13.7109375" style="243" customWidth="1"/>
    <col min="15623" max="15872" width="9.140625" style="243"/>
    <col min="15873" max="15873" width="5.28515625" style="243" customWidth="1"/>
    <col min="15874" max="15874" width="49.7109375" style="243" customWidth="1"/>
    <col min="15875" max="15875" width="25.7109375" style="243" customWidth="1"/>
    <col min="15876" max="15876" width="9.85546875" style="243" customWidth="1"/>
    <col min="15877" max="15877" width="9.28515625" style="243" customWidth="1"/>
    <col min="15878" max="15878" width="13.7109375" style="243" customWidth="1"/>
    <col min="15879" max="16128" width="9.140625" style="243"/>
    <col min="16129" max="16129" width="5.28515625" style="243" customWidth="1"/>
    <col min="16130" max="16130" width="49.7109375" style="243" customWidth="1"/>
    <col min="16131" max="16131" width="25.7109375" style="243" customWidth="1"/>
    <col min="16132" max="16132" width="9.85546875" style="243" customWidth="1"/>
    <col min="16133" max="16133" width="9.28515625" style="243" customWidth="1"/>
    <col min="16134" max="16134" width="13.7109375" style="243" customWidth="1"/>
    <col min="16135" max="16384" width="9.140625" style="243"/>
  </cols>
  <sheetData>
    <row r="1" spans="1:6" s="307" customFormat="1" ht="72.75" customHeight="1">
      <c r="A1" s="168"/>
      <c r="B1" s="816" t="s">
        <v>251</v>
      </c>
      <c r="C1" s="816"/>
      <c r="D1" s="816"/>
      <c r="E1" s="816"/>
    </row>
    <row r="2" spans="1:6" s="307" customFormat="1" ht="6" customHeight="1" thickBot="1">
      <c r="A2" s="168"/>
      <c r="B2" s="308"/>
      <c r="C2" s="308"/>
      <c r="D2" s="308"/>
      <c r="E2" s="308"/>
    </row>
    <row r="3" spans="1:6" s="307" customFormat="1" ht="20.25" customHeight="1" thickBot="1">
      <c r="A3" s="523"/>
      <c r="B3" s="349" t="s">
        <v>252</v>
      </c>
      <c r="C3" s="817" t="str">
        <f>+[47]INSUMOS!C2</f>
        <v>SETEMBRO|20</v>
      </c>
      <c r="D3" s="817"/>
      <c r="E3" s="350"/>
      <c r="F3" s="309"/>
    </row>
    <row r="4" spans="1:6" s="307" customFormat="1" ht="20.25" customHeight="1" thickBot="1">
      <c r="A4" s="818"/>
      <c r="B4" s="351" t="s">
        <v>253</v>
      </c>
      <c r="C4" s="352" t="s">
        <v>20</v>
      </c>
      <c r="D4" s="821" t="s">
        <v>21</v>
      </c>
      <c r="E4" s="822"/>
      <c r="F4" s="310"/>
    </row>
    <row r="5" spans="1:6" ht="15" thickBot="1">
      <c r="A5" s="819"/>
      <c r="B5" s="312" t="s">
        <v>254</v>
      </c>
      <c r="C5" s="313" t="s">
        <v>28</v>
      </c>
      <c r="D5" s="823" t="s">
        <v>28</v>
      </c>
      <c r="E5" s="824"/>
    </row>
    <row r="6" spans="1:6" ht="15" thickBot="1">
      <c r="A6" s="819"/>
      <c r="B6" s="312" t="s">
        <v>255</v>
      </c>
      <c r="C6" s="313" t="s">
        <v>31</v>
      </c>
      <c r="D6" s="825">
        <v>1</v>
      </c>
      <c r="E6" s="826"/>
    </row>
    <row r="7" spans="1:6" ht="15" thickBot="1">
      <c r="A7" s="819"/>
      <c r="B7" s="827" t="s">
        <v>256</v>
      </c>
      <c r="C7" s="311" t="s">
        <v>192</v>
      </c>
      <c r="D7" s="314" t="s">
        <v>193</v>
      </c>
      <c r="E7" s="315" t="s">
        <v>194</v>
      </c>
    </row>
    <row r="8" spans="1:6" ht="16.5" customHeight="1" thickBot="1">
      <c r="A8" s="819"/>
      <c r="B8" s="828"/>
      <c r="C8" s="313" t="s">
        <v>257</v>
      </c>
      <c r="D8" s="316">
        <f>+'[47]Tab-Resumo'!G27/'[37]Tab-Resumo'!G11</f>
        <v>766.92204595056478</v>
      </c>
      <c r="E8" s="317">
        <f t="shared" ref="E8:E13" si="0">+D8/8</f>
        <v>95.865255743820597</v>
      </c>
      <c r="F8" s="318"/>
    </row>
    <row r="9" spans="1:6" ht="16.5" customHeight="1" thickBot="1">
      <c r="A9" s="819"/>
      <c r="B9" s="828"/>
      <c r="C9" s="311" t="s">
        <v>196</v>
      </c>
      <c r="D9" s="319">
        <f>+D8*0.35</f>
        <v>268.42271608269766</v>
      </c>
      <c r="E9" s="320">
        <f t="shared" si="0"/>
        <v>33.552839510337208</v>
      </c>
      <c r="F9" s="318"/>
    </row>
    <row r="10" spans="1:6" ht="16.5" customHeight="1" thickBot="1">
      <c r="A10" s="819"/>
      <c r="B10" s="828"/>
      <c r="C10" s="313" t="s">
        <v>258</v>
      </c>
      <c r="D10" s="316">
        <f>+'[47]Tab-Resumo'!J27/'[37]Tab-Resumo'!G11</f>
        <v>922.81064047205302</v>
      </c>
      <c r="E10" s="317">
        <f t="shared" si="0"/>
        <v>115.35133005900663</v>
      </c>
      <c r="F10" s="318"/>
    </row>
    <row r="11" spans="1:6" ht="16.5" customHeight="1" thickBot="1">
      <c r="A11" s="819"/>
      <c r="B11" s="828"/>
      <c r="C11" s="311" t="s">
        <v>259</v>
      </c>
      <c r="D11" s="319">
        <f>+D10*0.35</f>
        <v>322.98372416521852</v>
      </c>
      <c r="E11" s="320">
        <f t="shared" si="0"/>
        <v>40.372965520652315</v>
      </c>
      <c r="F11" s="318"/>
    </row>
    <row r="12" spans="1:6" ht="16.5" customHeight="1" thickBot="1">
      <c r="A12" s="819"/>
      <c r="B12" s="828"/>
      <c r="C12" s="313" t="s">
        <v>260</v>
      </c>
      <c r="D12" s="316">
        <f>+'[47]Tab-Resumo'!M27/'[37]Tab-Resumo'!G11</f>
        <v>956.5171768591199</v>
      </c>
      <c r="E12" s="317">
        <f t="shared" si="0"/>
        <v>119.56464710738999</v>
      </c>
      <c r="F12" s="318"/>
    </row>
    <row r="13" spans="1:6" ht="16.5" customHeight="1" thickBot="1">
      <c r="A13" s="819"/>
      <c r="B13" s="829"/>
      <c r="C13" s="311" t="s">
        <v>261</v>
      </c>
      <c r="D13" s="319">
        <f>+D12*0.35</f>
        <v>334.78101190069196</v>
      </c>
      <c r="E13" s="320">
        <f t="shared" si="0"/>
        <v>41.847626487586496</v>
      </c>
      <c r="F13" s="318"/>
    </row>
    <row r="14" spans="1:6" ht="15" thickBot="1">
      <c r="A14" s="819"/>
      <c r="B14" s="312" t="s">
        <v>262</v>
      </c>
      <c r="C14" s="313" t="s">
        <v>31</v>
      </c>
      <c r="D14" s="825">
        <v>0.2</v>
      </c>
      <c r="E14" s="826"/>
    </row>
    <row r="15" spans="1:6" ht="15" thickBot="1">
      <c r="A15" s="819"/>
      <c r="B15" s="321" t="s">
        <v>263</v>
      </c>
      <c r="C15" s="322" t="s">
        <v>31</v>
      </c>
      <c r="D15" s="830">
        <v>0.2</v>
      </c>
      <c r="E15" s="831"/>
    </row>
    <row r="16" spans="1:6" ht="3.75" customHeight="1" thickBot="1">
      <c r="A16" s="819"/>
      <c r="B16" s="323"/>
      <c r="C16" s="324"/>
      <c r="D16" s="325"/>
      <c r="E16" s="325"/>
    </row>
    <row r="17" spans="1:5" ht="17.25" thickBot="1">
      <c r="A17" s="820"/>
      <c r="B17" s="832" t="s">
        <v>58</v>
      </c>
      <c r="C17" s="833"/>
      <c r="D17" s="833"/>
      <c r="E17" s="834"/>
    </row>
    <row r="18" spans="1:5" ht="13.5" customHeight="1" thickBot="1">
      <c r="A18" s="820"/>
      <c r="B18" s="353"/>
      <c r="C18" s="354" t="s">
        <v>20</v>
      </c>
      <c r="D18" s="835" t="s">
        <v>21</v>
      </c>
      <c r="E18" s="836"/>
    </row>
    <row r="19" spans="1:5" ht="15" thickBot="1">
      <c r="A19" s="820"/>
      <c r="B19" s="326" t="s">
        <v>264</v>
      </c>
      <c r="C19" s="313" t="s">
        <v>199</v>
      </c>
      <c r="D19" s="837">
        <v>0.2</v>
      </c>
      <c r="E19" s="838"/>
    </row>
    <row r="20" spans="1:5" ht="29.25" thickBot="1">
      <c r="A20" s="820"/>
      <c r="B20" s="327" t="s">
        <v>200</v>
      </c>
      <c r="C20" s="328" t="s">
        <v>31</v>
      </c>
      <c r="D20" s="839">
        <v>0.3</v>
      </c>
      <c r="E20" s="840"/>
    </row>
    <row r="21" spans="1:5" ht="21.75" customHeight="1">
      <c r="A21" s="250"/>
      <c r="B21" s="841" t="s">
        <v>265</v>
      </c>
      <c r="C21" s="841"/>
      <c r="D21" s="841"/>
      <c r="E21" s="841"/>
    </row>
    <row r="22" spans="1:5" ht="14.25" customHeight="1">
      <c r="A22" s="250"/>
      <c r="B22" s="842" t="s">
        <v>266</v>
      </c>
      <c r="C22" s="842"/>
      <c r="D22" s="842"/>
      <c r="E22" s="842"/>
    </row>
    <row r="23" spans="1:5" ht="3.75" customHeight="1">
      <c r="A23" s="250"/>
    </row>
    <row r="24" spans="1:5">
      <c r="A24" s="250"/>
      <c r="B24" s="52" t="s">
        <v>71</v>
      </c>
      <c r="C24" s="678" t="str">
        <f>[47]INSUMOS!C2</f>
        <v>SETEMBRO|20</v>
      </c>
      <c r="D24" s="678"/>
      <c r="E24" s="251">
        <f>'[33]800x40km'!$E$327</f>
        <v>1.6799559773110539</v>
      </c>
    </row>
    <row r="25" spans="1:5">
      <c r="A25" s="250"/>
    </row>
    <row r="26" spans="1:5">
      <c r="A26" s="250"/>
    </row>
  </sheetData>
  <mergeCells count="16">
    <mergeCell ref="C24:D24"/>
    <mergeCell ref="B1:E1"/>
    <mergeCell ref="C3:D3"/>
    <mergeCell ref="A4:A20"/>
    <mergeCell ref="D4:E4"/>
    <mergeCell ref="D5:E5"/>
    <mergeCell ref="D6:E6"/>
    <mergeCell ref="B7:B13"/>
    <mergeCell ref="D14:E14"/>
    <mergeCell ref="D15:E15"/>
    <mergeCell ref="B17:E17"/>
    <mergeCell ref="D18:E18"/>
    <mergeCell ref="D19:E19"/>
    <mergeCell ref="D20:E20"/>
    <mergeCell ref="B21:E21"/>
    <mergeCell ref="B22:E22"/>
  </mergeCells>
  <printOptions horizontalCentered="1"/>
  <pageMargins left="0.35433070866141736" right="0.27559055118110237" top="0.47244094488188981" bottom="0.47244094488188981" header="0.51181102362204722" footer="0.51181102362204722"/>
  <pageSetup paperSize="9" scale="88" orientation="portrait" horizontalDpi="300" verticalDpi="300" r:id="rId1"/>
  <headerFooter alignWithMargins="0"/>
  <ignoredErrors>
    <ignoredError sqref="E9 E8 D9 D13:E13 D11:E11 E10 E12 D14:E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J58"/>
  <sheetViews>
    <sheetView showGridLines="0" topLeftCell="A33" workbookViewId="0">
      <selection activeCell="E54" sqref="E54"/>
    </sheetView>
  </sheetViews>
  <sheetFormatPr defaultColWidth="10.140625" defaultRowHeight="12.75"/>
  <cols>
    <col min="1" max="1" width="6.42578125" style="45" customWidth="1"/>
    <col min="2" max="2" width="4" style="46" bestFit="1" customWidth="1"/>
    <col min="3" max="3" width="71.5703125" style="45" customWidth="1"/>
    <col min="4" max="4" width="34" style="45" customWidth="1"/>
    <col min="5" max="5" width="15.5703125" style="46" customWidth="1"/>
    <col min="6" max="16384" width="10.140625" style="45"/>
  </cols>
  <sheetData>
    <row r="1" spans="1:8" ht="66.75" customHeight="1">
      <c r="A1" s="48"/>
      <c r="B1" s="48"/>
      <c r="C1" s="652" t="s">
        <v>301</v>
      </c>
      <c r="D1" s="652"/>
      <c r="E1" s="652"/>
    </row>
    <row r="2" spans="1:8" ht="9" customHeight="1">
      <c r="A2" s="48"/>
      <c r="B2" s="48"/>
      <c r="C2" s="49"/>
      <c r="D2" s="49"/>
      <c r="E2" s="49"/>
    </row>
    <row r="3" spans="1:8" ht="20.25" customHeight="1">
      <c r="A3" s="662" t="s">
        <v>84</v>
      </c>
      <c r="B3" s="662"/>
      <c r="C3" s="662"/>
      <c r="D3" s="662"/>
      <c r="E3" s="548" t="str">
        <f>[38]DATA!A6</f>
        <v>SETEMBRO|20</v>
      </c>
    </row>
    <row r="4" spans="1:8" ht="20.25" customHeight="1" thickBot="1">
      <c r="A4" s="656" t="s">
        <v>151</v>
      </c>
      <c r="B4" s="544"/>
      <c r="C4" s="545" t="s">
        <v>19</v>
      </c>
      <c r="D4" s="546" t="s">
        <v>20</v>
      </c>
      <c r="E4" s="547" t="s">
        <v>21</v>
      </c>
    </row>
    <row r="5" spans="1:8" ht="15">
      <c r="A5" s="657"/>
      <c r="B5" s="46" t="s">
        <v>22</v>
      </c>
      <c r="C5" s="549" t="s">
        <v>23</v>
      </c>
      <c r="D5" s="550" t="s">
        <v>24</v>
      </c>
      <c r="E5" s="551">
        <f>+[39]Generalidades!$E$5*(1+$E$54/100)</f>
        <v>29.263713907617404</v>
      </c>
    </row>
    <row r="6" spans="1:8" ht="15">
      <c r="A6" s="657"/>
      <c r="C6" s="552" t="s">
        <v>25</v>
      </c>
      <c r="D6" s="553" t="s">
        <v>108</v>
      </c>
      <c r="E6" s="554">
        <f>+[39]Generalidades!$E$6</f>
        <v>2E-3</v>
      </c>
    </row>
    <row r="7" spans="1:8" ht="15">
      <c r="A7" s="657"/>
      <c r="B7" s="46" t="s">
        <v>26</v>
      </c>
      <c r="C7" s="555" t="s">
        <v>27</v>
      </c>
      <c r="D7" s="556" t="s">
        <v>28</v>
      </c>
      <c r="E7" s="557" t="s">
        <v>28</v>
      </c>
    </row>
    <row r="8" spans="1:8" ht="15">
      <c r="A8" s="657"/>
      <c r="B8" s="46" t="s">
        <v>29</v>
      </c>
      <c r="C8" s="558" t="s">
        <v>30</v>
      </c>
      <c r="D8" s="553" t="s">
        <v>31</v>
      </c>
      <c r="E8" s="559">
        <v>1</v>
      </c>
    </row>
    <row r="9" spans="1:8" ht="15">
      <c r="A9" s="657"/>
      <c r="B9" s="46" t="s">
        <v>32</v>
      </c>
      <c r="C9" s="560" t="s">
        <v>33</v>
      </c>
      <c r="D9" s="561" t="s">
        <v>31</v>
      </c>
      <c r="E9" s="562">
        <v>0.5</v>
      </c>
    </row>
    <row r="10" spans="1:8" ht="15">
      <c r="A10" s="657"/>
      <c r="C10" s="563" t="str">
        <f>"   - até o valor do frete de R$ "&amp;ROUND(E10/E9,2)&amp;" cobrar"</f>
        <v xml:space="preserve">   - até o valor do frete de R$ 109,19 cobrar</v>
      </c>
      <c r="D10" s="564" t="s">
        <v>34</v>
      </c>
      <c r="E10" s="565">
        <f>+[39]Generalidades!$E$10*(1+$E$54/100)</f>
        <v>54.596481170928037</v>
      </c>
    </row>
    <row r="11" spans="1:8" ht="15">
      <c r="A11" s="657"/>
      <c r="C11" s="558" t="s">
        <v>37</v>
      </c>
      <c r="D11" s="553" t="s">
        <v>35</v>
      </c>
      <c r="E11" s="621">
        <f>+[39]Generalidades!$E$11*(1+$E$54/100)</f>
        <v>851.70510626647706</v>
      </c>
      <c r="H11" s="542"/>
    </row>
    <row r="12" spans="1:8" ht="15">
      <c r="A12" s="657"/>
      <c r="B12" s="46" t="s">
        <v>36</v>
      </c>
      <c r="C12" s="558"/>
      <c r="D12" s="553" t="s">
        <v>38</v>
      </c>
      <c r="E12" s="621">
        <f>+[39]Generalidades!$E$12*(1+$E$54/100)</f>
        <v>917.22088367159142</v>
      </c>
      <c r="H12" s="542"/>
    </row>
    <row r="13" spans="1:8" ht="15">
      <c r="A13" s="657"/>
      <c r="C13" s="552"/>
      <c r="D13" s="553" t="s">
        <v>39</v>
      </c>
      <c r="E13" s="621">
        <f>+[39]Generalidades!$E$13*(1+$E$54/100)</f>
        <v>1560.7527748988002</v>
      </c>
      <c r="H13" s="542"/>
    </row>
    <row r="14" spans="1:8" ht="15">
      <c r="A14" s="657"/>
      <c r="C14" s="552"/>
      <c r="D14" s="567" t="s">
        <v>40</v>
      </c>
      <c r="E14" s="621">
        <f>+[39]Generalidades!$E$14*(1+$E$54/100)</f>
        <v>349.41747949393971</v>
      </c>
      <c r="G14" s="541">
        <v>4.1752868174720598E-2</v>
      </c>
    </row>
    <row r="15" spans="1:8" ht="15">
      <c r="A15" s="657"/>
      <c r="B15" s="46" t="s">
        <v>41</v>
      </c>
      <c r="C15" s="555" t="s">
        <v>44</v>
      </c>
      <c r="D15" s="568" t="s">
        <v>45</v>
      </c>
      <c r="E15" s="569">
        <f>+[39]Generalidades!$E$15*1.03884845724539</f>
        <v>6.6698839464276976</v>
      </c>
      <c r="F15" s="166" t="s">
        <v>302</v>
      </c>
    </row>
    <row r="16" spans="1:8" ht="15">
      <c r="A16" s="657"/>
      <c r="B16" s="46" t="s">
        <v>43</v>
      </c>
      <c r="C16" s="555" t="s">
        <v>47</v>
      </c>
      <c r="D16" s="568" t="s">
        <v>16</v>
      </c>
      <c r="E16" s="569">
        <f>+[39]Generalidades!$E$16*(1+$E$54/100)</f>
        <v>4.1493325689905323</v>
      </c>
    </row>
    <row r="17" spans="1:10" ht="15">
      <c r="A17" s="657"/>
      <c r="B17" s="46" t="s">
        <v>46</v>
      </c>
      <c r="C17" s="552" t="s">
        <v>49</v>
      </c>
      <c r="D17" s="567" t="s">
        <v>31</v>
      </c>
      <c r="E17" s="559">
        <v>0.4</v>
      </c>
    </row>
    <row r="18" spans="1:10" ht="15">
      <c r="A18" s="657"/>
      <c r="C18" s="552" t="str">
        <f>" - até o valor do frete de R$ "&amp;ROUND(E18/E17,2)&amp;" cobrar"</f>
        <v xml:space="preserve"> - até o valor do frete de R$ 347,72 cobrar</v>
      </c>
      <c r="D18" s="567" t="s">
        <v>16</v>
      </c>
      <c r="E18" s="619">
        <f>+[39]Generalidades!$E$18*(1+$E$54/100)</f>
        <v>139.08670344485131</v>
      </c>
    </row>
    <row r="19" spans="1:10" ht="15">
      <c r="A19" s="657"/>
      <c r="B19" s="46" t="s">
        <v>48</v>
      </c>
      <c r="C19" s="570" t="s">
        <v>51</v>
      </c>
      <c r="D19" s="571"/>
      <c r="E19" s="572"/>
    </row>
    <row r="20" spans="1:10" ht="15">
      <c r="A20" s="657"/>
      <c r="C20" s="616" t="s">
        <v>147</v>
      </c>
      <c r="D20" s="617" t="s">
        <v>31</v>
      </c>
      <c r="E20" s="618">
        <v>0.2</v>
      </c>
    </row>
    <row r="21" spans="1:10" ht="15">
      <c r="A21" s="657"/>
      <c r="C21" s="573" t="str">
        <f>" - até o valor do frete de R$ "&amp;ROUND(E21/E20,2)&amp;" cobrar"</f>
        <v xml:space="preserve"> - até o valor do frete de R$ 294,35 cobrar</v>
      </c>
      <c r="D21" s="574" t="s">
        <v>34</v>
      </c>
      <c r="E21" s="566">
        <f>+[39]Generalidades!$E$21*(1+$E$54/100)</f>
        <v>58.870277321236593</v>
      </c>
    </row>
    <row r="22" spans="1:10" ht="15">
      <c r="A22" s="657"/>
      <c r="C22" s="616" t="s">
        <v>148</v>
      </c>
      <c r="D22" s="617" t="s">
        <v>31</v>
      </c>
      <c r="E22" s="618">
        <v>0.15</v>
      </c>
    </row>
    <row r="23" spans="1:10" ht="15">
      <c r="A23" s="657"/>
      <c r="C23" s="563" t="str">
        <f>"   - até o valor do frete de R$ "&amp;ROUND(E23/E22,2)&amp;" cobrar"</f>
        <v xml:space="preserve">   - até o valor do frete de R$ 202,53 cobrar</v>
      </c>
      <c r="D23" s="575" t="s">
        <v>34</v>
      </c>
      <c r="E23" s="565">
        <f>+[39]Generalidades!$E$23*(1+$E$54/100)</f>
        <v>30.37946417348067</v>
      </c>
    </row>
    <row r="24" spans="1:10" ht="15">
      <c r="A24" s="657"/>
      <c r="B24" s="46" t="s">
        <v>50</v>
      </c>
      <c r="C24" s="570" t="s">
        <v>114</v>
      </c>
      <c r="D24" s="571" t="s">
        <v>115</v>
      </c>
      <c r="E24" s="576">
        <v>5.0000000000000001E-3</v>
      </c>
    </row>
    <row r="25" spans="1:10" ht="15">
      <c r="A25" s="657"/>
      <c r="C25" s="577" t="str">
        <f>" - até o valor da mercadoria de R$ "&amp;ROUND(E25/E24,2)&amp;" cobrar"</f>
        <v xml:space="preserve"> - até o valor da mercadoria de R$ 16705,55 cobrar</v>
      </c>
      <c r="D25" s="575" t="s">
        <v>116</v>
      </c>
      <c r="E25" s="578">
        <f>+[39]Generalidades!$E$25*(1+$E$54/100)</f>
        <v>83.527756155131328</v>
      </c>
    </row>
    <row r="26" spans="1:10" ht="15">
      <c r="A26" s="657"/>
      <c r="B26" s="167" t="s">
        <v>53</v>
      </c>
      <c r="C26" s="570" t="s">
        <v>169</v>
      </c>
      <c r="D26" s="571" t="s">
        <v>170</v>
      </c>
      <c r="E26" s="579">
        <f>[39]Generalidades!$E$26*(1+$E$54/100)</f>
        <v>307.94289396010811</v>
      </c>
    </row>
    <row r="27" spans="1:10" ht="15">
      <c r="A27" s="657"/>
      <c r="B27" s="168"/>
      <c r="C27" s="563" t="s">
        <v>174</v>
      </c>
      <c r="D27" s="575" t="s">
        <v>173</v>
      </c>
      <c r="E27" s="580">
        <v>2</v>
      </c>
      <c r="H27" s="542"/>
    </row>
    <row r="28" spans="1:10" s="307" customFormat="1" ht="15">
      <c r="A28" s="657"/>
      <c r="B28" s="167" t="s">
        <v>55</v>
      </c>
      <c r="C28" s="570" t="s">
        <v>268</v>
      </c>
      <c r="D28" s="571" t="s">
        <v>45</v>
      </c>
      <c r="E28" s="579">
        <f>[39]Generalidades!$E$28*(1+$E$54/100)</f>
        <v>11.521181168637147</v>
      </c>
      <c r="F28" s="330"/>
      <c r="J28" s="331"/>
    </row>
    <row r="29" spans="1:10" s="307" customFormat="1" ht="15">
      <c r="A29" s="657"/>
      <c r="B29" s="168"/>
      <c r="C29" s="563" t="s">
        <v>269</v>
      </c>
      <c r="D29" s="575" t="s">
        <v>108</v>
      </c>
      <c r="E29" s="581" t="s">
        <v>270</v>
      </c>
      <c r="F29" s="330"/>
      <c r="J29" s="332"/>
    </row>
    <row r="30" spans="1:10" s="307" customFormat="1" ht="15">
      <c r="A30" s="657"/>
      <c r="B30" s="168" t="s">
        <v>141</v>
      </c>
      <c r="C30" s="582" t="s">
        <v>293</v>
      </c>
      <c r="D30" s="571" t="s">
        <v>291</v>
      </c>
      <c r="E30" s="583">
        <v>0.3</v>
      </c>
      <c r="F30" s="543"/>
      <c r="J30" s="332"/>
    </row>
    <row r="31" spans="1:10" s="307" customFormat="1" ht="15">
      <c r="A31" s="657"/>
      <c r="B31" s="168"/>
      <c r="C31" s="584" t="str">
        <f>"   - até o valor do frete de R$ "&amp;ROUND(E31/E30,2)&amp;" cobrar"</f>
        <v xml:space="preserve">   - até o valor do frete de R$ 511,27 cobrar</v>
      </c>
      <c r="D31" s="585" t="s">
        <v>34</v>
      </c>
      <c r="E31" s="586">
        <f>[39]Generalidades!E31*(1+$E$54/100)</f>
        <v>153.38220034480972</v>
      </c>
      <c r="F31" s="543"/>
      <c r="J31" s="332"/>
    </row>
    <row r="32" spans="1:10" s="307" customFormat="1" ht="90.75" customHeight="1">
      <c r="A32" s="657"/>
      <c r="B32" s="168" t="s">
        <v>142</v>
      </c>
      <c r="C32" s="587" t="s">
        <v>292</v>
      </c>
      <c r="D32" s="588" t="s">
        <v>294</v>
      </c>
      <c r="E32" s="589" t="s">
        <v>295</v>
      </c>
      <c r="F32" s="543"/>
      <c r="J32" s="332"/>
    </row>
    <row r="33" spans="1:5" ht="15">
      <c r="A33" s="657"/>
      <c r="B33" s="45"/>
      <c r="C33" s="659" t="s">
        <v>52</v>
      </c>
      <c r="D33" s="660"/>
      <c r="E33" s="661"/>
    </row>
    <row r="34" spans="1:5" ht="15">
      <c r="A34" s="657"/>
      <c r="B34" s="46" t="s">
        <v>143</v>
      </c>
      <c r="C34" s="570" t="s">
        <v>54</v>
      </c>
      <c r="D34" s="590" t="s">
        <v>108</v>
      </c>
      <c r="E34" s="591">
        <v>1.1999999999999999E-3</v>
      </c>
    </row>
    <row r="35" spans="1:5" ht="15">
      <c r="A35" s="657"/>
      <c r="C35" s="563" t="str">
        <f>" - até o valor da mercadoria de R$ "&amp;ROUND(E35/E34,2)&amp;" cobrar"</f>
        <v xml:space="preserve"> - até o valor da mercadoria de R$ 90096,3 cobrar</v>
      </c>
      <c r="D35" s="592" t="s">
        <v>108</v>
      </c>
      <c r="E35" s="593">
        <f>+[39]Generalidades!$E$35*(1+$E$54/100)</f>
        <v>108.11556258377496</v>
      </c>
    </row>
    <row r="36" spans="1:5" ht="15">
      <c r="A36" s="657"/>
      <c r="B36" s="46" t="s">
        <v>144</v>
      </c>
      <c r="C36" s="570" t="s">
        <v>56</v>
      </c>
      <c r="D36" s="594" t="s">
        <v>108</v>
      </c>
      <c r="E36" s="595">
        <v>7.0000000000000007E-2</v>
      </c>
    </row>
    <row r="37" spans="1:5" ht="15">
      <c r="A37" s="657"/>
      <c r="C37" s="563" t="str">
        <f>" - até o valor da mercadoria de R$ "&amp;ROUND(E37/E36,2)&amp;" cobrar"</f>
        <v xml:space="preserve"> - até o valor da mercadoria de R$ 1915,41 cobrar</v>
      </c>
      <c r="D37" s="592" t="s">
        <v>117</v>
      </c>
      <c r="E37" s="593">
        <f>+[39]Generalidades!$E$37*(1+$E$54/100)</f>
        <v>134.07861691376749</v>
      </c>
    </row>
    <row r="38" spans="1:5" ht="15.75" thickBot="1">
      <c r="A38" s="657"/>
      <c r="B38" s="46" t="s">
        <v>145</v>
      </c>
      <c r="C38" s="596" t="s">
        <v>57</v>
      </c>
      <c r="D38" s="597" t="s">
        <v>16</v>
      </c>
      <c r="E38" s="598">
        <f>+[39]Generalidades!$E$38*(1+$E$54/100)</f>
        <v>51.537583715212136</v>
      </c>
    </row>
    <row r="39" spans="1:5" ht="13.5" thickBot="1">
      <c r="A39" s="657"/>
      <c r="C39" s="307"/>
      <c r="D39" s="599"/>
      <c r="E39" s="600"/>
    </row>
    <row r="40" spans="1:5" ht="16.5" thickBot="1">
      <c r="A40" s="657"/>
      <c r="C40" s="653" t="s">
        <v>58</v>
      </c>
      <c r="D40" s="654"/>
      <c r="E40" s="655"/>
    </row>
    <row r="41" spans="1:5" ht="13.5" hidden="1" customHeight="1" thickBot="1">
      <c r="A41" s="657"/>
      <c r="C41" s="601"/>
      <c r="D41" s="602" t="s">
        <v>20</v>
      </c>
      <c r="E41" s="603" t="s">
        <v>21</v>
      </c>
    </row>
    <row r="42" spans="1:5" ht="15">
      <c r="A42" s="657"/>
      <c r="B42" s="46" t="s">
        <v>146</v>
      </c>
      <c r="C42" s="604" t="s">
        <v>59</v>
      </c>
      <c r="D42" s="604" t="s">
        <v>60</v>
      </c>
      <c r="E42" s="605">
        <f>[39]Generalidades!$E$42*(1+$E$54/100)</f>
        <v>72.480896830059365</v>
      </c>
    </row>
    <row r="43" spans="1:5" ht="15">
      <c r="A43" s="657"/>
      <c r="B43" s="46" t="s">
        <v>171</v>
      </c>
      <c r="C43" s="560" t="s">
        <v>61</v>
      </c>
      <c r="D43" s="560" t="s">
        <v>62</v>
      </c>
      <c r="E43" s="606">
        <v>0.2</v>
      </c>
    </row>
    <row r="44" spans="1:5" ht="15">
      <c r="A44" s="657"/>
      <c r="C44" s="563" t="str">
        <f>" - até o valor do frete de R$ "&amp;ROUND(E44/E43,2)&amp;" cobrar"</f>
        <v xml:space="preserve"> - até o valor do frete de R$ 147,41 cobrar</v>
      </c>
      <c r="D44" s="607" t="s">
        <v>16</v>
      </c>
      <c r="E44" s="608">
        <f>[39]Generalidades!$E$44*(1+$E$54/100)</f>
        <v>29.482099832301163</v>
      </c>
    </row>
    <row r="45" spans="1:5" ht="13.5" customHeight="1">
      <c r="A45" s="657"/>
      <c r="B45" s="46" t="s">
        <v>271</v>
      </c>
      <c r="C45" s="609" t="s">
        <v>63</v>
      </c>
      <c r="D45" s="555" t="s">
        <v>64</v>
      </c>
      <c r="E45" s="605">
        <f>[39]Generalidades!$E$45*(1+$E$54/100)</f>
        <v>2.4459223564575781</v>
      </c>
    </row>
    <row r="46" spans="1:5" ht="13.5" customHeight="1">
      <c r="A46" s="657"/>
      <c r="B46" s="46" t="s">
        <v>289</v>
      </c>
      <c r="C46" s="610" t="s">
        <v>65</v>
      </c>
      <c r="D46" s="620" t="s">
        <v>66</v>
      </c>
      <c r="E46" s="605">
        <f>[39]Generalidades!$E$46*(1+$E$54/100)</f>
        <v>851.70510626647706</v>
      </c>
    </row>
    <row r="47" spans="1:5" ht="13.5" customHeight="1">
      <c r="A47" s="657"/>
      <c r="B47" s="46" t="s">
        <v>290</v>
      </c>
      <c r="C47" s="611" t="s">
        <v>67</v>
      </c>
      <c r="D47" s="558" t="s">
        <v>31</v>
      </c>
      <c r="E47" s="612">
        <v>0.3</v>
      </c>
    </row>
    <row r="48" spans="1:5" ht="15.75" thickBot="1">
      <c r="A48" s="658"/>
      <c r="B48" s="50"/>
      <c r="C48" s="613" t="str">
        <f>" - até o valor do frete de R$ "&amp;ROUND(E48/E47,2)&amp;" cobrar"</f>
        <v xml:space="preserve"> - até o valor do frete de R$ 2839,02 cobrar</v>
      </c>
      <c r="D48" s="614" t="s">
        <v>68</v>
      </c>
      <c r="E48" s="615">
        <f>[39]Generalidades!$E$48*(1+$E$54/100)</f>
        <v>851.70510626647706</v>
      </c>
    </row>
    <row r="49" spans="3:5" ht="6" customHeight="1"/>
    <row r="50" spans="3:5">
      <c r="C50" s="51" t="s">
        <v>69</v>
      </c>
      <c r="D50" s="52"/>
      <c r="E50" s="53"/>
    </row>
    <row r="51" spans="3:5">
      <c r="C51" s="51" t="s">
        <v>70</v>
      </c>
      <c r="D51" s="52"/>
      <c r="E51" s="53"/>
    </row>
    <row r="52" spans="3:5" ht="14.25">
      <c r="C52" s="54" t="s">
        <v>166</v>
      </c>
      <c r="D52" s="55"/>
      <c r="E52" s="55"/>
    </row>
    <row r="53" spans="3:5">
      <c r="C53" s="52"/>
      <c r="D53" s="52"/>
      <c r="E53" s="53"/>
    </row>
    <row r="54" spans="3:5" ht="15">
      <c r="C54" s="52" t="s">
        <v>71</v>
      </c>
      <c r="D54" s="137" t="str">
        <f>E3</f>
        <v>SETEMBRO|20</v>
      </c>
      <c r="E54" s="56">
        <f>'[33]800x40km'!$E$327</f>
        <v>1.6799559773110539</v>
      </c>
    </row>
    <row r="55" spans="3:5">
      <c r="C55" s="52"/>
      <c r="D55" s="52"/>
      <c r="E55" s="53"/>
    </row>
    <row r="58" spans="3:5">
      <c r="E58" s="47" t="s">
        <v>118</v>
      </c>
    </row>
  </sheetData>
  <mergeCells count="5">
    <mergeCell ref="C1:E1"/>
    <mergeCell ref="C40:E40"/>
    <mergeCell ref="A4:A48"/>
    <mergeCell ref="C33:E33"/>
    <mergeCell ref="A3:D3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ignoredErrors>
    <ignoredError sqref="C7:E9 C5:D6 C17:E17 C10:D10 C11:D11 C12:D12 C13:D13 C14:D14 C15:D16 C19:E20 C18:D18 C22:E22 C21:D21 C24:E24 C23:D23 C33:E34 C25:D26 C36:E36 C35:D35 C39:E41 C37:D38 C43:E43 C42:D42 C47:E47 C44:D46 C48:D48 C27:E27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B1:I124"/>
  <sheetViews>
    <sheetView showGridLines="0" zoomScale="90" zoomScaleNormal="90" workbookViewId="0">
      <selection activeCell="E7" sqref="E7"/>
    </sheetView>
  </sheetViews>
  <sheetFormatPr defaultRowHeight="15.75"/>
  <cols>
    <col min="1" max="1" width="2.42578125" style="91" customWidth="1"/>
    <col min="2" max="2" width="6.5703125" style="91" customWidth="1"/>
    <col min="3" max="4" width="15.7109375" style="91" customWidth="1"/>
    <col min="5" max="5" width="19.85546875" style="91" customWidth="1"/>
    <col min="6" max="6" width="19.85546875" style="92" customWidth="1"/>
    <col min="7" max="7" width="20.28515625" style="92" customWidth="1"/>
    <col min="8" max="8" width="18.85546875" style="92" customWidth="1"/>
    <col min="9" max="16384" width="9.140625" style="91"/>
  </cols>
  <sheetData>
    <row r="1" spans="2:8" ht="65.25" customHeight="1">
      <c r="B1" s="97"/>
      <c r="C1" s="97"/>
      <c r="E1" s="663" t="s">
        <v>297</v>
      </c>
      <c r="F1" s="663"/>
      <c r="G1" s="663"/>
      <c r="H1" s="663"/>
    </row>
    <row r="2" spans="2:8" ht="21" customHeight="1">
      <c r="B2" s="667" t="s">
        <v>155</v>
      </c>
      <c r="C2" s="667"/>
      <c r="D2" s="667"/>
      <c r="E2" s="667"/>
      <c r="F2" s="667"/>
      <c r="G2" s="666" t="str">
        <f>'Generalidades Fracionada'!E3</f>
        <v>SETEMBRO|20</v>
      </c>
      <c r="H2" s="666"/>
    </row>
    <row r="3" spans="2:8" ht="4.5" customHeight="1" thickBot="1"/>
    <row r="4" spans="2:8" ht="19.5" customHeight="1" thickBot="1">
      <c r="B4" s="665" t="s">
        <v>159</v>
      </c>
      <c r="C4" s="670" t="s">
        <v>77</v>
      </c>
      <c r="D4" s="671"/>
      <c r="E4" s="668" t="s">
        <v>78</v>
      </c>
      <c r="F4" s="669"/>
      <c r="G4" s="674" t="s">
        <v>75</v>
      </c>
      <c r="H4" s="674" t="s">
        <v>42</v>
      </c>
    </row>
    <row r="5" spans="2:8" ht="19.5" thickBot="1">
      <c r="B5" s="657"/>
      <c r="C5" s="672"/>
      <c r="D5" s="673"/>
      <c r="E5" s="202" t="s">
        <v>186</v>
      </c>
      <c r="F5" s="203" t="s">
        <v>187</v>
      </c>
      <c r="G5" s="675"/>
      <c r="H5" s="675"/>
    </row>
    <row r="6" spans="2:8" s="92" customFormat="1" ht="16.5" customHeight="1" thickBot="1">
      <c r="B6" s="657"/>
      <c r="C6" s="204" t="s">
        <v>79</v>
      </c>
      <c r="D6" s="205" t="s">
        <v>80</v>
      </c>
      <c r="E6" s="206" t="s">
        <v>0</v>
      </c>
      <c r="F6" s="207" t="s">
        <v>0</v>
      </c>
      <c r="G6" s="208" t="s">
        <v>17</v>
      </c>
      <c r="H6" s="209" t="s">
        <v>17</v>
      </c>
    </row>
    <row r="7" spans="2:8" ht="18" customHeight="1" thickBot="1">
      <c r="B7" s="657"/>
      <c r="C7" s="210">
        <v>1</v>
      </c>
      <c r="D7" s="211">
        <v>50</v>
      </c>
      <c r="E7" s="212">
        <f>[40]TABELA!C7</f>
        <v>68.447412560284747</v>
      </c>
      <c r="F7" s="213">
        <f>[40]TABELA!D7</f>
        <v>59.46703641794069</v>
      </c>
      <c r="G7" s="214">
        <v>0.3</v>
      </c>
      <c r="H7" s="215">
        <v>0.3</v>
      </c>
    </row>
    <row r="8" spans="2:8" ht="18" customHeight="1" thickBot="1">
      <c r="B8" s="657"/>
      <c r="C8" s="216">
        <f t="shared" ref="C8:D26" si="0">+C7+50</f>
        <v>51</v>
      </c>
      <c r="D8" s="217">
        <f t="shared" si="0"/>
        <v>100</v>
      </c>
      <c r="E8" s="218">
        <f>[40]TABELA!C8</f>
        <v>81.328378232788808</v>
      </c>
      <c r="F8" s="219">
        <f>[40]TABELA!D8</f>
        <v>69.5590591435504</v>
      </c>
      <c r="G8" s="220">
        <v>0.3</v>
      </c>
      <c r="H8" s="221">
        <v>0.3</v>
      </c>
    </row>
    <row r="9" spans="2:8" ht="18" customHeight="1" thickBot="1">
      <c r="B9" s="657"/>
      <c r="C9" s="216">
        <f t="shared" si="0"/>
        <v>101</v>
      </c>
      <c r="D9" s="217">
        <f t="shared" si="0"/>
        <v>150</v>
      </c>
      <c r="E9" s="218">
        <f>[40]TABELA!C9</f>
        <v>94.209343905292869</v>
      </c>
      <c r="F9" s="219">
        <f>[40]TABELA!D9</f>
        <v>79.651081869160095</v>
      </c>
      <c r="G9" s="220">
        <v>0.3</v>
      </c>
      <c r="H9" s="221">
        <v>0.3</v>
      </c>
    </row>
    <row r="10" spans="2:8" ht="18" customHeight="1" thickBot="1">
      <c r="B10" s="657"/>
      <c r="C10" s="216">
        <f t="shared" si="0"/>
        <v>151</v>
      </c>
      <c r="D10" s="217">
        <f t="shared" si="0"/>
        <v>200</v>
      </c>
      <c r="E10" s="218">
        <f>[40]TABELA!C10</f>
        <v>107.09030957779692</v>
      </c>
      <c r="F10" s="219">
        <f>[40]TABELA!D10</f>
        <v>89.74310459476979</v>
      </c>
      <c r="G10" s="220">
        <v>0.3</v>
      </c>
      <c r="H10" s="221">
        <v>0.3</v>
      </c>
    </row>
    <row r="11" spans="2:8" ht="18" customHeight="1" thickBot="1">
      <c r="B11" s="657"/>
      <c r="C11" s="216">
        <f t="shared" si="0"/>
        <v>201</v>
      </c>
      <c r="D11" s="217">
        <f t="shared" si="0"/>
        <v>250</v>
      </c>
      <c r="E11" s="218">
        <f>[40]TABELA!C11</f>
        <v>119.97127525030098</v>
      </c>
      <c r="F11" s="219">
        <f>[40]TABELA!D11</f>
        <v>99.835127320379499</v>
      </c>
      <c r="G11" s="220">
        <v>0.3</v>
      </c>
      <c r="H11" s="221">
        <v>0.3</v>
      </c>
    </row>
    <row r="12" spans="2:8" ht="18" customHeight="1" thickBot="1">
      <c r="B12" s="657"/>
      <c r="C12" s="216">
        <f t="shared" si="0"/>
        <v>251</v>
      </c>
      <c r="D12" s="217">
        <f t="shared" si="0"/>
        <v>300</v>
      </c>
      <c r="E12" s="218">
        <f>[40]TABELA!C12</f>
        <v>132.85224092280501</v>
      </c>
      <c r="F12" s="219">
        <f>[40]TABELA!D12</f>
        <v>109.92715004598917</v>
      </c>
      <c r="G12" s="220">
        <v>0.4</v>
      </c>
      <c r="H12" s="221">
        <v>0.3</v>
      </c>
    </row>
    <row r="13" spans="2:8" ht="18" customHeight="1" thickBot="1">
      <c r="B13" s="657"/>
      <c r="C13" s="216">
        <f t="shared" si="0"/>
        <v>301</v>
      </c>
      <c r="D13" s="217">
        <f t="shared" si="0"/>
        <v>350</v>
      </c>
      <c r="E13" s="218">
        <f>[40]TABELA!C13</f>
        <v>145.73320659530907</v>
      </c>
      <c r="F13" s="219">
        <f>[40]TABELA!D13</f>
        <v>120.01917277159889</v>
      </c>
      <c r="G13" s="220">
        <v>0.4</v>
      </c>
      <c r="H13" s="221">
        <v>0.3</v>
      </c>
    </row>
    <row r="14" spans="2:8" ht="18" customHeight="1" thickBot="1">
      <c r="B14" s="657"/>
      <c r="C14" s="210">
        <f t="shared" si="0"/>
        <v>351</v>
      </c>
      <c r="D14" s="211">
        <f t="shared" si="0"/>
        <v>400</v>
      </c>
      <c r="E14" s="212">
        <f>[40]TABELA!C14</f>
        <v>158.61417226781313</v>
      </c>
      <c r="F14" s="213">
        <f>[40]TABELA!D14</f>
        <v>130.11119549720857</v>
      </c>
      <c r="G14" s="214">
        <v>0.4</v>
      </c>
      <c r="H14" s="215">
        <v>0.3</v>
      </c>
    </row>
    <row r="15" spans="2:8" ht="18" customHeight="1" thickBot="1">
      <c r="B15" s="657"/>
      <c r="C15" s="216">
        <f t="shared" si="0"/>
        <v>401</v>
      </c>
      <c r="D15" s="217">
        <f t="shared" si="0"/>
        <v>450</v>
      </c>
      <c r="E15" s="218">
        <f>[40]TABELA!C15</f>
        <v>171.49513794031719</v>
      </c>
      <c r="F15" s="219">
        <f>[40]TABELA!D15</f>
        <v>140.20321822281829</v>
      </c>
      <c r="G15" s="220">
        <v>0.4</v>
      </c>
      <c r="H15" s="221">
        <v>0.3</v>
      </c>
    </row>
    <row r="16" spans="2:8" ht="18" customHeight="1" thickBot="1">
      <c r="B16" s="657"/>
      <c r="C16" s="216">
        <f t="shared" si="0"/>
        <v>451</v>
      </c>
      <c r="D16" s="217">
        <f t="shared" si="0"/>
        <v>500</v>
      </c>
      <c r="E16" s="218">
        <f>[40]TABELA!C16</f>
        <v>184.37610361282125</v>
      </c>
      <c r="F16" s="219">
        <f>[40]TABELA!D16</f>
        <v>150.29524094842799</v>
      </c>
      <c r="G16" s="220">
        <v>0.4</v>
      </c>
      <c r="H16" s="221">
        <v>0.3</v>
      </c>
    </row>
    <row r="17" spans="2:8" ht="18" customHeight="1" thickBot="1">
      <c r="B17" s="657"/>
      <c r="C17" s="216">
        <f t="shared" si="0"/>
        <v>501</v>
      </c>
      <c r="D17" s="217">
        <f t="shared" si="0"/>
        <v>550</v>
      </c>
      <c r="E17" s="218">
        <f>[40]TABELA!C17</f>
        <v>197.25706928532529</v>
      </c>
      <c r="F17" s="219">
        <f>[40]TABELA!D17</f>
        <v>160.38726367403768</v>
      </c>
      <c r="G17" s="220">
        <v>0.6</v>
      </c>
      <c r="H17" s="221">
        <v>0.3</v>
      </c>
    </row>
    <row r="18" spans="2:8" ht="18" customHeight="1" thickBot="1">
      <c r="B18" s="657"/>
      <c r="C18" s="216">
        <f t="shared" si="0"/>
        <v>551</v>
      </c>
      <c r="D18" s="217">
        <f t="shared" si="0"/>
        <v>600</v>
      </c>
      <c r="E18" s="218">
        <f>[40]TABELA!C18</f>
        <v>210.13803495782935</v>
      </c>
      <c r="F18" s="219">
        <f>[40]TABELA!D18</f>
        <v>170.47928639964738</v>
      </c>
      <c r="G18" s="220">
        <v>0.6</v>
      </c>
      <c r="H18" s="221">
        <v>0.3</v>
      </c>
    </row>
    <row r="19" spans="2:8" ht="18" customHeight="1" thickBot="1">
      <c r="B19" s="657"/>
      <c r="C19" s="216">
        <f t="shared" si="0"/>
        <v>601</v>
      </c>
      <c r="D19" s="217">
        <f t="shared" si="0"/>
        <v>650</v>
      </c>
      <c r="E19" s="218">
        <f>[40]TABELA!C19</f>
        <v>223.01900063033344</v>
      </c>
      <c r="F19" s="219">
        <f>[40]TABELA!D19</f>
        <v>180.57130912525705</v>
      </c>
      <c r="G19" s="220">
        <v>0.6</v>
      </c>
      <c r="H19" s="221">
        <v>0.3</v>
      </c>
    </row>
    <row r="20" spans="2:8" ht="18" customHeight="1" thickBot="1">
      <c r="B20" s="657"/>
      <c r="C20" s="216">
        <f t="shared" si="0"/>
        <v>651</v>
      </c>
      <c r="D20" s="217">
        <f t="shared" si="0"/>
        <v>700</v>
      </c>
      <c r="E20" s="218">
        <f>[40]TABELA!C20</f>
        <v>235.89996630283747</v>
      </c>
      <c r="F20" s="219">
        <f>[40]TABELA!D20</f>
        <v>190.66333185086677</v>
      </c>
      <c r="G20" s="220">
        <v>0.6</v>
      </c>
      <c r="H20" s="221">
        <v>0.3</v>
      </c>
    </row>
    <row r="21" spans="2:8" ht="18" customHeight="1" thickBot="1">
      <c r="B21" s="657"/>
      <c r="C21" s="216">
        <f t="shared" si="0"/>
        <v>701</v>
      </c>
      <c r="D21" s="217">
        <f t="shared" si="0"/>
        <v>750</v>
      </c>
      <c r="E21" s="218">
        <f>[40]TABELA!C21</f>
        <v>248.78093197534153</v>
      </c>
      <c r="F21" s="219">
        <f>[40]TABELA!D21</f>
        <v>200.75535457647646</v>
      </c>
      <c r="G21" s="220">
        <v>0.6</v>
      </c>
      <c r="H21" s="221">
        <v>0.3</v>
      </c>
    </row>
    <row r="22" spans="2:8" ht="18" customHeight="1" thickBot="1">
      <c r="B22" s="657"/>
      <c r="C22" s="210">
        <f t="shared" si="0"/>
        <v>751</v>
      </c>
      <c r="D22" s="211">
        <f t="shared" si="0"/>
        <v>800</v>
      </c>
      <c r="E22" s="212">
        <f>[40]TABELA!C22</f>
        <v>261.66189764784559</v>
      </c>
      <c r="F22" s="213">
        <f>[40]TABELA!D22</f>
        <v>210.84737730208616</v>
      </c>
      <c r="G22" s="214">
        <v>0.6</v>
      </c>
      <c r="H22" s="215">
        <v>0.3</v>
      </c>
    </row>
    <row r="23" spans="2:8" ht="18" customHeight="1" thickBot="1">
      <c r="B23" s="657"/>
      <c r="C23" s="216">
        <f t="shared" si="0"/>
        <v>801</v>
      </c>
      <c r="D23" s="217">
        <f t="shared" si="0"/>
        <v>850</v>
      </c>
      <c r="E23" s="218">
        <f>[40]TABELA!C23</f>
        <v>274.54286332034962</v>
      </c>
      <c r="F23" s="219">
        <f>[40]TABELA!D23</f>
        <v>220.93940002769585</v>
      </c>
      <c r="G23" s="220">
        <v>0.6</v>
      </c>
      <c r="H23" s="221">
        <v>0.3</v>
      </c>
    </row>
    <row r="24" spans="2:8" ht="18" customHeight="1" thickBot="1">
      <c r="B24" s="657"/>
      <c r="C24" s="216">
        <f t="shared" si="0"/>
        <v>851</v>
      </c>
      <c r="D24" s="217">
        <f t="shared" si="0"/>
        <v>900</v>
      </c>
      <c r="E24" s="218">
        <f>[40]TABELA!C24</f>
        <v>287.42382899285371</v>
      </c>
      <c r="F24" s="219">
        <f>[40]TABELA!D24</f>
        <v>231.03142275330555</v>
      </c>
      <c r="G24" s="220">
        <v>0.6</v>
      </c>
      <c r="H24" s="221">
        <v>0.3</v>
      </c>
    </row>
    <row r="25" spans="2:8" ht="18" customHeight="1" thickBot="1">
      <c r="B25" s="657"/>
      <c r="C25" s="216">
        <f t="shared" si="0"/>
        <v>901</v>
      </c>
      <c r="D25" s="217">
        <f t="shared" si="0"/>
        <v>950</v>
      </c>
      <c r="E25" s="218">
        <f>[40]TABELA!C25</f>
        <v>300.30479466535775</v>
      </c>
      <c r="F25" s="219">
        <f>[40]TABELA!D25</f>
        <v>241.12344547891524</v>
      </c>
      <c r="G25" s="220">
        <v>0.6</v>
      </c>
      <c r="H25" s="221">
        <v>0.3</v>
      </c>
    </row>
    <row r="26" spans="2:8" ht="18" customHeight="1" thickBot="1">
      <c r="B26" s="657"/>
      <c r="C26" s="216">
        <f t="shared" si="0"/>
        <v>951</v>
      </c>
      <c r="D26" s="217">
        <f t="shared" si="0"/>
        <v>1000</v>
      </c>
      <c r="E26" s="218">
        <f>[40]TABELA!C26</f>
        <v>313.18576033786184</v>
      </c>
      <c r="F26" s="219">
        <f>[40]TABELA!D26</f>
        <v>251.215468204525</v>
      </c>
      <c r="G26" s="220">
        <v>0.6</v>
      </c>
      <c r="H26" s="221">
        <v>0.3</v>
      </c>
    </row>
    <row r="27" spans="2:8" ht="18" customHeight="1" thickBot="1">
      <c r="B27" s="657"/>
      <c r="C27" s="216">
        <f>+C25+100</f>
        <v>1001</v>
      </c>
      <c r="D27" s="217">
        <f t="shared" ref="D27:D36" si="1">+D26+100</f>
        <v>1100</v>
      </c>
      <c r="E27" s="218">
        <f>[40]TABELA!C27</f>
        <v>338.9476916828699</v>
      </c>
      <c r="F27" s="219">
        <f>[40]TABELA!D27</f>
        <v>271.39951365574439</v>
      </c>
      <c r="G27" s="220">
        <v>0.7</v>
      </c>
      <c r="H27" s="221">
        <v>0.3</v>
      </c>
    </row>
    <row r="28" spans="2:8" ht="18" customHeight="1" thickBot="1">
      <c r="B28" s="657"/>
      <c r="C28" s="216">
        <f t="shared" ref="C28:C36" si="2">+C27+100</f>
        <v>1101</v>
      </c>
      <c r="D28" s="217">
        <f t="shared" si="1"/>
        <v>1200</v>
      </c>
      <c r="E28" s="218">
        <f>[40]TABELA!C28</f>
        <v>364.70962302787797</v>
      </c>
      <c r="F28" s="219">
        <f>[40]TABELA!D28</f>
        <v>291.58355910696372</v>
      </c>
      <c r="G28" s="220">
        <v>0.7</v>
      </c>
      <c r="H28" s="221">
        <v>0.3</v>
      </c>
    </row>
    <row r="29" spans="2:8" ht="18" customHeight="1" thickBot="1">
      <c r="B29" s="657"/>
      <c r="C29" s="216">
        <f t="shared" si="2"/>
        <v>1201</v>
      </c>
      <c r="D29" s="217">
        <f t="shared" si="1"/>
        <v>1300</v>
      </c>
      <c r="E29" s="218">
        <f>[40]TABELA!C29</f>
        <v>390.47155437288615</v>
      </c>
      <c r="F29" s="219">
        <f>[40]TABELA!D29</f>
        <v>311.76760455818311</v>
      </c>
      <c r="G29" s="220">
        <v>0.7</v>
      </c>
      <c r="H29" s="221">
        <v>0.3</v>
      </c>
    </row>
    <row r="30" spans="2:8" ht="18" customHeight="1" thickBot="1">
      <c r="B30" s="657"/>
      <c r="C30" s="216">
        <f t="shared" si="2"/>
        <v>1301</v>
      </c>
      <c r="D30" s="217">
        <f t="shared" si="1"/>
        <v>1400</v>
      </c>
      <c r="E30" s="218">
        <f>[40]TABELA!C30</f>
        <v>416.23348571789433</v>
      </c>
      <c r="F30" s="219">
        <f>[40]TABELA!D30</f>
        <v>331.95165000940256</v>
      </c>
      <c r="G30" s="220">
        <v>0.7</v>
      </c>
      <c r="H30" s="221">
        <v>0.3</v>
      </c>
    </row>
    <row r="31" spans="2:8" ht="18" customHeight="1" thickBot="1">
      <c r="B31" s="657"/>
      <c r="C31" s="216">
        <f t="shared" si="2"/>
        <v>1401</v>
      </c>
      <c r="D31" s="217">
        <f t="shared" si="1"/>
        <v>1500</v>
      </c>
      <c r="E31" s="218">
        <f>[40]TABELA!C31</f>
        <v>441.99541706290239</v>
      </c>
      <c r="F31" s="219">
        <f>[40]TABELA!D31</f>
        <v>352.13569546062195</v>
      </c>
      <c r="G31" s="220">
        <v>0.7</v>
      </c>
      <c r="H31" s="221">
        <v>0.3</v>
      </c>
    </row>
    <row r="32" spans="2:8" ht="18" customHeight="1" thickBot="1">
      <c r="B32" s="657"/>
      <c r="C32" s="216">
        <f t="shared" si="2"/>
        <v>1501</v>
      </c>
      <c r="D32" s="217">
        <f t="shared" si="1"/>
        <v>1600</v>
      </c>
      <c r="E32" s="218">
        <f>[40]TABELA!C32</f>
        <v>467.75734840791046</v>
      </c>
      <c r="F32" s="219">
        <f>[40]TABELA!D32</f>
        <v>372.31974091184128</v>
      </c>
      <c r="G32" s="220">
        <v>0.8</v>
      </c>
      <c r="H32" s="221">
        <v>0.3</v>
      </c>
    </row>
    <row r="33" spans="2:8" ht="18" customHeight="1" thickBot="1">
      <c r="B33" s="657"/>
      <c r="C33" s="216">
        <f t="shared" si="2"/>
        <v>1601</v>
      </c>
      <c r="D33" s="217">
        <f t="shared" si="1"/>
        <v>1700</v>
      </c>
      <c r="E33" s="218">
        <f>[40]TABELA!C33</f>
        <v>493.51927975291864</v>
      </c>
      <c r="F33" s="219">
        <f>[40]TABELA!D33</f>
        <v>392.50378636306078</v>
      </c>
      <c r="G33" s="220">
        <v>0.8</v>
      </c>
      <c r="H33" s="221">
        <v>0.3</v>
      </c>
    </row>
    <row r="34" spans="2:8" ht="18" customHeight="1" thickBot="1">
      <c r="B34" s="657"/>
      <c r="C34" s="216">
        <f t="shared" si="2"/>
        <v>1701</v>
      </c>
      <c r="D34" s="217">
        <f t="shared" si="1"/>
        <v>1800</v>
      </c>
      <c r="E34" s="218">
        <f>[40]TABELA!C34</f>
        <v>519.28121109792676</v>
      </c>
      <c r="F34" s="219">
        <f>[40]TABELA!D34</f>
        <v>412.68783181428017</v>
      </c>
      <c r="G34" s="220">
        <v>0.8</v>
      </c>
      <c r="H34" s="221">
        <v>0.3</v>
      </c>
    </row>
    <row r="35" spans="2:8" ht="18" customHeight="1" thickBot="1">
      <c r="B35" s="657"/>
      <c r="C35" s="216">
        <f t="shared" si="2"/>
        <v>1801</v>
      </c>
      <c r="D35" s="217">
        <f t="shared" si="1"/>
        <v>1900</v>
      </c>
      <c r="E35" s="218">
        <f>[40]TABELA!C35</f>
        <v>545.04314244293482</v>
      </c>
      <c r="F35" s="219">
        <f>[40]TABELA!D35</f>
        <v>432.87187726549951</v>
      </c>
      <c r="G35" s="220">
        <v>0.8</v>
      </c>
      <c r="H35" s="221">
        <v>0.3</v>
      </c>
    </row>
    <row r="36" spans="2:8" ht="18" customHeight="1" thickBot="1">
      <c r="B36" s="657"/>
      <c r="C36" s="216">
        <f t="shared" si="2"/>
        <v>1901</v>
      </c>
      <c r="D36" s="217">
        <f t="shared" si="1"/>
        <v>2000</v>
      </c>
      <c r="E36" s="218">
        <f>[40]TABELA!C36</f>
        <v>570.805073787943</v>
      </c>
      <c r="F36" s="219">
        <f>[40]TABELA!D36</f>
        <v>453.05592271671895</v>
      </c>
      <c r="G36" s="220">
        <v>0.8</v>
      </c>
      <c r="H36" s="221">
        <v>0.3</v>
      </c>
    </row>
    <row r="37" spans="2:8" ht="18" customHeight="1" thickBot="1">
      <c r="B37" s="657"/>
      <c r="C37" s="216">
        <v>2001</v>
      </c>
      <c r="D37" s="217">
        <v>2200</v>
      </c>
      <c r="E37" s="218">
        <f>[40]TABELA!C37</f>
        <v>622.32893647795913</v>
      </c>
      <c r="F37" s="219">
        <f>[40]TABELA!D37</f>
        <v>493.42401361915768</v>
      </c>
      <c r="G37" s="220">
        <v>0.9</v>
      </c>
      <c r="H37" s="221">
        <v>0.3</v>
      </c>
    </row>
    <row r="38" spans="2:8" ht="18" customHeight="1" thickBot="1">
      <c r="B38" s="657"/>
      <c r="C38" s="210">
        <f t="shared" ref="C38:C52" si="3">C37+200</f>
        <v>2201</v>
      </c>
      <c r="D38" s="211">
        <f t="shared" ref="D38:D56" si="4">+D37+200</f>
        <v>2400</v>
      </c>
      <c r="E38" s="212">
        <f>[40]TABELA!C38</f>
        <v>673.85279916797538</v>
      </c>
      <c r="F38" s="213">
        <f>[40]TABELA!D38</f>
        <v>533.79210452159657</v>
      </c>
      <c r="G38" s="214">
        <v>0.9</v>
      </c>
      <c r="H38" s="215">
        <v>0.3</v>
      </c>
    </row>
    <row r="39" spans="2:8" ht="18" customHeight="1" thickBot="1">
      <c r="B39" s="657"/>
      <c r="C39" s="216">
        <f t="shared" si="3"/>
        <v>2401</v>
      </c>
      <c r="D39" s="217">
        <f t="shared" si="4"/>
        <v>2600</v>
      </c>
      <c r="E39" s="218">
        <f>[40]TABELA!C39</f>
        <v>725.37666185799173</v>
      </c>
      <c r="F39" s="219">
        <f>[40]TABELA!D39</f>
        <v>574.16019542403535</v>
      </c>
      <c r="G39" s="220">
        <v>0.9</v>
      </c>
      <c r="H39" s="221">
        <v>0.3</v>
      </c>
    </row>
    <row r="40" spans="2:8" ht="18" customHeight="1" thickBot="1">
      <c r="B40" s="657"/>
      <c r="C40" s="216">
        <f t="shared" si="3"/>
        <v>2601</v>
      </c>
      <c r="D40" s="217">
        <f t="shared" si="4"/>
        <v>2800</v>
      </c>
      <c r="E40" s="218">
        <f>[40]TABELA!C40</f>
        <v>776.90052454800787</v>
      </c>
      <c r="F40" s="219">
        <f>[40]TABELA!D40</f>
        <v>614.52828632647413</v>
      </c>
      <c r="G40" s="220">
        <v>1</v>
      </c>
      <c r="H40" s="221">
        <v>0.3</v>
      </c>
    </row>
    <row r="41" spans="2:8" ht="18" customHeight="1" thickBot="1">
      <c r="B41" s="657"/>
      <c r="C41" s="216">
        <f t="shared" si="3"/>
        <v>2801</v>
      </c>
      <c r="D41" s="217">
        <f t="shared" si="4"/>
        <v>3000</v>
      </c>
      <c r="E41" s="218">
        <f>[40]TABELA!C41</f>
        <v>828.42438723802422</v>
      </c>
      <c r="F41" s="219">
        <f>[40]TABELA!D41</f>
        <v>654.89637722891291</v>
      </c>
      <c r="G41" s="220">
        <v>1</v>
      </c>
      <c r="H41" s="221">
        <v>0.3</v>
      </c>
    </row>
    <row r="42" spans="2:8" ht="18" customHeight="1" thickBot="1">
      <c r="B42" s="657"/>
      <c r="C42" s="216">
        <f t="shared" si="3"/>
        <v>3001</v>
      </c>
      <c r="D42" s="217">
        <f t="shared" si="4"/>
        <v>3200</v>
      </c>
      <c r="E42" s="218">
        <f>[40]TABELA!C42</f>
        <v>879.94824992804035</v>
      </c>
      <c r="F42" s="219">
        <f>[40]TABELA!D42</f>
        <v>695.26446813135169</v>
      </c>
      <c r="G42" s="220">
        <v>1.1000000000000001</v>
      </c>
      <c r="H42" s="221">
        <v>0.3</v>
      </c>
    </row>
    <row r="43" spans="2:8" ht="18" customHeight="1" thickBot="1">
      <c r="B43" s="657"/>
      <c r="C43" s="216">
        <f t="shared" si="3"/>
        <v>3201</v>
      </c>
      <c r="D43" s="217">
        <f t="shared" si="4"/>
        <v>3400</v>
      </c>
      <c r="E43" s="218">
        <f>[40]TABELA!C43</f>
        <v>931.47211261805671</v>
      </c>
      <c r="F43" s="219">
        <f>[40]TABELA!D43</f>
        <v>735.63255903379059</v>
      </c>
      <c r="G43" s="220">
        <v>1.1000000000000001</v>
      </c>
      <c r="H43" s="221">
        <v>0.3</v>
      </c>
    </row>
    <row r="44" spans="2:8" ht="18" customHeight="1" thickBot="1">
      <c r="B44" s="657"/>
      <c r="C44" s="216">
        <f t="shared" si="3"/>
        <v>3401</v>
      </c>
      <c r="D44" s="217">
        <f t="shared" si="4"/>
        <v>3600</v>
      </c>
      <c r="E44" s="218">
        <f>[40]TABELA!C44</f>
        <v>982.99597530807284</v>
      </c>
      <c r="F44" s="219">
        <f>[40]TABELA!D44</f>
        <v>776.00064993622925</v>
      </c>
      <c r="G44" s="220">
        <v>1.2</v>
      </c>
      <c r="H44" s="221">
        <v>0.3</v>
      </c>
    </row>
    <row r="45" spans="2:8" ht="18" customHeight="1" thickBot="1">
      <c r="B45" s="657"/>
      <c r="C45" s="216">
        <f t="shared" si="3"/>
        <v>3601</v>
      </c>
      <c r="D45" s="217">
        <f t="shared" si="4"/>
        <v>3800</v>
      </c>
      <c r="E45" s="218">
        <f>[40]TABELA!C45</f>
        <v>1034.5198379980889</v>
      </c>
      <c r="F45" s="219">
        <f>[40]TABELA!D45</f>
        <v>816.36874083866803</v>
      </c>
      <c r="G45" s="220">
        <v>1.2</v>
      </c>
      <c r="H45" s="221">
        <v>0.3</v>
      </c>
    </row>
    <row r="46" spans="2:8" ht="18" customHeight="1" thickBot="1">
      <c r="B46" s="657"/>
      <c r="C46" s="216">
        <f t="shared" si="3"/>
        <v>3801</v>
      </c>
      <c r="D46" s="217">
        <f t="shared" si="4"/>
        <v>4000</v>
      </c>
      <c r="E46" s="218">
        <f>[40]TABELA!C46</f>
        <v>1086.0437006881052</v>
      </c>
      <c r="F46" s="219">
        <f>[40]TABELA!D46</f>
        <v>856.73683174110704</v>
      </c>
      <c r="G46" s="220">
        <v>1.2</v>
      </c>
      <c r="H46" s="221">
        <v>0.3</v>
      </c>
    </row>
    <row r="47" spans="2:8" ht="18" customHeight="1" thickBot="1">
      <c r="B47" s="657"/>
      <c r="C47" s="216">
        <f t="shared" si="3"/>
        <v>4001</v>
      </c>
      <c r="D47" s="217">
        <f t="shared" si="4"/>
        <v>4200</v>
      </c>
      <c r="E47" s="218">
        <f>[40]TABELA!C47</f>
        <v>1137.5675633781211</v>
      </c>
      <c r="F47" s="219">
        <f>[40]TABELA!D47</f>
        <v>897.10492264354571</v>
      </c>
      <c r="G47" s="220">
        <v>1.2</v>
      </c>
      <c r="H47" s="221">
        <v>0.3</v>
      </c>
    </row>
    <row r="48" spans="2:8" ht="18" customHeight="1" thickBot="1">
      <c r="B48" s="657"/>
      <c r="C48" s="216">
        <f t="shared" si="3"/>
        <v>4201</v>
      </c>
      <c r="D48" s="217">
        <f t="shared" si="4"/>
        <v>4400</v>
      </c>
      <c r="E48" s="218">
        <f>[40]TABELA!C48</f>
        <v>1189.0914260681377</v>
      </c>
      <c r="F48" s="219">
        <f>[40]TABELA!D48</f>
        <v>937.47301354598449</v>
      </c>
      <c r="G48" s="220">
        <v>1.2</v>
      </c>
      <c r="H48" s="221">
        <v>0.3</v>
      </c>
    </row>
    <row r="49" spans="2:9" ht="18" customHeight="1" thickBot="1">
      <c r="B49" s="657"/>
      <c r="C49" s="216">
        <f t="shared" si="3"/>
        <v>4401</v>
      </c>
      <c r="D49" s="217">
        <f t="shared" si="4"/>
        <v>4600</v>
      </c>
      <c r="E49" s="218">
        <f>[40]TABELA!C49</f>
        <v>1240.6152887581538</v>
      </c>
      <c r="F49" s="219">
        <f>[40]TABELA!D49</f>
        <v>977.84110444842315</v>
      </c>
      <c r="G49" s="220">
        <v>1.2</v>
      </c>
      <c r="H49" s="221">
        <v>0.3</v>
      </c>
    </row>
    <row r="50" spans="2:9" ht="18" customHeight="1" thickBot="1">
      <c r="B50" s="657"/>
      <c r="C50" s="216">
        <f t="shared" si="3"/>
        <v>4601</v>
      </c>
      <c r="D50" s="217">
        <f t="shared" si="4"/>
        <v>4800</v>
      </c>
      <c r="E50" s="218">
        <f>[40]TABELA!C50</f>
        <v>1292.1391514481702</v>
      </c>
      <c r="F50" s="219">
        <f>[40]TABELA!D50</f>
        <v>1018.209195350862</v>
      </c>
      <c r="G50" s="220">
        <v>1.2</v>
      </c>
      <c r="H50" s="221">
        <v>0.3</v>
      </c>
    </row>
    <row r="51" spans="2:9" ht="18" customHeight="1" thickBot="1">
      <c r="B51" s="657"/>
      <c r="C51" s="216">
        <f t="shared" si="3"/>
        <v>4801</v>
      </c>
      <c r="D51" s="217">
        <f t="shared" si="4"/>
        <v>5000</v>
      </c>
      <c r="E51" s="218">
        <f>[40]TABELA!C51</f>
        <v>1343.6630141381861</v>
      </c>
      <c r="F51" s="219">
        <f>[40]TABELA!D51</f>
        <v>1058.5772862533008</v>
      </c>
      <c r="G51" s="220">
        <v>1.2</v>
      </c>
      <c r="H51" s="221">
        <v>0.3</v>
      </c>
    </row>
    <row r="52" spans="2:9" ht="18" customHeight="1" thickBot="1">
      <c r="B52" s="657"/>
      <c r="C52" s="216">
        <f t="shared" si="3"/>
        <v>5001</v>
      </c>
      <c r="D52" s="217">
        <f t="shared" si="4"/>
        <v>5200</v>
      </c>
      <c r="E52" s="218">
        <f>[40]TABELA!C52</f>
        <v>1395.1868768282025</v>
      </c>
      <c r="F52" s="219">
        <f>[40]TABELA!D52</f>
        <v>1098.9453771557394</v>
      </c>
      <c r="G52" s="220">
        <v>1.2</v>
      </c>
      <c r="H52" s="221">
        <v>0.3</v>
      </c>
    </row>
    <row r="53" spans="2:9" ht="18" customHeight="1" thickBot="1">
      <c r="B53" s="657"/>
      <c r="C53" s="216">
        <v>5201</v>
      </c>
      <c r="D53" s="217">
        <f t="shared" si="4"/>
        <v>5400</v>
      </c>
      <c r="E53" s="218">
        <f>[40]TABELA!C53</f>
        <v>1446.7107395182186</v>
      </c>
      <c r="F53" s="219">
        <f>[40]TABELA!D53</f>
        <v>1139.3134680581784</v>
      </c>
      <c r="G53" s="220">
        <v>1.2</v>
      </c>
      <c r="H53" s="221">
        <v>0.3</v>
      </c>
    </row>
    <row r="54" spans="2:9" ht="18" customHeight="1" thickBot="1">
      <c r="B54" s="657"/>
      <c r="C54" s="216">
        <v>5401</v>
      </c>
      <c r="D54" s="217">
        <f t="shared" si="4"/>
        <v>5600</v>
      </c>
      <c r="E54" s="218">
        <f>[40]TABELA!C54</f>
        <v>1498.2346022082349</v>
      </c>
      <c r="F54" s="219">
        <f>[40]TABELA!D54</f>
        <v>1179.6815589606172</v>
      </c>
      <c r="G54" s="220">
        <v>1.2</v>
      </c>
      <c r="H54" s="221">
        <v>0.3</v>
      </c>
    </row>
    <row r="55" spans="2:9" ht="18" customHeight="1" thickBot="1">
      <c r="B55" s="657"/>
      <c r="C55" s="216">
        <v>5601</v>
      </c>
      <c r="D55" s="217">
        <f t="shared" si="4"/>
        <v>5800</v>
      </c>
      <c r="E55" s="218">
        <f>[40]TABELA!C55</f>
        <v>1549.7584648982513</v>
      </c>
      <c r="F55" s="219">
        <f>[40]TABELA!D55</f>
        <v>1220.0496498630559</v>
      </c>
      <c r="G55" s="220">
        <v>1.2</v>
      </c>
      <c r="H55" s="221">
        <v>0.3</v>
      </c>
    </row>
    <row r="56" spans="2:9" ht="18" customHeight="1" thickBot="1">
      <c r="B56" s="658"/>
      <c r="C56" s="222">
        <v>5801</v>
      </c>
      <c r="D56" s="223">
        <f t="shared" si="4"/>
        <v>6000</v>
      </c>
      <c r="E56" s="224">
        <f>[40]TABELA!C56</f>
        <v>1601.2823275882674</v>
      </c>
      <c r="F56" s="225">
        <f>[40]TABELA!D56</f>
        <v>1260.4177407654947</v>
      </c>
      <c r="G56" s="226">
        <v>1.2</v>
      </c>
      <c r="H56" s="227">
        <v>0.3</v>
      </c>
    </row>
    <row r="57" spans="2:9" ht="17.25" hidden="1" customHeight="1">
      <c r="B57" s="102" t="s">
        <v>160</v>
      </c>
      <c r="C57" s="103"/>
      <c r="D57" s="103"/>
      <c r="E57" s="103"/>
      <c r="F57" s="103"/>
      <c r="G57" s="103"/>
      <c r="H57" s="103"/>
    </row>
    <row r="58" spans="2:9" ht="15.75" hidden="1" customHeight="1">
      <c r="B58" s="98"/>
      <c r="C58" s="664" t="s">
        <v>81</v>
      </c>
      <c r="D58" s="664"/>
      <c r="E58" s="664"/>
      <c r="F58" s="664"/>
      <c r="G58" s="664"/>
      <c r="H58" s="664"/>
    </row>
    <row r="59" spans="2:9" ht="18" customHeight="1">
      <c r="B59" s="201" t="s">
        <v>188</v>
      </c>
      <c r="C59" s="664" t="s">
        <v>76</v>
      </c>
      <c r="D59" s="664"/>
      <c r="E59" s="664"/>
      <c r="F59" s="664"/>
      <c r="G59" s="664"/>
      <c r="H59" s="664"/>
      <c r="I59" s="93"/>
    </row>
    <row r="60" spans="2:9">
      <c r="C60" s="94"/>
      <c r="F60" s="95"/>
      <c r="G60" s="95"/>
      <c r="H60" s="95"/>
    </row>
    <row r="61" spans="2:9">
      <c r="C61" s="96"/>
      <c r="F61" s="95"/>
      <c r="G61" s="95"/>
      <c r="H61" s="95"/>
    </row>
    <row r="62" spans="2:9">
      <c r="C62" s="96"/>
      <c r="F62" s="95"/>
      <c r="G62" s="95"/>
      <c r="H62" s="95"/>
    </row>
    <row r="63" spans="2:9">
      <c r="F63" s="95"/>
      <c r="G63" s="95"/>
      <c r="H63" s="95"/>
    </row>
    <row r="64" spans="2:9">
      <c r="F64" s="95"/>
      <c r="G64" s="95"/>
      <c r="H64" s="95"/>
    </row>
    <row r="65" spans="6:8">
      <c r="F65" s="95"/>
      <c r="G65" s="95"/>
      <c r="H65" s="95"/>
    </row>
    <row r="66" spans="6:8">
      <c r="F66" s="95"/>
      <c r="G66" s="95"/>
      <c r="H66" s="95"/>
    </row>
    <row r="67" spans="6:8">
      <c r="F67" s="95"/>
      <c r="G67" s="95"/>
      <c r="H67" s="95"/>
    </row>
    <row r="68" spans="6:8">
      <c r="F68" s="95"/>
      <c r="G68" s="95"/>
      <c r="H68" s="95"/>
    </row>
    <row r="69" spans="6:8">
      <c r="F69" s="95"/>
      <c r="G69" s="95"/>
      <c r="H69" s="95"/>
    </row>
    <row r="70" spans="6:8">
      <c r="F70" s="95"/>
      <c r="G70" s="95"/>
      <c r="H70" s="95"/>
    </row>
    <row r="71" spans="6:8">
      <c r="F71" s="95"/>
      <c r="G71" s="95"/>
      <c r="H71" s="95"/>
    </row>
    <row r="72" spans="6:8">
      <c r="F72" s="95"/>
      <c r="G72" s="95"/>
      <c r="H72" s="95"/>
    </row>
    <row r="73" spans="6:8">
      <c r="F73" s="95"/>
      <c r="G73" s="95"/>
      <c r="H73" s="95"/>
    </row>
    <row r="74" spans="6:8">
      <c r="F74" s="95"/>
      <c r="G74" s="95"/>
      <c r="H74" s="95"/>
    </row>
    <row r="75" spans="6:8">
      <c r="F75" s="95"/>
      <c r="G75" s="95"/>
      <c r="H75" s="95"/>
    </row>
    <row r="76" spans="6:8">
      <c r="F76" s="95"/>
      <c r="G76" s="95"/>
      <c r="H76" s="95"/>
    </row>
    <row r="77" spans="6:8">
      <c r="F77" s="95"/>
      <c r="G77" s="95"/>
      <c r="H77" s="95"/>
    </row>
    <row r="78" spans="6:8">
      <c r="F78" s="95"/>
      <c r="G78" s="95"/>
      <c r="H78" s="95"/>
    </row>
    <row r="79" spans="6:8">
      <c r="F79" s="95"/>
      <c r="G79" s="95"/>
      <c r="H79" s="95"/>
    </row>
    <row r="80" spans="6:8">
      <c r="F80" s="95"/>
      <c r="G80" s="95"/>
      <c r="H80" s="95"/>
    </row>
    <row r="81" spans="6:8">
      <c r="F81" s="95"/>
      <c r="G81" s="95"/>
      <c r="H81" s="95"/>
    </row>
    <row r="82" spans="6:8">
      <c r="F82" s="95"/>
      <c r="G82" s="95"/>
      <c r="H82" s="95"/>
    </row>
    <row r="83" spans="6:8">
      <c r="F83" s="95"/>
      <c r="G83" s="95"/>
      <c r="H83" s="95"/>
    </row>
    <row r="84" spans="6:8">
      <c r="F84" s="95"/>
      <c r="G84" s="95"/>
      <c r="H84" s="95"/>
    </row>
    <row r="85" spans="6:8">
      <c r="F85" s="95"/>
      <c r="G85" s="95"/>
      <c r="H85" s="95"/>
    </row>
    <row r="86" spans="6:8">
      <c r="F86" s="95"/>
      <c r="G86" s="95"/>
      <c r="H86" s="95"/>
    </row>
    <row r="87" spans="6:8">
      <c r="F87" s="95"/>
      <c r="G87" s="95"/>
      <c r="H87" s="95"/>
    </row>
    <row r="88" spans="6:8">
      <c r="F88" s="95"/>
      <c r="G88" s="95"/>
      <c r="H88" s="95"/>
    </row>
    <row r="89" spans="6:8">
      <c r="F89" s="95"/>
      <c r="G89" s="95"/>
      <c r="H89" s="95"/>
    </row>
    <row r="90" spans="6:8">
      <c r="F90" s="95"/>
      <c r="G90" s="95"/>
      <c r="H90" s="95"/>
    </row>
    <row r="91" spans="6:8">
      <c r="F91" s="95"/>
      <c r="G91" s="95"/>
      <c r="H91" s="95"/>
    </row>
    <row r="92" spans="6:8">
      <c r="F92" s="95"/>
      <c r="G92" s="95"/>
      <c r="H92" s="95"/>
    </row>
    <row r="93" spans="6:8">
      <c r="F93" s="95"/>
      <c r="G93" s="95"/>
      <c r="H93" s="95"/>
    </row>
    <row r="94" spans="6:8">
      <c r="F94" s="95"/>
      <c r="G94" s="95"/>
      <c r="H94" s="95"/>
    </row>
    <row r="95" spans="6:8">
      <c r="F95" s="95"/>
      <c r="G95" s="95"/>
      <c r="H95" s="95"/>
    </row>
    <row r="96" spans="6:8">
      <c r="F96" s="95"/>
      <c r="G96" s="95"/>
      <c r="H96" s="95"/>
    </row>
    <row r="97" spans="6:8">
      <c r="F97" s="95"/>
      <c r="G97" s="95"/>
      <c r="H97" s="95"/>
    </row>
    <row r="98" spans="6:8">
      <c r="F98" s="95"/>
      <c r="G98" s="95"/>
      <c r="H98" s="95"/>
    </row>
    <row r="99" spans="6:8">
      <c r="F99" s="95"/>
      <c r="G99" s="95"/>
      <c r="H99" s="95"/>
    </row>
    <row r="100" spans="6:8">
      <c r="F100" s="95"/>
      <c r="G100" s="95"/>
      <c r="H100" s="95"/>
    </row>
    <row r="101" spans="6:8">
      <c r="F101" s="95"/>
      <c r="G101" s="95"/>
      <c r="H101" s="95"/>
    </row>
    <row r="102" spans="6:8">
      <c r="F102" s="95"/>
      <c r="G102" s="95"/>
      <c r="H102" s="95"/>
    </row>
    <row r="103" spans="6:8">
      <c r="F103" s="95"/>
      <c r="G103" s="95"/>
      <c r="H103" s="95"/>
    </row>
    <row r="104" spans="6:8">
      <c r="F104" s="95"/>
      <c r="G104" s="95"/>
      <c r="H104" s="95"/>
    </row>
    <row r="105" spans="6:8">
      <c r="F105" s="95"/>
      <c r="G105" s="95"/>
      <c r="H105" s="95"/>
    </row>
    <row r="106" spans="6:8">
      <c r="F106" s="95"/>
      <c r="G106" s="95"/>
      <c r="H106" s="95"/>
    </row>
    <row r="107" spans="6:8">
      <c r="F107" s="95"/>
      <c r="G107" s="95"/>
      <c r="H107" s="95"/>
    </row>
    <row r="108" spans="6:8">
      <c r="F108" s="95"/>
      <c r="G108" s="95"/>
      <c r="H108" s="95"/>
    </row>
    <row r="109" spans="6:8">
      <c r="F109" s="95"/>
      <c r="G109" s="95"/>
      <c r="H109" s="95"/>
    </row>
    <row r="110" spans="6:8">
      <c r="F110" s="95"/>
      <c r="G110" s="95"/>
      <c r="H110" s="95"/>
    </row>
    <row r="111" spans="6:8">
      <c r="F111" s="95"/>
      <c r="G111" s="95"/>
      <c r="H111" s="95"/>
    </row>
    <row r="112" spans="6:8">
      <c r="F112" s="95"/>
      <c r="G112" s="95"/>
      <c r="H112" s="95"/>
    </row>
    <row r="113" spans="6:8">
      <c r="F113" s="95"/>
      <c r="G113" s="95"/>
      <c r="H113" s="95"/>
    </row>
    <row r="114" spans="6:8">
      <c r="F114" s="95"/>
      <c r="G114" s="95"/>
      <c r="H114" s="95"/>
    </row>
    <row r="115" spans="6:8">
      <c r="F115" s="95"/>
      <c r="G115" s="95"/>
      <c r="H115" s="95"/>
    </row>
    <row r="116" spans="6:8">
      <c r="F116" s="95"/>
      <c r="G116" s="95"/>
      <c r="H116" s="95"/>
    </row>
    <row r="117" spans="6:8">
      <c r="F117" s="95"/>
      <c r="G117" s="95"/>
      <c r="H117" s="95"/>
    </row>
    <row r="118" spans="6:8">
      <c r="F118" s="95"/>
      <c r="G118" s="95"/>
      <c r="H118" s="95"/>
    </row>
    <row r="119" spans="6:8">
      <c r="F119" s="95"/>
      <c r="G119" s="95"/>
      <c r="H119" s="95"/>
    </row>
    <row r="120" spans="6:8">
      <c r="F120" s="95"/>
      <c r="G120" s="95"/>
      <c r="H120" s="95"/>
    </row>
    <row r="121" spans="6:8">
      <c r="F121" s="95"/>
      <c r="G121" s="95"/>
      <c r="H121" s="95"/>
    </row>
    <row r="122" spans="6:8">
      <c r="F122" s="95"/>
      <c r="G122" s="95"/>
      <c r="H122" s="95"/>
    </row>
    <row r="123" spans="6:8">
      <c r="F123" s="95"/>
      <c r="G123" s="95"/>
      <c r="H123" s="95"/>
    </row>
    <row r="124" spans="6:8">
      <c r="F124" s="95"/>
      <c r="G124" s="95"/>
      <c r="H124" s="95"/>
    </row>
  </sheetData>
  <mergeCells count="10">
    <mergeCell ref="E1:H1"/>
    <mergeCell ref="C59:H59"/>
    <mergeCell ref="B4:B56"/>
    <mergeCell ref="C58:H58"/>
    <mergeCell ref="G2:H2"/>
    <mergeCell ref="B2:F2"/>
    <mergeCell ref="E4:F4"/>
    <mergeCell ref="C4:D5"/>
    <mergeCell ref="G4:G5"/>
    <mergeCell ref="H4:H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B1:G21"/>
  <sheetViews>
    <sheetView showGridLines="0" workbookViewId="0">
      <selection activeCell="F21" sqref="F21"/>
    </sheetView>
  </sheetViews>
  <sheetFormatPr defaultRowHeight="15"/>
  <cols>
    <col min="1" max="1" width="2.28515625" style="228" customWidth="1"/>
    <col min="2" max="2" width="8.85546875" style="228" customWidth="1"/>
    <col min="3" max="3" width="43" style="228" customWidth="1"/>
    <col min="4" max="4" width="23.140625" style="228" customWidth="1"/>
    <col min="5" max="5" width="10.28515625" style="228" customWidth="1"/>
    <col min="6" max="257" width="9.140625" style="228"/>
    <col min="258" max="258" width="8.85546875" style="228" customWidth="1"/>
    <col min="259" max="259" width="43" style="228" customWidth="1"/>
    <col min="260" max="260" width="23.140625" style="228" customWidth="1"/>
    <col min="261" max="513" width="9.140625" style="228"/>
    <col min="514" max="514" width="8.85546875" style="228" customWidth="1"/>
    <col min="515" max="515" width="43" style="228" customWidth="1"/>
    <col min="516" max="516" width="23.140625" style="228" customWidth="1"/>
    <col min="517" max="769" width="9.140625" style="228"/>
    <col min="770" max="770" width="8.85546875" style="228" customWidth="1"/>
    <col min="771" max="771" width="43" style="228" customWidth="1"/>
    <col min="772" max="772" width="23.140625" style="228" customWidth="1"/>
    <col min="773" max="1025" width="9.140625" style="228"/>
    <col min="1026" max="1026" width="8.85546875" style="228" customWidth="1"/>
    <col min="1027" max="1027" width="43" style="228" customWidth="1"/>
    <col min="1028" max="1028" width="23.140625" style="228" customWidth="1"/>
    <col min="1029" max="1281" width="9.140625" style="228"/>
    <col min="1282" max="1282" width="8.85546875" style="228" customWidth="1"/>
    <col min="1283" max="1283" width="43" style="228" customWidth="1"/>
    <col min="1284" max="1284" width="23.140625" style="228" customWidth="1"/>
    <col min="1285" max="1537" width="9.140625" style="228"/>
    <col min="1538" max="1538" width="8.85546875" style="228" customWidth="1"/>
    <col min="1539" max="1539" width="43" style="228" customWidth="1"/>
    <col min="1540" max="1540" width="23.140625" style="228" customWidth="1"/>
    <col min="1541" max="1793" width="9.140625" style="228"/>
    <col min="1794" max="1794" width="8.85546875" style="228" customWidth="1"/>
    <col min="1795" max="1795" width="43" style="228" customWidth="1"/>
    <col min="1796" max="1796" width="23.140625" style="228" customWidth="1"/>
    <col min="1797" max="2049" width="9.140625" style="228"/>
    <col min="2050" max="2050" width="8.85546875" style="228" customWidth="1"/>
    <col min="2051" max="2051" width="43" style="228" customWidth="1"/>
    <col min="2052" max="2052" width="23.140625" style="228" customWidth="1"/>
    <col min="2053" max="2305" width="9.140625" style="228"/>
    <col min="2306" max="2306" width="8.85546875" style="228" customWidth="1"/>
    <col min="2307" max="2307" width="43" style="228" customWidth="1"/>
    <col min="2308" max="2308" width="23.140625" style="228" customWidth="1"/>
    <col min="2309" max="2561" width="9.140625" style="228"/>
    <col min="2562" max="2562" width="8.85546875" style="228" customWidth="1"/>
    <col min="2563" max="2563" width="43" style="228" customWidth="1"/>
    <col min="2564" max="2564" width="23.140625" style="228" customWidth="1"/>
    <col min="2565" max="2817" width="9.140625" style="228"/>
    <col min="2818" max="2818" width="8.85546875" style="228" customWidth="1"/>
    <col min="2819" max="2819" width="43" style="228" customWidth="1"/>
    <col min="2820" max="2820" width="23.140625" style="228" customWidth="1"/>
    <col min="2821" max="3073" width="9.140625" style="228"/>
    <col min="3074" max="3074" width="8.85546875" style="228" customWidth="1"/>
    <col min="3075" max="3075" width="43" style="228" customWidth="1"/>
    <col min="3076" max="3076" width="23.140625" style="228" customWidth="1"/>
    <col min="3077" max="3329" width="9.140625" style="228"/>
    <col min="3330" max="3330" width="8.85546875" style="228" customWidth="1"/>
    <col min="3331" max="3331" width="43" style="228" customWidth="1"/>
    <col min="3332" max="3332" width="23.140625" style="228" customWidth="1"/>
    <col min="3333" max="3585" width="9.140625" style="228"/>
    <col min="3586" max="3586" width="8.85546875" style="228" customWidth="1"/>
    <col min="3587" max="3587" width="43" style="228" customWidth="1"/>
    <col min="3588" max="3588" width="23.140625" style="228" customWidth="1"/>
    <col min="3589" max="3841" width="9.140625" style="228"/>
    <col min="3842" max="3842" width="8.85546875" style="228" customWidth="1"/>
    <col min="3843" max="3843" width="43" style="228" customWidth="1"/>
    <col min="3844" max="3844" width="23.140625" style="228" customWidth="1"/>
    <col min="3845" max="4097" width="9.140625" style="228"/>
    <col min="4098" max="4098" width="8.85546875" style="228" customWidth="1"/>
    <col min="4099" max="4099" width="43" style="228" customWidth="1"/>
    <col min="4100" max="4100" width="23.140625" style="228" customWidth="1"/>
    <col min="4101" max="4353" width="9.140625" style="228"/>
    <col min="4354" max="4354" width="8.85546875" style="228" customWidth="1"/>
    <col min="4355" max="4355" width="43" style="228" customWidth="1"/>
    <col min="4356" max="4356" width="23.140625" style="228" customWidth="1"/>
    <col min="4357" max="4609" width="9.140625" style="228"/>
    <col min="4610" max="4610" width="8.85546875" style="228" customWidth="1"/>
    <col min="4611" max="4611" width="43" style="228" customWidth="1"/>
    <col min="4612" max="4612" width="23.140625" style="228" customWidth="1"/>
    <col min="4613" max="4865" width="9.140625" style="228"/>
    <col min="4866" max="4866" width="8.85546875" style="228" customWidth="1"/>
    <col min="4867" max="4867" width="43" style="228" customWidth="1"/>
    <col min="4868" max="4868" width="23.140625" style="228" customWidth="1"/>
    <col min="4869" max="5121" width="9.140625" style="228"/>
    <col min="5122" max="5122" width="8.85546875" style="228" customWidth="1"/>
    <col min="5123" max="5123" width="43" style="228" customWidth="1"/>
    <col min="5124" max="5124" width="23.140625" style="228" customWidth="1"/>
    <col min="5125" max="5377" width="9.140625" style="228"/>
    <col min="5378" max="5378" width="8.85546875" style="228" customWidth="1"/>
    <col min="5379" max="5379" width="43" style="228" customWidth="1"/>
    <col min="5380" max="5380" width="23.140625" style="228" customWidth="1"/>
    <col min="5381" max="5633" width="9.140625" style="228"/>
    <col min="5634" max="5634" width="8.85546875" style="228" customWidth="1"/>
    <col min="5635" max="5635" width="43" style="228" customWidth="1"/>
    <col min="5636" max="5636" width="23.140625" style="228" customWidth="1"/>
    <col min="5637" max="5889" width="9.140625" style="228"/>
    <col min="5890" max="5890" width="8.85546875" style="228" customWidth="1"/>
    <col min="5891" max="5891" width="43" style="228" customWidth="1"/>
    <col min="5892" max="5892" width="23.140625" style="228" customWidth="1"/>
    <col min="5893" max="6145" width="9.140625" style="228"/>
    <col min="6146" max="6146" width="8.85546875" style="228" customWidth="1"/>
    <col min="6147" max="6147" width="43" style="228" customWidth="1"/>
    <col min="6148" max="6148" width="23.140625" style="228" customWidth="1"/>
    <col min="6149" max="6401" width="9.140625" style="228"/>
    <col min="6402" max="6402" width="8.85546875" style="228" customWidth="1"/>
    <col min="6403" max="6403" width="43" style="228" customWidth="1"/>
    <col min="6404" max="6404" width="23.140625" style="228" customWidth="1"/>
    <col min="6405" max="6657" width="9.140625" style="228"/>
    <col min="6658" max="6658" width="8.85546875" style="228" customWidth="1"/>
    <col min="6659" max="6659" width="43" style="228" customWidth="1"/>
    <col min="6660" max="6660" width="23.140625" style="228" customWidth="1"/>
    <col min="6661" max="6913" width="9.140625" style="228"/>
    <col min="6914" max="6914" width="8.85546875" style="228" customWidth="1"/>
    <col min="6915" max="6915" width="43" style="228" customWidth="1"/>
    <col min="6916" max="6916" width="23.140625" style="228" customWidth="1"/>
    <col min="6917" max="7169" width="9.140625" style="228"/>
    <col min="7170" max="7170" width="8.85546875" style="228" customWidth="1"/>
    <col min="7171" max="7171" width="43" style="228" customWidth="1"/>
    <col min="7172" max="7172" width="23.140625" style="228" customWidth="1"/>
    <col min="7173" max="7425" width="9.140625" style="228"/>
    <col min="7426" max="7426" width="8.85546875" style="228" customWidth="1"/>
    <col min="7427" max="7427" width="43" style="228" customWidth="1"/>
    <col min="7428" max="7428" width="23.140625" style="228" customWidth="1"/>
    <col min="7429" max="7681" width="9.140625" style="228"/>
    <col min="7682" max="7682" width="8.85546875" style="228" customWidth="1"/>
    <col min="7683" max="7683" width="43" style="228" customWidth="1"/>
    <col min="7684" max="7684" width="23.140625" style="228" customWidth="1"/>
    <col min="7685" max="7937" width="9.140625" style="228"/>
    <col min="7938" max="7938" width="8.85546875" style="228" customWidth="1"/>
    <col min="7939" max="7939" width="43" style="228" customWidth="1"/>
    <col min="7940" max="7940" width="23.140625" style="228" customWidth="1"/>
    <col min="7941" max="8193" width="9.140625" style="228"/>
    <col min="8194" max="8194" width="8.85546875" style="228" customWidth="1"/>
    <col min="8195" max="8195" width="43" style="228" customWidth="1"/>
    <col min="8196" max="8196" width="23.140625" style="228" customWidth="1"/>
    <col min="8197" max="8449" width="9.140625" style="228"/>
    <col min="8450" max="8450" width="8.85546875" style="228" customWidth="1"/>
    <col min="8451" max="8451" width="43" style="228" customWidth="1"/>
    <col min="8452" max="8452" width="23.140625" style="228" customWidth="1"/>
    <col min="8453" max="8705" width="9.140625" style="228"/>
    <col min="8706" max="8706" width="8.85546875" style="228" customWidth="1"/>
    <col min="8707" max="8707" width="43" style="228" customWidth="1"/>
    <col min="8708" max="8708" width="23.140625" style="228" customWidth="1"/>
    <col min="8709" max="8961" width="9.140625" style="228"/>
    <col min="8962" max="8962" width="8.85546875" style="228" customWidth="1"/>
    <col min="8963" max="8963" width="43" style="228" customWidth="1"/>
    <col min="8964" max="8964" width="23.140625" style="228" customWidth="1"/>
    <col min="8965" max="9217" width="9.140625" style="228"/>
    <col min="9218" max="9218" width="8.85546875" style="228" customWidth="1"/>
    <col min="9219" max="9219" width="43" style="228" customWidth="1"/>
    <col min="9220" max="9220" width="23.140625" style="228" customWidth="1"/>
    <col min="9221" max="9473" width="9.140625" style="228"/>
    <col min="9474" max="9474" width="8.85546875" style="228" customWidth="1"/>
    <col min="9475" max="9475" width="43" style="228" customWidth="1"/>
    <col min="9476" max="9476" width="23.140625" style="228" customWidth="1"/>
    <col min="9477" max="9729" width="9.140625" style="228"/>
    <col min="9730" max="9730" width="8.85546875" style="228" customWidth="1"/>
    <col min="9731" max="9731" width="43" style="228" customWidth="1"/>
    <col min="9732" max="9732" width="23.140625" style="228" customWidth="1"/>
    <col min="9733" max="9985" width="9.140625" style="228"/>
    <col min="9986" max="9986" width="8.85546875" style="228" customWidth="1"/>
    <col min="9987" max="9987" width="43" style="228" customWidth="1"/>
    <col min="9988" max="9988" width="23.140625" style="228" customWidth="1"/>
    <col min="9989" max="10241" width="9.140625" style="228"/>
    <col min="10242" max="10242" width="8.85546875" style="228" customWidth="1"/>
    <col min="10243" max="10243" width="43" style="228" customWidth="1"/>
    <col min="10244" max="10244" width="23.140625" style="228" customWidth="1"/>
    <col min="10245" max="10497" width="9.140625" style="228"/>
    <col min="10498" max="10498" width="8.85546875" style="228" customWidth="1"/>
    <col min="10499" max="10499" width="43" style="228" customWidth="1"/>
    <col min="10500" max="10500" width="23.140625" style="228" customWidth="1"/>
    <col min="10501" max="10753" width="9.140625" style="228"/>
    <col min="10754" max="10754" width="8.85546875" style="228" customWidth="1"/>
    <col min="10755" max="10755" width="43" style="228" customWidth="1"/>
    <col min="10756" max="10756" width="23.140625" style="228" customWidth="1"/>
    <col min="10757" max="11009" width="9.140625" style="228"/>
    <col min="11010" max="11010" width="8.85546875" style="228" customWidth="1"/>
    <col min="11011" max="11011" width="43" style="228" customWidth="1"/>
    <col min="11012" max="11012" width="23.140625" style="228" customWidth="1"/>
    <col min="11013" max="11265" width="9.140625" style="228"/>
    <col min="11266" max="11266" width="8.85546875" style="228" customWidth="1"/>
    <col min="11267" max="11267" width="43" style="228" customWidth="1"/>
    <col min="11268" max="11268" width="23.140625" style="228" customWidth="1"/>
    <col min="11269" max="11521" width="9.140625" style="228"/>
    <col min="11522" max="11522" width="8.85546875" style="228" customWidth="1"/>
    <col min="11523" max="11523" width="43" style="228" customWidth="1"/>
    <col min="11524" max="11524" width="23.140625" style="228" customWidth="1"/>
    <col min="11525" max="11777" width="9.140625" style="228"/>
    <col min="11778" max="11778" width="8.85546875" style="228" customWidth="1"/>
    <col min="11779" max="11779" width="43" style="228" customWidth="1"/>
    <col min="11780" max="11780" width="23.140625" style="228" customWidth="1"/>
    <col min="11781" max="12033" width="9.140625" style="228"/>
    <col min="12034" max="12034" width="8.85546875" style="228" customWidth="1"/>
    <col min="12035" max="12035" width="43" style="228" customWidth="1"/>
    <col min="12036" max="12036" width="23.140625" style="228" customWidth="1"/>
    <col min="12037" max="12289" width="9.140625" style="228"/>
    <col min="12290" max="12290" width="8.85546875" style="228" customWidth="1"/>
    <col min="12291" max="12291" width="43" style="228" customWidth="1"/>
    <col min="12292" max="12292" width="23.140625" style="228" customWidth="1"/>
    <col min="12293" max="12545" width="9.140625" style="228"/>
    <col min="12546" max="12546" width="8.85546875" style="228" customWidth="1"/>
    <col min="12547" max="12547" width="43" style="228" customWidth="1"/>
    <col min="12548" max="12548" width="23.140625" style="228" customWidth="1"/>
    <col min="12549" max="12801" width="9.140625" style="228"/>
    <col min="12802" max="12802" width="8.85546875" style="228" customWidth="1"/>
    <col min="12803" max="12803" width="43" style="228" customWidth="1"/>
    <col min="12804" max="12804" width="23.140625" style="228" customWidth="1"/>
    <col min="12805" max="13057" width="9.140625" style="228"/>
    <col min="13058" max="13058" width="8.85546875" style="228" customWidth="1"/>
    <col min="13059" max="13059" width="43" style="228" customWidth="1"/>
    <col min="13060" max="13060" width="23.140625" style="228" customWidth="1"/>
    <col min="13061" max="13313" width="9.140625" style="228"/>
    <col min="13314" max="13314" width="8.85546875" style="228" customWidth="1"/>
    <col min="13315" max="13315" width="43" style="228" customWidth="1"/>
    <col min="13316" max="13316" width="23.140625" style="228" customWidth="1"/>
    <col min="13317" max="13569" width="9.140625" style="228"/>
    <col min="13570" max="13570" width="8.85546875" style="228" customWidth="1"/>
    <col min="13571" max="13571" width="43" style="228" customWidth="1"/>
    <col min="13572" max="13572" width="23.140625" style="228" customWidth="1"/>
    <col min="13573" max="13825" width="9.140625" style="228"/>
    <col min="13826" max="13826" width="8.85546875" style="228" customWidth="1"/>
    <col min="13827" max="13827" width="43" style="228" customWidth="1"/>
    <col min="13828" max="13828" width="23.140625" style="228" customWidth="1"/>
    <col min="13829" max="14081" width="9.140625" style="228"/>
    <col min="14082" max="14082" width="8.85546875" style="228" customWidth="1"/>
    <col min="14083" max="14083" width="43" style="228" customWidth="1"/>
    <col min="14084" max="14084" width="23.140625" style="228" customWidth="1"/>
    <col min="14085" max="14337" width="9.140625" style="228"/>
    <col min="14338" max="14338" width="8.85546875" style="228" customWidth="1"/>
    <col min="14339" max="14339" width="43" style="228" customWidth="1"/>
    <col min="14340" max="14340" width="23.140625" style="228" customWidth="1"/>
    <col min="14341" max="14593" width="9.140625" style="228"/>
    <col min="14594" max="14594" width="8.85546875" style="228" customWidth="1"/>
    <col min="14595" max="14595" width="43" style="228" customWidth="1"/>
    <col min="14596" max="14596" width="23.140625" style="228" customWidth="1"/>
    <col min="14597" max="14849" width="9.140625" style="228"/>
    <col min="14850" max="14850" width="8.85546875" style="228" customWidth="1"/>
    <col min="14851" max="14851" width="43" style="228" customWidth="1"/>
    <col min="14852" max="14852" width="23.140625" style="228" customWidth="1"/>
    <col min="14853" max="15105" width="9.140625" style="228"/>
    <col min="15106" max="15106" width="8.85546875" style="228" customWidth="1"/>
    <col min="15107" max="15107" width="43" style="228" customWidth="1"/>
    <col min="15108" max="15108" width="23.140625" style="228" customWidth="1"/>
    <col min="15109" max="15361" width="9.140625" style="228"/>
    <col min="15362" max="15362" width="8.85546875" style="228" customWidth="1"/>
    <col min="15363" max="15363" width="43" style="228" customWidth="1"/>
    <col min="15364" max="15364" width="23.140625" style="228" customWidth="1"/>
    <col min="15365" max="15617" width="9.140625" style="228"/>
    <col min="15618" max="15618" width="8.85546875" style="228" customWidth="1"/>
    <col min="15619" max="15619" width="43" style="228" customWidth="1"/>
    <col min="15620" max="15620" width="23.140625" style="228" customWidth="1"/>
    <col min="15621" max="15873" width="9.140625" style="228"/>
    <col min="15874" max="15874" width="8.85546875" style="228" customWidth="1"/>
    <col min="15875" max="15875" width="43" style="228" customWidth="1"/>
    <col min="15876" max="15876" width="23.140625" style="228" customWidth="1"/>
    <col min="15877" max="16129" width="9.140625" style="228"/>
    <col min="16130" max="16130" width="8.85546875" style="228" customWidth="1"/>
    <col min="16131" max="16131" width="43" style="228" customWidth="1"/>
    <col min="16132" max="16132" width="23.140625" style="228" customWidth="1"/>
    <col min="16133" max="16384" width="9.140625" style="228"/>
  </cols>
  <sheetData>
    <row r="1" spans="2:7" ht="36" customHeight="1">
      <c r="C1" s="676" t="s">
        <v>272</v>
      </c>
      <c r="D1" s="676"/>
      <c r="E1" s="676"/>
      <c r="F1" s="676"/>
    </row>
    <row r="2" spans="2:7" ht="15.75" customHeight="1" thickBot="1">
      <c r="B2" s="355"/>
      <c r="C2" s="677"/>
      <c r="D2" s="677"/>
      <c r="E2" s="677"/>
      <c r="F2" s="677"/>
    </row>
    <row r="3" spans="2:7" ht="18" thickBot="1">
      <c r="B3" s="680" t="s">
        <v>190</v>
      </c>
      <c r="C3" s="681"/>
      <c r="D3" s="681"/>
      <c r="E3" s="682" t="str">
        <f>+[41]TABELA!A2</f>
        <v>SETEMBRO|20</v>
      </c>
      <c r="F3" s="683"/>
    </row>
    <row r="4" spans="2:7" ht="18" thickBot="1">
      <c r="B4" s="684" t="s">
        <v>191</v>
      </c>
      <c r="C4" s="229" t="s">
        <v>19</v>
      </c>
      <c r="D4" s="230" t="s">
        <v>20</v>
      </c>
      <c r="E4" s="688" t="s">
        <v>21</v>
      </c>
      <c r="F4" s="689"/>
    </row>
    <row r="5" spans="2:7" ht="21.75" customHeight="1" thickBot="1">
      <c r="B5" s="685"/>
      <c r="C5" s="231" t="s">
        <v>27</v>
      </c>
      <c r="D5" s="232" t="s">
        <v>28</v>
      </c>
      <c r="E5" s="690" t="s">
        <v>28</v>
      </c>
      <c r="F5" s="691"/>
    </row>
    <row r="6" spans="2:7" ht="21.75" customHeight="1" thickBot="1">
      <c r="B6" s="685"/>
      <c r="C6" s="231" t="s">
        <v>30</v>
      </c>
      <c r="D6" s="232" t="s">
        <v>31</v>
      </c>
      <c r="E6" s="692">
        <v>1</v>
      </c>
      <c r="F6" s="693"/>
    </row>
    <row r="7" spans="2:7" ht="24" customHeight="1" thickBot="1">
      <c r="B7" s="685"/>
      <c r="C7" s="694" t="s">
        <v>37</v>
      </c>
      <c r="D7" s="233" t="s">
        <v>192</v>
      </c>
      <c r="E7" s="234" t="s">
        <v>193</v>
      </c>
      <c r="F7" s="235" t="s">
        <v>194</v>
      </c>
    </row>
    <row r="8" spans="2:7" ht="21.75" customHeight="1" thickBot="1">
      <c r="B8" s="685"/>
      <c r="C8" s="695"/>
      <c r="D8" s="232" t="s">
        <v>195</v>
      </c>
      <c r="E8" s="236">
        <f>+[41]Custo_Distância_Truck!D18/[41]Custo_Distância_Truck!I16</f>
        <v>745.22101569762117</v>
      </c>
      <c r="F8" s="237">
        <f>+E8/[41]Custo_Distância_Truck!I18</f>
        <v>78.922003251005677</v>
      </c>
      <c r="G8" s="238"/>
    </row>
    <row r="9" spans="2:7" ht="21.75" customHeight="1" thickBot="1">
      <c r="B9" s="685"/>
      <c r="C9" s="695"/>
      <c r="D9" s="232" t="s">
        <v>196</v>
      </c>
      <c r="E9" s="236">
        <f>+E10*0.35</f>
        <v>405.08381712963092</v>
      </c>
      <c r="F9" s="239">
        <f>+E9/8</f>
        <v>50.635477141203864</v>
      </c>
    </row>
    <row r="10" spans="2:7" ht="21.75" customHeight="1" thickBot="1">
      <c r="B10" s="685"/>
      <c r="C10" s="696"/>
      <c r="D10" s="232" t="s">
        <v>197</v>
      </c>
      <c r="E10" s="236">
        <f>+[41]Custo_Distância_CJ!D18/[41]Custo_Distância_CJ!I16</f>
        <v>1157.3823346560885</v>
      </c>
      <c r="F10" s="239">
        <f>+E10/[41]Custo_Distância_CJ!I18</f>
        <v>122.57160017538664</v>
      </c>
    </row>
    <row r="11" spans="2:7" ht="21.75" customHeight="1" thickBot="1">
      <c r="B11" s="685"/>
      <c r="C11" s="231" t="s">
        <v>49</v>
      </c>
      <c r="D11" s="232" t="s">
        <v>31</v>
      </c>
      <c r="E11" s="692">
        <v>0.2</v>
      </c>
      <c r="F11" s="693"/>
    </row>
    <row r="12" spans="2:7" ht="21.75" customHeight="1" thickBot="1">
      <c r="B12" s="685"/>
      <c r="C12" s="240" t="s">
        <v>198</v>
      </c>
      <c r="D12" s="241" t="s">
        <v>31</v>
      </c>
      <c r="E12" s="697">
        <v>0.2</v>
      </c>
      <c r="F12" s="698"/>
    </row>
    <row r="13" spans="2:7" ht="6.75" customHeight="1">
      <c r="B13" s="686"/>
      <c r="C13" s="242"/>
      <c r="D13" s="243"/>
      <c r="E13" s="244"/>
      <c r="F13" s="244"/>
      <c r="G13" s="238"/>
    </row>
    <row r="14" spans="2:7" ht="16.5" thickBot="1">
      <c r="B14" s="685"/>
      <c r="C14" s="699" t="s">
        <v>58</v>
      </c>
      <c r="D14" s="700"/>
      <c r="E14" s="700"/>
      <c r="F14" s="701"/>
    </row>
    <row r="15" spans="2:7" ht="18" thickBot="1">
      <c r="B15" s="685"/>
      <c r="C15" s="245"/>
      <c r="D15" s="230" t="s">
        <v>20</v>
      </c>
      <c r="E15" s="688" t="s">
        <v>21</v>
      </c>
      <c r="F15" s="702"/>
    </row>
    <row r="16" spans="2:7" ht="16.5" thickBot="1">
      <c r="B16" s="685"/>
      <c r="C16" s="246" t="s">
        <v>61</v>
      </c>
      <c r="D16" s="247" t="s">
        <v>199</v>
      </c>
      <c r="E16" s="703">
        <v>0.2</v>
      </c>
      <c r="F16" s="704"/>
    </row>
    <row r="17" spans="2:6" ht="30.75" thickBot="1">
      <c r="B17" s="687"/>
      <c r="C17" s="248" t="s">
        <v>200</v>
      </c>
      <c r="D17" s="249" t="s">
        <v>31</v>
      </c>
      <c r="E17" s="705">
        <v>0.3</v>
      </c>
      <c r="F17" s="706"/>
    </row>
    <row r="18" spans="2:6">
      <c r="B18" s="679" t="s">
        <v>201</v>
      </c>
      <c r="C18" s="679"/>
      <c r="D18" s="679"/>
      <c r="E18" s="679"/>
      <c r="F18" s="679"/>
    </row>
    <row r="19" spans="2:6">
      <c r="B19" s="51" t="s">
        <v>267</v>
      </c>
      <c r="D19" s="243"/>
      <c r="E19" s="244"/>
      <c r="F19" s="244"/>
    </row>
    <row r="20" spans="2:6">
      <c r="B20" s="250"/>
      <c r="C20" s="243"/>
      <c r="D20" s="243"/>
      <c r="E20" s="244"/>
      <c r="F20" s="244"/>
    </row>
    <row r="21" spans="2:6">
      <c r="B21" s="250"/>
      <c r="C21" s="52" t="s">
        <v>71</v>
      </c>
      <c r="D21" s="678" t="str">
        <f>[41]DATA!A6</f>
        <v>SETEMBRO|20</v>
      </c>
      <c r="E21" s="678"/>
      <c r="F21" s="251">
        <f>'[33]800x40km'!$E$327</f>
        <v>1.6799559773110539</v>
      </c>
    </row>
  </sheetData>
  <mergeCells count="16">
    <mergeCell ref="C1:F2"/>
    <mergeCell ref="D21:E21"/>
    <mergeCell ref="B18:F18"/>
    <mergeCell ref="B3:D3"/>
    <mergeCell ref="E3:F3"/>
    <mergeCell ref="B4:B17"/>
    <mergeCell ref="E4:F4"/>
    <mergeCell ref="E5:F5"/>
    <mergeCell ref="E6:F6"/>
    <mergeCell ref="C7:C10"/>
    <mergeCell ref="E11:F11"/>
    <mergeCell ref="E12:F12"/>
    <mergeCell ref="C14:F14"/>
    <mergeCell ref="E15:F15"/>
    <mergeCell ref="E16:F16"/>
    <mergeCell ref="E17:F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IF123"/>
  <sheetViews>
    <sheetView showGridLines="0" zoomScale="90" zoomScaleNormal="90" workbookViewId="0">
      <selection activeCell="D1" sqref="D1:G1"/>
    </sheetView>
  </sheetViews>
  <sheetFormatPr defaultRowHeight="12.75"/>
  <cols>
    <col min="1" max="1" width="6.7109375" style="57" customWidth="1"/>
    <col min="2" max="2" width="16.140625" style="57" customWidth="1"/>
    <col min="3" max="3" width="15" style="57" customWidth="1"/>
    <col min="4" max="4" width="19.28515625" style="87" customWidth="1"/>
    <col min="5" max="5" width="17.85546875" style="87" customWidth="1"/>
    <col min="6" max="7" width="18" style="87" customWidth="1"/>
    <col min="8" max="16384" width="9.140625" style="57"/>
  </cols>
  <sheetData>
    <row r="1" spans="1:240" ht="66" customHeight="1" thickBot="1">
      <c r="A1" s="83"/>
      <c r="B1" s="83"/>
      <c r="C1" s="83"/>
      <c r="D1" s="713" t="s">
        <v>296</v>
      </c>
      <c r="E1" s="713"/>
      <c r="F1" s="713"/>
      <c r="G1" s="713"/>
    </row>
    <row r="2" spans="1:240" ht="24" customHeight="1" thickBot="1">
      <c r="A2" s="709" t="s">
        <v>84</v>
      </c>
      <c r="B2" s="710"/>
      <c r="C2" s="710"/>
      <c r="D2" s="710"/>
      <c r="E2" s="710"/>
      <c r="F2" s="711" t="str">
        <f>[42]TABELA!$A$2</f>
        <v>SETEMBRO|20</v>
      </c>
      <c r="G2" s="712"/>
    </row>
    <row r="3" spans="1:240" ht="6" customHeight="1" thickBot="1"/>
    <row r="4" spans="1:240" ht="39.75" customHeight="1" thickBot="1">
      <c r="A4" s="665" t="s">
        <v>151</v>
      </c>
      <c r="B4" s="707" t="s">
        <v>72</v>
      </c>
      <c r="C4" s="708"/>
      <c r="D4" s="138" t="s">
        <v>73</v>
      </c>
      <c r="E4" s="138" t="s">
        <v>74</v>
      </c>
      <c r="F4" s="138" t="s">
        <v>75</v>
      </c>
      <c r="G4" s="138" t="s">
        <v>42</v>
      </c>
    </row>
    <row r="5" spans="1:240" s="87" customFormat="1" ht="16.5" customHeight="1" thickBot="1">
      <c r="A5" s="657"/>
      <c r="B5" s="139" t="s">
        <v>4</v>
      </c>
      <c r="C5" s="140" t="s">
        <v>3</v>
      </c>
      <c r="D5" s="141" t="s">
        <v>0</v>
      </c>
      <c r="E5" s="141" t="s">
        <v>0</v>
      </c>
      <c r="F5" s="141" t="s">
        <v>17</v>
      </c>
      <c r="G5" s="141" t="s">
        <v>17</v>
      </c>
    </row>
    <row r="6" spans="1:240" ht="15.75" thickBot="1">
      <c r="A6" s="657"/>
      <c r="B6" s="403">
        <v>1</v>
      </c>
      <c r="C6" s="404">
        <v>50</v>
      </c>
      <c r="D6" s="84">
        <f>[42]TABELA!C6</f>
        <v>123.80992144812213</v>
      </c>
      <c r="E6" s="84">
        <f>[42]TABELA!D6</f>
        <v>165.17133254436663</v>
      </c>
      <c r="F6" s="84">
        <f>[42]TABELA!E6</f>
        <v>0.3</v>
      </c>
      <c r="G6" s="84">
        <f>[42]TABELA!F6</f>
        <v>0.3</v>
      </c>
    </row>
    <row r="7" spans="1:240" ht="15.75" thickBot="1">
      <c r="A7" s="657"/>
      <c r="B7" s="405">
        <f t="shared" ref="B7:C25" si="0">+B6+50</f>
        <v>51</v>
      </c>
      <c r="C7" s="406">
        <f t="shared" si="0"/>
        <v>100</v>
      </c>
      <c r="D7" s="85">
        <f>[42]TABELA!C7</f>
        <v>139.88798099828395</v>
      </c>
      <c r="E7" s="85">
        <f>[42]TABELA!D7</f>
        <v>181.30607011902137</v>
      </c>
      <c r="F7" s="85">
        <f>[42]TABELA!E7</f>
        <v>0.3</v>
      </c>
      <c r="G7" s="85">
        <f>[42]TABELA!F7</f>
        <v>0.3</v>
      </c>
    </row>
    <row r="8" spans="1:240" ht="15.75" thickBot="1">
      <c r="A8" s="657"/>
      <c r="B8" s="405">
        <f t="shared" si="0"/>
        <v>101</v>
      </c>
      <c r="C8" s="406">
        <f t="shared" si="0"/>
        <v>150</v>
      </c>
      <c r="D8" s="85">
        <f>[42]TABELA!C8</f>
        <v>155.96604054844579</v>
      </c>
      <c r="E8" s="85">
        <f>[42]TABELA!D8</f>
        <v>197.44080769367611</v>
      </c>
      <c r="F8" s="85">
        <f>[42]TABELA!E8</f>
        <v>0.3</v>
      </c>
      <c r="G8" s="85">
        <f>[42]TABELA!F8</f>
        <v>0.3</v>
      </c>
    </row>
    <row r="9" spans="1:240" ht="15.75" thickBot="1">
      <c r="A9" s="657"/>
      <c r="B9" s="405">
        <f t="shared" si="0"/>
        <v>151</v>
      </c>
      <c r="C9" s="406">
        <f t="shared" si="0"/>
        <v>200</v>
      </c>
      <c r="D9" s="85">
        <f>[42]TABELA!C9</f>
        <v>172.04410009860757</v>
      </c>
      <c r="E9" s="85">
        <f>[42]TABELA!D9</f>
        <v>213.57554526833084</v>
      </c>
      <c r="F9" s="85">
        <f>[42]TABELA!E9</f>
        <v>0.3</v>
      </c>
      <c r="G9" s="85">
        <f>[42]TABELA!F9</f>
        <v>0.3</v>
      </c>
    </row>
    <row r="10" spans="1:240" ht="15.75" thickBot="1">
      <c r="A10" s="657"/>
      <c r="B10" s="405">
        <f t="shared" si="0"/>
        <v>201</v>
      </c>
      <c r="C10" s="406">
        <f t="shared" si="0"/>
        <v>250</v>
      </c>
      <c r="D10" s="85">
        <f>[42]TABELA!C10</f>
        <v>188.12215964876944</v>
      </c>
      <c r="E10" s="85">
        <f>[42]TABELA!D10</f>
        <v>229.71028284298563</v>
      </c>
      <c r="F10" s="85">
        <f>[42]TABELA!E10</f>
        <v>0.3</v>
      </c>
      <c r="G10" s="85">
        <f>[42]TABELA!F10</f>
        <v>0.3</v>
      </c>
    </row>
    <row r="11" spans="1:240" ht="15.75" thickBot="1">
      <c r="A11" s="657"/>
      <c r="B11" s="405">
        <f t="shared" si="0"/>
        <v>251</v>
      </c>
      <c r="C11" s="406">
        <f t="shared" si="0"/>
        <v>300</v>
      </c>
      <c r="D11" s="85">
        <f>[42]TABELA!C11</f>
        <v>204.20021919893128</v>
      </c>
      <c r="E11" s="85">
        <f>[42]TABELA!D11</f>
        <v>245.84502041764034</v>
      </c>
      <c r="F11" s="85">
        <f>[42]TABELA!E11</f>
        <v>0.4</v>
      </c>
      <c r="G11" s="85">
        <f>[42]TABELA!F11</f>
        <v>0.3</v>
      </c>
    </row>
    <row r="12" spans="1:240" ht="15.75" thickBot="1">
      <c r="A12" s="657"/>
      <c r="B12" s="405">
        <f t="shared" si="0"/>
        <v>301</v>
      </c>
      <c r="C12" s="406">
        <f t="shared" si="0"/>
        <v>350</v>
      </c>
      <c r="D12" s="85">
        <f>[42]TABELA!C12</f>
        <v>220.27827874909309</v>
      </c>
      <c r="E12" s="85">
        <f>[42]TABELA!D12</f>
        <v>261.97975799229505</v>
      </c>
      <c r="F12" s="85">
        <f>[42]TABELA!E12</f>
        <v>0.4</v>
      </c>
      <c r="G12" s="85">
        <f>[42]TABELA!F12</f>
        <v>0.3</v>
      </c>
    </row>
    <row r="13" spans="1:240" ht="15.75" thickBot="1">
      <c r="A13" s="657"/>
      <c r="B13" s="405">
        <f t="shared" si="0"/>
        <v>351</v>
      </c>
      <c r="C13" s="406">
        <f t="shared" si="0"/>
        <v>400</v>
      </c>
      <c r="D13" s="85">
        <f>[42]TABELA!C13</f>
        <v>236.3563382992549</v>
      </c>
      <c r="E13" s="85">
        <f>[42]TABELA!D13</f>
        <v>278.11449556694981</v>
      </c>
      <c r="F13" s="85">
        <f>[42]TABELA!E13</f>
        <v>0.4</v>
      </c>
      <c r="G13" s="85">
        <f>[42]TABELA!F13</f>
        <v>0.3</v>
      </c>
    </row>
    <row r="14" spans="1:240" ht="15.75" thickBot="1">
      <c r="A14" s="657"/>
      <c r="B14" s="405">
        <f t="shared" si="0"/>
        <v>401</v>
      </c>
      <c r="C14" s="406">
        <f t="shared" si="0"/>
        <v>450</v>
      </c>
      <c r="D14" s="85">
        <f>[42]TABELA!C14</f>
        <v>252.43439784941677</v>
      </c>
      <c r="E14" s="85">
        <f>[42]TABELA!D14</f>
        <v>294.24923314160458</v>
      </c>
      <c r="F14" s="85">
        <f>[42]TABELA!E14</f>
        <v>0.4</v>
      </c>
      <c r="G14" s="85">
        <f>[42]TABELA!F14</f>
        <v>0.3</v>
      </c>
      <c r="T14" s="142" t="s">
        <v>118</v>
      </c>
      <c r="IF14" s="142" t="s">
        <v>118</v>
      </c>
    </row>
    <row r="15" spans="1:240" ht="15.75" thickBot="1">
      <c r="A15" s="657"/>
      <c r="B15" s="405">
        <f t="shared" si="0"/>
        <v>451</v>
      </c>
      <c r="C15" s="406">
        <f t="shared" si="0"/>
        <v>500</v>
      </c>
      <c r="D15" s="85">
        <f>[42]TABELA!C15</f>
        <v>268.51245739957852</v>
      </c>
      <c r="E15" s="85">
        <f>[42]TABELA!D15</f>
        <v>310.38397071625928</v>
      </c>
      <c r="F15" s="85">
        <f>[42]TABELA!E15</f>
        <v>0.4</v>
      </c>
      <c r="G15" s="85">
        <f>[42]TABELA!F15</f>
        <v>0.3</v>
      </c>
    </row>
    <row r="16" spans="1:240" ht="15.75" thickBot="1">
      <c r="A16" s="657"/>
      <c r="B16" s="405">
        <f t="shared" si="0"/>
        <v>501</v>
      </c>
      <c r="C16" s="406">
        <f t="shared" si="0"/>
        <v>550</v>
      </c>
      <c r="D16" s="85">
        <f>[42]TABELA!C16</f>
        <v>284.59051694974039</v>
      </c>
      <c r="E16" s="85">
        <f>[42]TABELA!D16</f>
        <v>326.51870829091399</v>
      </c>
      <c r="F16" s="85">
        <f>[42]TABELA!E16</f>
        <v>0.6</v>
      </c>
      <c r="G16" s="85">
        <f>[42]TABELA!F16</f>
        <v>0.3</v>
      </c>
    </row>
    <row r="17" spans="1:7" ht="15.75" thickBot="1">
      <c r="A17" s="657"/>
      <c r="B17" s="405">
        <f t="shared" si="0"/>
        <v>551</v>
      </c>
      <c r="C17" s="406">
        <f t="shared" si="0"/>
        <v>600</v>
      </c>
      <c r="D17" s="85">
        <f>[42]TABELA!C17</f>
        <v>300.66857649990226</v>
      </c>
      <c r="E17" s="85">
        <f>[42]TABELA!D17</f>
        <v>342.65344586556876</v>
      </c>
      <c r="F17" s="85">
        <f>[42]TABELA!E17</f>
        <v>0.6</v>
      </c>
      <c r="G17" s="85">
        <f>[42]TABELA!F17</f>
        <v>0.3</v>
      </c>
    </row>
    <row r="18" spans="1:7" ht="15.75" thickBot="1">
      <c r="A18" s="657"/>
      <c r="B18" s="405">
        <f t="shared" si="0"/>
        <v>601</v>
      </c>
      <c r="C18" s="406">
        <f t="shared" si="0"/>
        <v>650</v>
      </c>
      <c r="D18" s="85">
        <f>[42]TABELA!C18</f>
        <v>316.74663605006407</v>
      </c>
      <c r="E18" s="85">
        <f>[42]TABELA!D18</f>
        <v>358.78818344022352</v>
      </c>
      <c r="F18" s="85">
        <f>[42]TABELA!E18</f>
        <v>0.6</v>
      </c>
      <c r="G18" s="85">
        <f>[42]TABELA!F18</f>
        <v>0.3</v>
      </c>
    </row>
    <row r="19" spans="1:7" ht="15.75" thickBot="1">
      <c r="A19" s="657"/>
      <c r="B19" s="405">
        <f t="shared" si="0"/>
        <v>651</v>
      </c>
      <c r="C19" s="406">
        <f t="shared" si="0"/>
        <v>700</v>
      </c>
      <c r="D19" s="85">
        <f>[42]TABELA!C19</f>
        <v>332.82469560022588</v>
      </c>
      <c r="E19" s="85">
        <f>[42]TABELA!D19</f>
        <v>374.92292101487823</v>
      </c>
      <c r="F19" s="85">
        <f>[42]TABELA!E19</f>
        <v>0.6</v>
      </c>
      <c r="G19" s="85">
        <f>[42]TABELA!F19</f>
        <v>0.3</v>
      </c>
    </row>
    <row r="20" spans="1:7" ht="15.75" thickBot="1">
      <c r="A20" s="657"/>
      <c r="B20" s="405">
        <f t="shared" si="0"/>
        <v>701</v>
      </c>
      <c r="C20" s="406">
        <f t="shared" si="0"/>
        <v>750</v>
      </c>
      <c r="D20" s="85">
        <f>[42]TABELA!C20</f>
        <v>348.90275515038769</v>
      </c>
      <c r="E20" s="85">
        <f>[42]TABELA!D20</f>
        <v>391.05765858953293</v>
      </c>
      <c r="F20" s="85">
        <f>[42]TABELA!E20</f>
        <v>0.6</v>
      </c>
      <c r="G20" s="85">
        <f>[42]TABELA!F20</f>
        <v>0.3</v>
      </c>
    </row>
    <row r="21" spans="1:7" ht="15.75" thickBot="1">
      <c r="A21" s="657"/>
      <c r="B21" s="407">
        <f t="shared" si="0"/>
        <v>751</v>
      </c>
      <c r="C21" s="408">
        <f t="shared" si="0"/>
        <v>800</v>
      </c>
      <c r="D21" s="116">
        <f>[42]TABELA!C21</f>
        <v>364.98081470054956</v>
      </c>
      <c r="E21" s="116">
        <f>[42]TABELA!D21</f>
        <v>407.19239616418776</v>
      </c>
      <c r="F21" s="116">
        <f>[42]TABELA!E21</f>
        <v>0.6</v>
      </c>
      <c r="G21" s="116">
        <f>[42]TABELA!F21</f>
        <v>0.3</v>
      </c>
    </row>
    <row r="22" spans="1:7" ht="15.75" thickBot="1">
      <c r="A22" s="657"/>
      <c r="B22" s="405">
        <f t="shared" si="0"/>
        <v>801</v>
      </c>
      <c r="C22" s="406">
        <f t="shared" si="0"/>
        <v>850</v>
      </c>
      <c r="D22" s="85">
        <f>[42]TABELA!C22</f>
        <v>381.05887425071137</v>
      </c>
      <c r="E22" s="85">
        <f>[42]TABELA!D22</f>
        <v>423.32713373884246</v>
      </c>
      <c r="F22" s="85">
        <f>[42]TABELA!E22</f>
        <v>0.6</v>
      </c>
      <c r="G22" s="85">
        <f>[42]TABELA!F22</f>
        <v>0.3</v>
      </c>
    </row>
    <row r="23" spans="1:7" ht="15.75" thickBot="1">
      <c r="A23" s="657"/>
      <c r="B23" s="405">
        <f t="shared" si="0"/>
        <v>851</v>
      </c>
      <c r="C23" s="406">
        <f t="shared" si="0"/>
        <v>900</v>
      </c>
      <c r="D23" s="85">
        <f>[42]TABELA!C23</f>
        <v>397.13693380087324</v>
      </c>
      <c r="E23" s="85">
        <f>[42]TABELA!D23</f>
        <v>439.46187131349717</v>
      </c>
      <c r="F23" s="85">
        <f>[42]TABELA!E23</f>
        <v>0.6</v>
      </c>
      <c r="G23" s="85">
        <f>[42]TABELA!F23</f>
        <v>0.3</v>
      </c>
    </row>
    <row r="24" spans="1:7" ht="15.75" thickBot="1">
      <c r="A24" s="657"/>
      <c r="B24" s="405">
        <f t="shared" si="0"/>
        <v>901</v>
      </c>
      <c r="C24" s="406">
        <f t="shared" si="0"/>
        <v>950</v>
      </c>
      <c r="D24" s="85">
        <f>[42]TABELA!C24</f>
        <v>413.21499335103505</v>
      </c>
      <c r="E24" s="85">
        <f>[42]TABELA!D24</f>
        <v>455.59660888815188</v>
      </c>
      <c r="F24" s="85">
        <f>[42]TABELA!E24</f>
        <v>0.6</v>
      </c>
      <c r="G24" s="85">
        <f>[42]TABELA!F24</f>
        <v>0.3</v>
      </c>
    </row>
    <row r="25" spans="1:7" ht="15.75" thickBot="1">
      <c r="A25" s="657"/>
      <c r="B25" s="405">
        <f t="shared" si="0"/>
        <v>951</v>
      </c>
      <c r="C25" s="406">
        <f t="shared" si="0"/>
        <v>1000</v>
      </c>
      <c r="D25" s="85">
        <f>[42]TABELA!C25</f>
        <v>429.2930529011968</v>
      </c>
      <c r="E25" s="85">
        <f>[42]TABELA!D25</f>
        <v>471.7313464628067</v>
      </c>
      <c r="F25" s="85">
        <f>[42]TABELA!E25</f>
        <v>0.6</v>
      </c>
      <c r="G25" s="85">
        <f>[42]TABELA!F25</f>
        <v>0.3</v>
      </c>
    </row>
    <row r="26" spans="1:7" ht="15.75" thickBot="1">
      <c r="A26" s="657"/>
      <c r="B26" s="405">
        <f>+B24+100</f>
        <v>1001</v>
      </c>
      <c r="C26" s="406">
        <f t="shared" ref="C26:C35" si="1">+C25+100</f>
        <v>1100</v>
      </c>
      <c r="D26" s="85">
        <f>[42]TABELA!C26</f>
        <v>461.44917200152054</v>
      </c>
      <c r="E26" s="85">
        <f>[42]TABELA!D26</f>
        <v>504.00082161211617</v>
      </c>
      <c r="F26" s="85">
        <f>[42]TABELA!E26</f>
        <v>0.7</v>
      </c>
      <c r="G26" s="85">
        <f>[42]TABELA!F26</f>
        <v>0.3</v>
      </c>
    </row>
    <row r="27" spans="1:7" ht="15.75" thickBot="1">
      <c r="A27" s="657"/>
      <c r="B27" s="405">
        <f t="shared" ref="B27:B35" si="2">+B26+100</f>
        <v>1101</v>
      </c>
      <c r="C27" s="406">
        <f t="shared" si="1"/>
        <v>1200</v>
      </c>
      <c r="D27" s="85">
        <f>[42]TABELA!C27</f>
        <v>493.60529110184422</v>
      </c>
      <c r="E27" s="85">
        <f>[42]TABELA!D27</f>
        <v>536.27029676142558</v>
      </c>
      <c r="F27" s="85">
        <f>[42]TABELA!E27</f>
        <v>0.7</v>
      </c>
      <c r="G27" s="85">
        <f>[42]TABELA!F27</f>
        <v>0.3</v>
      </c>
    </row>
    <row r="28" spans="1:7" ht="15.75" thickBot="1">
      <c r="A28" s="657"/>
      <c r="B28" s="405">
        <f t="shared" si="2"/>
        <v>1201</v>
      </c>
      <c r="C28" s="406">
        <f t="shared" si="1"/>
        <v>1300</v>
      </c>
      <c r="D28" s="85">
        <f>[42]TABELA!C28</f>
        <v>525.76141020216789</v>
      </c>
      <c r="E28" s="85">
        <f>[42]TABELA!D28</f>
        <v>568.539771910735</v>
      </c>
      <c r="F28" s="85">
        <f>[42]TABELA!E28</f>
        <v>0.7</v>
      </c>
      <c r="G28" s="85">
        <f>[42]TABELA!F28</f>
        <v>0.3</v>
      </c>
    </row>
    <row r="29" spans="1:7" ht="15.75" thickBot="1">
      <c r="A29" s="657"/>
      <c r="B29" s="405">
        <f t="shared" si="2"/>
        <v>1301</v>
      </c>
      <c r="C29" s="406">
        <f t="shared" si="1"/>
        <v>1400</v>
      </c>
      <c r="D29" s="85">
        <f>[42]TABELA!C29</f>
        <v>557.9175293024914</v>
      </c>
      <c r="E29" s="85">
        <f>[42]TABELA!D29</f>
        <v>600.80924706004464</v>
      </c>
      <c r="F29" s="85">
        <f>[42]TABELA!E29</f>
        <v>0.7</v>
      </c>
      <c r="G29" s="85">
        <f>[42]TABELA!F29</f>
        <v>0.3</v>
      </c>
    </row>
    <row r="30" spans="1:7" ht="15.75" thickBot="1">
      <c r="A30" s="657"/>
      <c r="B30" s="405">
        <f t="shared" si="2"/>
        <v>1401</v>
      </c>
      <c r="C30" s="406">
        <f t="shared" si="1"/>
        <v>1500</v>
      </c>
      <c r="D30" s="85">
        <f>[42]TABELA!C30</f>
        <v>590.07364840281514</v>
      </c>
      <c r="E30" s="85">
        <f>[42]TABELA!D30</f>
        <v>633.07872220935405</v>
      </c>
      <c r="F30" s="85">
        <f>[42]TABELA!E30</f>
        <v>0.7</v>
      </c>
      <c r="G30" s="85">
        <f>[42]TABELA!F30</f>
        <v>0.3</v>
      </c>
    </row>
    <row r="31" spans="1:7" ht="15.75" thickBot="1">
      <c r="A31" s="657"/>
      <c r="B31" s="405">
        <f t="shared" si="2"/>
        <v>1501</v>
      </c>
      <c r="C31" s="406">
        <f t="shared" si="1"/>
        <v>1600</v>
      </c>
      <c r="D31" s="85">
        <f>[42]TABELA!C31</f>
        <v>622.22976750313865</v>
      </c>
      <c r="E31" s="85">
        <f>[42]TABELA!D31</f>
        <v>665.34819735866347</v>
      </c>
      <c r="F31" s="85">
        <f>[42]TABELA!E31</f>
        <v>0.8</v>
      </c>
      <c r="G31" s="85">
        <f>[42]TABELA!F31</f>
        <v>0.3</v>
      </c>
    </row>
    <row r="32" spans="1:7" ht="15.75" thickBot="1">
      <c r="A32" s="657"/>
      <c r="B32" s="405">
        <f t="shared" si="2"/>
        <v>1601</v>
      </c>
      <c r="C32" s="406">
        <f t="shared" si="1"/>
        <v>1700</v>
      </c>
      <c r="D32" s="85">
        <f>[42]TABELA!C32</f>
        <v>654.38588660346238</v>
      </c>
      <c r="E32" s="85">
        <f>[42]TABELA!D32</f>
        <v>697.617672507973</v>
      </c>
      <c r="F32" s="85">
        <f>[42]TABELA!E32</f>
        <v>0.8</v>
      </c>
      <c r="G32" s="85">
        <f>[42]TABELA!F32</f>
        <v>0.3</v>
      </c>
    </row>
    <row r="33" spans="1:7" ht="15.75" thickBot="1">
      <c r="A33" s="657"/>
      <c r="B33" s="405">
        <f t="shared" si="2"/>
        <v>1701</v>
      </c>
      <c r="C33" s="406">
        <f t="shared" si="1"/>
        <v>1800</v>
      </c>
      <c r="D33" s="85">
        <f>[42]TABELA!C33</f>
        <v>686.54200570378612</v>
      </c>
      <c r="E33" s="85">
        <f>[42]TABELA!D33</f>
        <v>729.88714765728241</v>
      </c>
      <c r="F33" s="85">
        <f>[42]TABELA!E33</f>
        <v>0.8</v>
      </c>
      <c r="G33" s="85">
        <f>[42]TABELA!F33</f>
        <v>0.3</v>
      </c>
    </row>
    <row r="34" spans="1:7" ht="15.75" thickBot="1">
      <c r="A34" s="657"/>
      <c r="B34" s="405">
        <f t="shared" si="2"/>
        <v>1801</v>
      </c>
      <c r="C34" s="406">
        <f t="shared" si="1"/>
        <v>1900</v>
      </c>
      <c r="D34" s="85">
        <f>[42]TABELA!C34</f>
        <v>718.69812480410974</v>
      </c>
      <c r="E34" s="85">
        <f>[42]TABELA!D34</f>
        <v>762.15662280659194</v>
      </c>
      <c r="F34" s="85">
        <f>[42]TABELA!E34</f>
        <v>0.8</v>
      </c>
      <c r="G34" s="85">
        <f>[42]TABELA!F34</f>
        <v>0.3</v>
      </c>
    </row>
    <row r="35" spans="1:7" ht="15.75" thickBot="1">
      <c r="A35" s="657"/>
      <c r="B35" s="405">
        <f t="shared" si="2"/>
        <v>1901</v>
      </c>
      <c r="C35" s="406">
        <f t="shared" si="1"/>
        <v>2000</v>
      </c>
      <c r="D35" s="85">
        <f>[42]TABELA!C35</f>
        <v>750.85424390443336</v>
      </c>
      <c r="E35" s="85">
        <f>[42]TABELA!D35</f>
        <v>794.42609795590135</v>
      </c>
      <c r="F35" s="85">
        <f>[42]TABELA!E35</f>
        <v>0.8</v>
      </c>
      <c r="G35" s="85">
        <f>[42]TABELA!F35</f>
        <v>0.3</v>
      </c>
    </row>
    <row r="36" spans="1:7" ht="15.75" thickBot="1">
      <c r="A36" s="657"/>
      <c r="B36" s="405">
        <v>2001</v>
      </c>
      <c r="C36" s="406">
        <v>2200</v>
      </c>
      <c r="D36" s="85">
        <f>[42]TABELA!C36</f>
        <v>815.16648210508072</v>
      </c>
      <c r="E36" s="85">
        <f>[42]TABELA!D36</f>
        <v>858.9650482545203</v>
      </c>
      <c r="F36" s="85">
        <f>[42]TABELA!E36</f>
        <v>0.9</v>
      </c>
      <c r="G36" s="85">
        <f>[42]TABELA!F36</f>
        <v>0.3</v>
      </c>
    </row>
    <row r="37" spans="1:7" ht="15.75" thickBot="1">
      <c r="A37" s="657"/>
      <c r="B37" s="405">
        <f t="shared" ref="B37:B51" si="3">B36+200</f>
        <v>2201</v>
      </c>
      <c r="C37" s="406">
        <f t="shared" ref="C37:C55" si="4">+C36+200</f>
        <v>2400</v>
      </c>
      <c r="D37" s="85">
        <f>[42]TABELA!C37</f>
        <v>879.47872030572796</v>
      </c>
      <c r="E37" s="85">
        <f>[42]TABELA!D37</f>
        <v>923.50399855313924</v>
      </c>
      <c r="F37" s="85">
        <f>[42]TABELA!E37</f>
        <v>0.9</v>
      </c>
      <c r="G37" s="85">
        <f>[42]TABELA!F37</f>
        <v>0.3</v>
      </c>
    </row>
    <row r="38" spans="1:7" ht="15.75" thickBot="1">
      <c r="A38" s="657"/>
      <c r="B38" s="405">
        <f t="shared" si="3"/>
        <v>2401</v>
      </c>
      <c r="C38" s="406">
        <f t="shared" si="4"/>
        <v>2600</v>
      </c>
      <c r="D38" s="85">
        <f>[42]TABELA!C38</f>
        <v>943.79095850637543</v>
      </c>
      <c r="E38" s="85">
        <f>[42]TABELA!D38</f>
        <v>988.0429488517583</v>
      </c>
      <c r="F38" s="85">
        <f>[42]TABELA!E38</f>
        <v>0.9</v>
      </c>
      <c r="G38" s="85">
        <f>[42]TABELA!F38</f>
        <v>0.3</v>
      </c>
    </row>
    <row r="39" spans="1:7" ht="15.75" thickBot="1">
      <c r="A39" s="657"/>
      <c r="B39" s="405">
        <f t="shared" si="3"/>
        <v>2601</v>
      </c>
      <c r="C39" s="406">
        <f t="shared" si="4"/>
        <v>2800</v>
      </c>
      <c r="D39" s="85">
        <f>[42]TABELA!C39</f>
        <v>1008.1031967070226</v>
      </c>
      <c r="E39" s="85">
        <f>[42]TABELA!D39</f>
        <v>1052.5818991503772</v>
      </c>
      <c r="F39" s="85">
        <f>[42]TABELA!E39</f>
        <v>1</v>
      </c>
      <c r="G39" s="85">
        <f>[42]TABELA!F39</f>
        <v>0.3</v>
      </c>
    </row>
    <row r="40" spans="1:7" ht="15.75" thickBot="1">
      <c r="A40" s="657"/>
      <c r="B40" s="405">
        <f t="shared" si="3"/>
        <v>2801</v>
      </c>
      <c r="C40" s="406">
        <f t="shared" si="4"/>
        <v>3000</v>
      </c>
      <c r="D40" s="85">
        <f>[42]TABELA!C40</f>
        <v>1072.41543490767</v>
      </c>
      <c r="E40" s="85">
        <f>[42]TABELA!D40</f>
        <v>1117.1208494489961</v>
      </c>
      <c r="F40" s="85">
        <f>[42]TABELA!E40</f>
        <v>1</v>
      </c>
      <c r="G40" s="85">
        <f>[42]TABELA!F40</f>
        <v>0.3</v>
      </c>
    </row>
    <row r="41" spans="1:7" ht="15.75" thickBot="1">
      <c r="A41" s="657"/>
      <c r="B41" s="405">
        <f t="shared" si="3"/>
        <v>3001</v>
      </c>
      <c r="C41" s="406">
        <f t="shared" si="4"/>
        <v>3200</v>
      </c>
      <c r="D41" s="85">
        <f>[42]TABELA!C41</f>
        <v>1136.7276731083173</v>
      </c>
      <c r="E41" s="85">
        <f>[42]TABELA!D41</f>
        <v>1181.6597997476151</v>
      </c>
      <c r="F41" s="85">
        <f>[42]TABELA!E41</f>
        <v>1.1000000000000001</v>
      </c>
      <c r="G41" s="85">
        <f>[42]TABELA!F41</f>
        <v>0.3</v>
      </c>
    </row>
    <row r="42" spans="1:7" ht="15.75" thickBot="1">
      <c r="A42" s="657"/>
      <c r="B42" s="405">
        <f t="shared" si="3"/>
        <v>3201</v>
      </c>
      <c r="C42" s="406">
        <f t="shared" si="4"/>
        <v>3400</v>
      </c>
      <c r="D42" s="85">
        <f>[42]TABELA!C42</f>
        <v>1201.0399113089645</v>
      </c>
      <c r="E42" s="85">
        <f>[42]TABELA!D42</f>
        <v>1246.198750046234</v>
      </c>
      <c r="F42" s="85">
        <f>[42]TABELA!E42</f>
        <v>1.1000000000000001</v>
      </c>
      <c r="G42" s="85">
        <f>[42]TABELA!F42</f>
        <v>0.3</v>
      </c>
    </row>
    <row r="43" spans="1:7" ht="15.75" thickBot="1">
      <c r="A43" s="657"/>
      <c r="B43" s="405">
        <f t="shared" si="3"/>
        <v>3401</v>
      </c>
      <c r="C43" s="406">
        <f t="shared" si="4"/>
        <v>3600</v>
      </c>
      <c r="D43" s="85">
        <f>[42]TABELA!C43</f>
        <v>1265.352149509612</v>
      </c>
      <c r="E43" s="85">
        <f>[42]TABELA!D43</f>
        <v>1310.737700344853</v>
      </c>
      <c r="F43" s="85">
        <f>[42]TABELA!E43</f>
        <v>1.2</v>
      </c>
      <c r="G43" s="85">
        <f>[42]TABELA!F43</f>
        <v>0.3</v>
      </c>
    </row>
    <row r="44" spans="1:7" ht="15.75" thickBot="1">
      <c r="A44" s="657"/>
      <c r="B44" s="405">
        <f t="shared" si="3"/>
        <v>3601</v>
      </c>
      <c r="C44" s="406">
        <f t="shared" si="4"/>
        <v>3800</v>
      </c>
      <c r="D44" s="85">
        <f>[42]TABELA!C44</f>
        <v>1329.6643877102592</v>
      </c>
      <c r="E44" s="85">
        <f>[42]TABELA!D44</f>
        <v>1375.2766506434721</v>
      </c>
      <c r="F44" s="85">
        <f>[42]TABELA!E44</f>
        <v>1.2</v>
      </c>
      <c r="G44" s="85">
        <f>[42]TABELA!F44</f>
        <v>0.3</v>
      </c>
    </row>
    <row r="45" spans="1:7" ht="15.75" thickBot="1">
      <c r="A45" s="657"/>
      <c r="B45" s="405">
        <f t="shared" si="3"/>
        <v>3801</v>
      </c>
      <c r="C45" s="406">
        <f t="shared" si="4"/>
        <v>4000</v>
      </c>
      <c r="D45" s="85">
        <f>[42]TABELA!C45</f>
        <v>1393.9766259109065</v>
      </c>
      <c r="E45" s="85">
        <f>[42]TABELA!D45</f>
        <v>1439.8156009420909</v>
      </c>
      <c r="F45" s="85">
        <f>[42]TABELA!E45</f>
        <v>1.2</v>
      </c>
      <c r="G45" s="85">
        <f>[42]TABELA!F45</f>
        <v>0.3</v>
      </c>
    </row>
    <row r="46" spans="1:7" ht="15.75" thickBot="1">
      <c r="A46" s="657"/>
      <c r="B46" s="405">
        <f t="shared" si="3"/>
        <v>4001</v>
      </c>
      <c r="C46" s="406">
        <f t="shared" si="4"/>
        <v>4200</v>
      </c>
      <c r="D46" s="85">
        <f>[42]TABELA!C46</f>
        <v>1458.2888641115539</v>
      </c>
      <c r="E46" s="85">
        <f>[42]TABELA!D46</f>
        <v>1504.35455124071</v>
      </c>
      <c r="F46" s="85">
        <f>[42]TABELA!E46</f>
        <v>1.2</v>
      </c>
      <c r="G46" s="85">
        <f>[42]TABELA!F46</f>
        <v>0.3</v>
      </c>
    </row>
    <row r="47" spans="1:7" ht="15.75" thickBot="1">
      <c r="A47" s="657"/>
      <c r="B47" s="405">
        <f t="shared" si="3"/>
        <v>4201</v>
      </c>
      <c r="C47" s="406">
        <f t="shared" si="4"/>
        <v>4400</v>
      </c>
      <c r="D47" s="85">
        <f>[42]TABELA!C47</f>
        <v>1522.6011023122012</v>
      </c>
      <c r="E47" s="85">
        <f>[42]TABELA!D47</f>
        <v>1568.8935015393288</v>
      </c>
      <c r="F47" s="85">
        <f>[42]TABELA!E47</f>
        <v>1.2</v>
      </c>
      <c r="G47" s="85">
        <f>[42]TABELA!F47</f>
        <v>0.3</v>
      </c>
    </row>
    <row r="48" spans="1:7" ht="15.75" thickBot="1">
      <c r="A48" s="657"/>
      <c r="B48" s="405">
        <f t="shared" si="3"/>
        <v>4401</v>
      </c>
      <c r="C48" s="406">
        <f t="shared" si="4"/>
        <v>4600</v>
      </c>
      <c r="D48" s="85">
        <f>[42]TABELA!C48</f>
        <v>1586.9133405128482</v>
      </c>
      <c r="E48" s="85">
        <f>[42]TABELA!D48</f>
        <v>1633.4324518379476</v>
      </c>
      <c r="F48" s="85">
        <f>[42]TABELA!E48</f>
        <v>1.2</v>
      </c>
      <c r="G48" s="85">
        <f>[42]TABELA!F48</f>
        <v>0.3</v>
      </c>
    </row>
    <row r="49" spans="1:7" ht="15.75" thickBot="1">
      <c r="A49" s="657"/>
      <c r="B49" s="405">
        <f t="shared" si="3"/>
        <v>4601</v>
      </c>
      <c r="C49" s="406">
        <f t="shared" si="4"/>
        <v>4800</v>
      </c>
      <c r="D49" s="85">
        <f>[42]TABELA!C49</f>
        <v>1651.2255787134959</v>
      </c>
      <c r="E49" s="85">
        <f>[42]TABELA!D49</f>
        <v>1697.9714021365667</v>
      </c>
      <c r="F49" s="85">
        <f>[42]TABELA!E49</f>
        <v>1.2</v>
      </c>
      <c r="G49" s="85">
        <f>[42]TABELA!F49</f>
        <v>0.3</v>
      </c>
    </row>
    <row r="50" spans="1:7" ht="15.75" thickBot="1">
      <c r="A50" s="657"/>
      <c r="B50" s="405">
        <f t="shared" si="3"/>
        <v>4801</v>
      </c>
      <c r="C50" s="406">
        <f t="shared" si="4"/>
        <v>5000</v>
      </c>
      <c r="D50" s="85">
        <f>[42]TABELA!C50</f>
        <v>1715.5378169141431</v>
      </c>
      <c r="E50" s="85">
        <f>[42]TABELA!D50</f>
        <v>1762.5103524351855</v>
      </c>
      <c r="F50" s="85">
        <f>[42]TABELA!E50</f>
        <v>1.2</v>
      </c>
      <c r="G50" s="85">
        <f>[42]TABELA!F50</f>
        <v>0.3</v>
      </c>
    </row>
    <row r="51" spans="1:7" ht="15.75" thickBot="1">
      <c r="A51" s="657"/>
      <c r="B51" s="405">
        <f t="shared" si="3"/>
        <v>5001</v>
      </c>
      <c r="C51" s="406">
        <f t="shared" si="4"/>
        <v>5200</v>
      </c>
      <c r="D51" s="85">
        <f>[42]TABELA!C51</f>
        <v>1779.8500551147904</v>
      </c>
      <c r="E51" s="85">
        <f>[42]TABELA!D51</f>
        <v>1827.0493027338043</v>
      </c>
      <c r="F51" s="85">
        <f>[42]TABELA!E51</f>
        <v>1.2</v>
      </c>
      <c r="G51" s="85">
        <f>[42]TABELA!F51</f>
        <v>0.3</v>
      </c>
    </row>
    <row r="52" spans="1:7" ht="15.75" thickBot="1">
      <c r="A52" s="657"/>
      <c r="B52" s="405">
        <v>5201</v>
      </c>
      <c r="C52" s="406">
        <f t="shared" si="4"/>
        <v>5400</v>
      </c>
      <c r="D52" s="85">
        <f>[42]TABELA!C52</f>
        <v>1844.1622933154374</v>
      </c>
      <c r="E52" s="85">
        <f>[42]TABELA!D52</f>
        <v>1891.5882530324234</v>
      </c>
      <c r="F52" s="85">
        <f>[42]TABELA!E52</f>
        <v>1.2</v>
      </c>
      <c r="G52" s="85">
        <f>[42]TABELA!F52</f>
        <v>0.3</v>
      </c>
    </row>
    <row r="53" spans="1:7" ht="15.75" thickBot="1">
      <c r="A53" s="657"/>
      <c r="B53" s="405">
        <v>5401</v>
      </c>
      <c r="C53" s="406">
        <f t="shared" si="4"/>
        <v>5600</v>
      </c>
      <c r="D53" s="85">
        <f>[42]TABELA!C53</f>
        <v>1908.4745315160849</v>
      </c>
      <c r="E53" s="85">
        <f>[42]TABELA!D53</f>
        <v>1956.1272033310424</v>
      </c>
      <c r="F53" s="85">
        <f>[42]TABELA!E53</f>
        <v>1.2</v>
      </c>
      <c r="G53" s="85">
        <f>[42]TABELA!F53</f>
        <v>0.3</v>
      </c>
    </row>
    <row r="54" spans="1:7" ht="15.75" thickBot="1">
      <c r="A54" s="657"/>
      <c r="B54" s="405">
        <v>5601</v>
      </c>
      <c r="C54" s="406">
        <f t="shared" si="4"/>
        <v>5800</v>
      </c>
      <c r="D54" s="85">
        <f>[42]TABELA!C54</f>
        <v>1972.7867697167321</v>
      </c>
      <c r="E54" s="85">
        <f>[42]TABELA!D54</f>
        <v>2020.6661536296617</v>
      </c>
      <c r="F54" s="85">
        <f>[42]TABELA!E54</f>
        <v>1.2</v>
      </c>
      <c r="G54" s="85">
        <f>[42]TABELA!F54</f>
        <v>0.3</v>
      </c>
    </row>
    <row r="55" spans="1:7" ht="15.75" thickBot="1">
      <c r="A55" s="658"/>
      <c r="B55" s="409">
        <v>5801</v>
      </c>
      <c r="C55" s="410">
        <f t="shared" si="4"/>
        <v>6000</v>
      </c>
      <c r="D55" s="86">
        <f>[42]TABELA!C55</f>
        <v>2037.0990079173798</v>
      </c>
      <c r="E55" s="86">
        <f>[42]TABELA!D55</f>
        <v>2085.2051039282806</v>
      </c>
      <c r="F55" s="86">
        <f>[42]TABELA!E55</f>
        <v>1.2</v>
      </c>
      <c r="G55" s="86">
        <f>[42]TABELA!F55</f>
        <v>0.3</v>
      </c>
    </row>
    <row r="56" spans="1:7">
      <c r="A56" s="88"/>
      <c r="B56" s="88"/>
      <c r="C56" s="88"/>
      <c r="D56" s="89"/>
      <c r="E56" s="89"/>
      <c r="F56" s="89"/>
      <c r="G56" s="89"/>
    </row>
    <row r="57" spans="1:7">
      <c r="A57" s="90" t="s">
        <v>158</v>
      </c>
      <c r="B57" s="88"/>
      <c r="C57" s="88"/>
      <c r="D57" s="89"/>
      <c r="E57" s="89"/>
      <c r="F57" s="89"/>
      <c r="G57" s="89"/>
    </row>
    <row r="58" spans="1:7">
      <c r="A58" s="157" t="s">
        <v>167</v>
      </c>
      <c r="C58" s="88"/>
      <c r="D58" s="89"/>
      <c r="E58" s="89"/>
      <c r="F58" s="89"/>
      <c r="G58" s="89"/>
    </row>
    <row r="59" spans="1:7">
      <c r="A59" s="88"/>
      <c r="B59" s="88"/>
      <c r="C59" s="88"/>
      <c r="D59" s="89"/>
      <c r="E59" s="89"/>
      <c r="F59" s="89"/>
      <c r="G59" s="89"/>
    </row>
    <row r="60" spans="1:7">
      <c r="A60" s="88"/>
      <c r="B60" s="88"/>
      <c r="C60" s="88"/>
      <c r="D60" s="89"/>
      <c r="E60" s="89"/>
      <c r="F60" s="89"/>
      <c r="G60" s="89"/>
    </row>
    <row r="61" spans="1:7">
      <c r="A61" s="88"/>
      <c r="B61" s="88"/>
      <c r="C61" s="88"/>
      <c r="D61" s="89"/>
      <c r="E61" s="89"/>
      <c r="F61" s="89"/>
      <c r="G61" s="89"/>
    </row>
    <row r="62" spans="1:7">
      <c r="D62" s="143"/>
      <c r="E62" s="143"/>
      <c r="F62" s="143"/>
      <c r="G62" s="143"/>
    </row>
    <row r="63" spans="1:7">
      <c r="D63" s="143"/>
      <c r="E63" s="143"/>
      <c r="F63" s="143"/>
      <c r="G63" s="143"/>
    </row>
    <row r="64" spans="1:7">
      <c r="D64" s="143"/>
      <c r="E64" s="143"/>
      <c r="F64" s="143"/>
      <c r="G64" s="143"/>
    </row>
    <row r="65" spans="4:7">
      <c r="D65" s="143"/>
      <c r="E65" s="143"/>
      <c r="F65" s="143"/>
      <c r="G65" s="143"/>
    </row>
    <row r="66" spans="4:7">
      <c r="D66" s="143"/>
      <c r="E66" s="143"/>
      <c r="F66" s="143"/>
      <c r="G66" s="143"/>
    </row>
    <row r="67" spans="4:7">
      <c r="D67" s="143"/>
      <c r="E67" s="143"/>
      <c r="F67" s="143"/>
      <c r="G67" s="143"/>
    </row>
    <row r="68" spans="4:7">
      <c r="D68" s="143"/>
      <c r="E68" s="143"/>
      <c r="F68" s="143"/>
      <c r="G68" s="143"/>
    </row>
    <row r="69" spans="4:7">
      <c r="D69" s="143"/>
      <c r="E69" s="143"/>
      <c r="F69" s="143"/>
      <c r="G69" s="143"/>
    </row>
    <row r="70" spans="4:7">
      <c r="D70" s="143"/>
      <c r="E70" s="143"/>
      <c r="F70" s="143"/>
      <c r="G70" s="143"/>
    </row>
    <row r="71" spans="4:7">
      <c r="D71" s="143"/>
      <c r="E71" s="143"/>
      <c r="F71" s="143"/>
      <c r="G71" s="143"/>
    </row>
    <row r="72" spans="4:7">
      <c r="D72" s="143"/>
      <c r="E72" s="143"/>
      <c r="F72" s="143"/>
      <c r="G72" s="143"/>
    </row>
    <row r="73" spans="4:7">
      <c r="D73" s="143"/>
      <c r="E73" s="143"/>
      <c r="F73" s="143"/>
      <c r="G73" s="143"/>
    </row>
    <row r="74" spans="4:7">
      <c r="D74" s="143"/>
      <c r="E74" s="143"/>
      <c r="F74" s="143"/>
      <c r="G74" s="143"/>
    </row>
    <row r="75" spans="4:7">
      <c r="D75" s="143"/>
      <c r="E75" s="143"/>
      <c r="F75" s="143"/>
      <c r="G75" s="143"/>
    </row>
    <row r="76" spans="4:7">
      <c r="D76" s="143"/>
      <c r="E76" s="143"/>
      <c r="F76" s="143"/>
      <c r="G76" s="143"/>
    </row>
    <row r="77" spans="4:7">
      <c r="D77" s="143"/>
      <c r="E77" s="143"/>
      <c r="F77" s="143"/>
      <c r="G77" s="143"/>
    </row>
    <row r="78" spans="4:7">
      <c r="D78" s="143"/>
      <c r="E78" s="143"/>
      <c r="F78" s="143"/>
      <c r="G78" s="143"/>
    </row>
    <row r="79" spans="4:7">
      <c r="D79" s="143"/>
      <c r="E79" s="143"/>
      <c r="F79" s="143"/>
      <c r="G79" s="143"/>
    </row>
    <row r="80" spans="4:7">
      <c r="D80" s="143"/>
      <c r="E80" s="143"/>
      <c r="F80" s="143"/>
      <c r="G80" s="143"/>
    </row>
    <row r="81" spans="4:7">
      <c r="D81" s="143"/>
      <c r="E81" s="143"/>
      <c r="F81" s="143"/>
      <c r="G81" s="143"/>
    </row>
    <row r="82" spans="4:7">
      <c r="D82" s="143"/>
      <c r="E82" s="143"/>
      <c r="F82" s="143"/>
      <c r="G82" s="143"/>
    </row>
    <row r="83" spans="4:7">
      <c r="D83" s="143"/>
      <c r="E83" s="143"/>
      <c r="F83" s="143"/>
      <c r="G83" s="143"/>
    </row>
    <row r="84" spans="4:7">
      <c r="D84" s="143"/>
      <c r="E84" s="143"/>
      <c r="F84" s="143"/>
      <c r="G84" s="143"/>
    </row>
    <row r="85" spans="4:7">
      <c r="D85" s="143"/>
      <c r="E85" s="143"/>
      <c r="F85" s="143"/>
      <c r="G85" s="143"/>
    </row>
    <row r="86" spans="4:7">
      <c r="D86" s="143"/>
      <c r="E86" s="143"/>
      <c r="F86" s="143"/>
      <c r="G86" s="143"/>
    </row>
    <row r="87" spans="4:7">
      <c r="D87" s="143"/>
      <c r="E87" s="143"/>
      <c r="F87" s="143"/>
      <c r="G87" s="143"/>
    </row>
    <row r="88" spans="4:7">
      <c r="D88" s="143"/>
      <c r="E88" s="143"/>
      <c r="F88" s="143"/>
      <c r="G88" s="143"/>
    </row>
    <row r="89" spans="4:7">
      <c r="D89" s="143"/>
      <c r="E89" s="143"/>
      <c r="F89" s="143"/>
      <c r="G89" s="143"/>
    </row>
    <row r="90" spans="4:7">
      <c r="D90" s="143"/>
      <c r="E90" s="143"/>
      <c r="F90" s="143"/>
      <c r="G90" s="143"/>
    </row>
    <row r="91" spans="4:7">
      <c r="D91" s="143"/>
      <c r="E91" s="143"/>
      <c r="F91" s="143"/>
      <c r="G91" s="143"/>
    </row>
    <row r="92" spans="4:7">
      <c r="D92" s="143"/>
      <c r="E92" s="143"/>
      <c r="F92" s="143"/>
      <c r="G92" s="143"/>
    </row>
    <row r="93" spans="4:7">
      <c r="D93" s="143"/>
      <c r="E93" s="143"/>
      <c r="F93" s="143"/>
      <c r="G93" s="143"/>
    </row>
    <row r="94" spans="4:7">
      <c r="D94" s="143"/>
      <c r="E94" s="143"/>
      <c r="F94" s="143"/>
      <c r="G94" s="143"/>
    </row>
    <row r="95" spans="4:7">
      <c r="D95" s="143"/>
      <c r="E95" s="143"/>
      <c r="F95" s="143"/>
      <c r="G95" s="143"/>
    </row>
    <row r="96" spans="4:7">
      <c r="D96" s="143"/>
      <c r="E96" s="143"/>
      <c r="F96" s="143"/>
      <c r="G96" s="143"/>
    </row>
    <row r="97" spans="4:7">
      <c r="D97" s="143"/>
      <c r="E97" s="143"/>
      <c r="F97" s="143"/>
      <c r="G97" s="143"/>
    </row>
    <row r="98" spans="4:7">
      <c r="D98" s="143"/>
      <c r="E98" s="143"/>
      <c r="F98" s="143"/>
      <c r="G98" s="143"/>
    </row>
    <row r="99" spans="4:7">
      <c r="D99" s="143"/>
      <c r="E99" s="143"/>
      <c r="F99" s="143"/>
      <c r="G99" s="143"/>
    </row>
    <row r="100" spans="4:7">
      <c r="D100" s="143"/>
      <c r="E100" s="143"/>
      <c r="F100" s="143"/>
      <c r="G100" s="143"/>
    </row>
    <row r="101" spans="4:7">
      <c r="D101" s="143"/>
      <c r="E101" s="143"/>
      <c r="F101" s="143"/>
      <c r="G101" s="143"/>
    </row>
    <row r="102" spans="4:7">
      <c r="D102" s="143"/>
      <c r="E102" s="143"/>
      <c r="F102" s="143"/>
      <c r="G102" s="143"/>
    </row>
    <row r="103" spans="4:7">
      <c r="D103" s="143"/>
      <c r="E103" s="143"/>
      <c r="F103" s="143"/>
      <c r="G103" s="143"/>
    </row>
    <row r="104" spans="4:7">
      <c r="D104" s="143"/>
      <c r="E104" s="143"/>
      <c r="F104" s="143"/>
      <c r="G104" s="143"/>
    </row>
    <row r="105" spans="4:7">
      <c r="D105" s="143"/>
      <c r="E105" s="143"/>
      <c r="F105" s="143"/>
      <c r="G105" s="143"/>
    </row>
    <row r="106" spans="4:7">
      <c r="D106" s="143"/>
      <c r="E106" s="143"/>
      <c r="F106" s="143"/>
      <c r="G106" s="143"/>
    </row>
    <row r="107" spans="4:7">
      <c r="D107" s="143"/>
      <c r="E107" s="143"/>
      <c r="F107" s="143"/>
      <c r="G107" s="143"/>
    </row>
    <row r="108" spans="4:7">
      <c r="D108" s="143"/>
      <c r="E108" s="143"/>
      <c r="F108" s="143"/>
      <c r="G108" s="143"/>
    </row>
    <row r="109" spans="4:7">
      <c r="D109" s="143"/>
      <c r="E109" s="143"/>
      <c r="F109" s="143"/>
      <c r="G109" s="143"/>
    </row>
    <row r="110" spans="4:7">
      <c r="D110" s="143"/>
      <c r="E110" s="143"/>
      <c r="F110" s="143"/>
      <c r="G110" s="143"/>
    </row>
    <row r="111" spans="4:7">
      <c r="D111" s="143"/>
      <c r="E111" s="143"/>
      <c r="F111" s="143"/>
      <c r="G111" s="143"/>
    </row>
    <row r="112" spans="4:7">
      <c r="D112" s="143"/>
      <c r="E112" s="143"/>
      <c r="F112" s="143"/>
      <c r="G112" s="143"/>
    </row>
    <row r="113" spans="4:7">
      <c r="D113" s="143"/>
      <c r="E113" s="143"/>
      <c r="F113" s="143"/>
      <c r="G113" s="143"/>
    </row>
    <row r="114" spans="4:7">
      <c r="D114" s="143"/>
      <c r="E114" s="143"/>
      <c r="F114" s="143"/>
      <c r="G114" s="143"/>
    </row>
    <row r="115" spans="4:7">
      <c r="D115" s="143"/>
      <c r="E115" s="143"/>
      <c r="F115" s="143"/>
      <c r="G115" s="143"/>
    </row>
    <row r="116" spans="4:7">
      <c r="D116" s="143"/>
      <c r="E116" s="143"/>
      <c r="F116" s="143"/>
      <c r="G116" s="143"/>
    </row>
    <row r="117" spans="4:7">
      <c r="D117" s="143"/>
      <c r="E117" s="143"/>
      <c r="F117" s="143"/>
      <c r="G117" s="143"/>
    </row>
    <row r="118" spans="4:7">
      <c r="D118" s="143"/>
      <c r="E118" s="143"/>
      <c r="F118" s="143"/>
      <c r="G118" s="143"/>
    </row>
    <row r="119" spans="4:7">
      <c r="D119" s="143"/>
      <c r="E119" s="143"/>
      <c r="F119" s="143"/>
      <c r="G119" s="143"/>
    </row>
    <row r="120" spans="4:7">
      <c r="D120" s="143"/>
      <c r="E120" s="143"/>
      <c r="F120" s="143"/>
      <c r="G120" s="143"/>
    </row>
    <row r="121" spans="4:7">
      <c r="D121" s="143"/>
      <c r="E121" s="143"/>
      <c r="F121" s="143"/>
      <c r="G121" s="143"/>
    </row>
    <row r="122" spans="4:7">
      <c r="D122" s="143"/>
      <c r="E122" s="143"/>
      <c r="F122" s="143"/>
      <c r="G122" s="143"/>
    </row>
    <row r="123" spans="4:7">
      <c r="D123" s="143"/>
      <c r="E123" s="143"/>
      <c r="F123" s="143"/>
      <c r="G123" s="143"/>
    </row>
  </sheetData>
  <mergeCells count="5">
    <mergeCell ref="B4:C4"/>
    <mergeCell ref="A4:A55"/>
    <mergeCell ref="A2:E2"/>
    <mergeCell ref="F2:G2"/>
    <mergeCell ref="D1:G1"/>
  </mergeCells>
  <phoneticPr fontId="0" type="noConversion"/>
  <pageMargins left="0.78740157499999996" right="0.78740157499999996" top="0.984251969" bottom="0.984251969" header="0.5" footer="0.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pageSetUpPr fitToPage="1"/>
  </sheetPr>
  <dimension ref="A1:N686"/>
  <sheetViews>
    <sheetView showGridLines="0" zoomScaleNormal="100" workbookViewId="0">
      <selection activeCell="E1" sqref="E1:N1"/>
    </sheetView>
  </sheetViews>
  <sheetFormatPr defaultRowHeight="12.75"/>
  <cols>
    <col min="1" max="1" width="7.42578125" style="12" customWidth="1"/>
    <col min="2" max="2" width="12.140625" style="12" customWidth="1"/>
    <col min="3" max="3" width="9.28515625" style="12" customWidth="1"/>
    <col min="4" max="4" width="8.7109375" style="12" customWidth="1"/>
    <col min="5" max="5" width="9" style="12" customWidth="1"/>
    <col min="6" max="9" width="7.7109375" style="12" customWidth="1"/>
    <col min="10" max="10" width="8.42578125" style="12" customWidth="1"/>
    <col min="11" max="11" width="8.85546875" style="12" customWidth="1"/>
    <col min="12" max="12" width="8.5703125" style="12" customWidth="1"/>
    <col min="13" max="13" width="9.140625" style="12"/>
    <col min="14" max="14" width="9.5703125" style="12" customWidth="1"/>
    <col min="15" max="16384" width="9.140625" style="12"/>
  </cols>
  <sheetData>
    <row r="1" spans="1:14" ht="66.75" customHeight="1">
      <c r="A1" s="21"/>
      <c r="B1" s="21"/>
      <c r="C1" s="21"/>
      <c r="D1" s="21"/>
      <c r="E1" s="714" t="s">
        <v>164</v>
      </c>
      <c r="F1" s="714"/>
      <c r="G1" s="714"/>
      <c r="H1" s="714"/>
      <c r="I1" s="714"/>
      <c r="J1" s="714"/>
      <c r="K1" s="714"/>
      <c r="L1" s="714"/>
      <c r="M1" s="714"/>
      <c r="N1" s="714"/>
    </row>
    <row r="2" spans="1:14" ht="21.75" customHeight="1">
      <c r="A2" s="732" t="s">
        <v>82</v>
      </c>
      <c r="B2" s="732"/>
      <c r="C2" s="732"/>
      <c r="D2" s="732"/>
      <c r="E2" s="732"/>
      <c r="F2" s="732"/>
      <c r="G2" s="731" t="s">
        <v>83</v>
      </c>
      <c r="H2" s="731"/>
      <c r="I2" s="731"/>
      <c r="J2" s="731"/>
      <c r="K2" s="731"/>
      <c r="L2" s="731"/>
      <c r="M2" s="731"/>
      <c r="N2" s="731"/>
    </row>
    <row r="3" spans="1:14" ht="3.75" customHeight="1" thickBot="1">
      <c r="A3" s="11"/>
      <c r="B3" s="13"/>
      <c r="C3" s="11"/>
      <c r="D3" s="11"/>
      <c r="E3" s="11"/>
      <c r="F3" s="11"/>
      <c r="G3" s="11"/>
      <c r="H3" s="14"/>
      <c r="I3" s="11"/>
      <c r="J3" s="11"/>
      <c r="K3" s="11"/>
      <c r="L3" s="11"/>
      <c r="M3" s="11"/>
      <c r="N3" s="11"/>
    </row>
    <row r="4" spans="1:14" ht="18.75" customHeight="1" thickBot="1">
      <c r="A4" s="727" t="s">
        <v>152</v>
      </c>
      <c r="B4" s="719" t="s">
        <v>168</v>
      </c>
      <c r="C4" s="720"/>
      <c r="D4" s="720"/>
      <c r="E4" s="720"/>
      <c r="F4" s="720"/>
      <c r="G4" s="720"/>
      <c r="H4" s="720"/>
      <c r="I4" s="720"/>
      <c r="J4" s="720"/>
      <c r="K4" s="720"/>
      <c r="L4" s="733" t="str">
        <f>'Generalidades Fracionada'!E3</f>
        <v>SETEMBRO|20</v>
      </c>
      <c r="M4" s="733"/>
      <c r="N4" s="734"/>
    </row>
    <row r="5" spans="1:14" ht="16.5" customHeight="1" thickBot="1">
      <c r="A5" s="728"/>
      <c r="B5" s="725" t="s">
        <v>150</v>
      </c>
      <c r="C5" s="735" t="s">
        <v>85</v>
      </c>
      <c r="D5" s="735"/>
      <c r="E5" s="735"/>
      <c r="F5" s="736"/>
      <c r="G5" s="721" t="s">
        <v>86</v>
      </c>
      <c r="H5" s="735"/>
      <c r="I5" s="736"/>
      <c r="J5" s="721" t="s">
        <v>87</v>
      </c>
      <c r="K5" s="735"/>
      <c r="L5" s="736"/>
      <c r="M5" s="721" t="s">
        <v>42</v>
      </c>
      <c r="N5" s="723" t="s">
        <v>149</v>
      </c>
    </row>
    <row r="6" spans="1:14" ht="15.75" customHeight="1" thickBot="1">
      <c r="A6" s="728"/>
      <c r="B6" s="726"/>
      <c r="C6" s="127" t="s">
        <v>88</v>
      </c>
      <c r="D6" s="127" t="s">
        <v>89</v>
      </c>
      <c r="E6" s="127" t="s">
        <v>90</v>
      </c>
      <c r="F6" s="129" t="s">
        <v>91</v>
      </c>
      <c r="G6" s="128" t="s">
        <v>88</v>
      </c>
      <c r="H6" s="127" t="s">
        <v>89</v>
      </c>
      <c r="I6" s="129" t="s">
        <v>90</v>
      </c>
      <c r="J6" s="128" t="s">
        <v>88</v>
      </c>
      <c r="K6" s="127" t="s">
        <v>89</v>
      </c>
      <c r="L6" s="129" t="s">
        <v>90</v>
      </c>
      <c r="M6" s="722"/>
      <c r="N6" s="724"/>
    </row>
    <row r="7" spans="1:14" ht="15" customHeight="1" thickBot="1">
      <c r="A7" s="728"/>
      <c r="B7" s="131" t="s">
        <v>92</v>
      </c>
      <c r="C7" s="132" t="s">
        <v>0</v>
      </c>
      <c r="D7" s="132" t="s">
        <v>93</v>
      </c>
      <c r="E7" s="132" t="s">
        <v>0</v>
      </c>
      <c r="F7" s="133" t="s">
        <v>0</v>
      </c>
      <c r="G7" s="131" t="s">
        <v>0</v>
      </c>
      <c r="H7" s="132" t="s">
        <v>93</v>
      </c>
      <c r="I7" s="133" t="s">
        <v>0</v>
      </c>
      <c r="J7" s="131" t="s">
        <v>0</v>
      </c>
      <c r="K7" s="132" t="s">
        <v>93</v>
      </c>
      <c r="L7" s="133" t="s">
        <v>0</v>
      </c>
      <c r="M7" s="131" t="s">
        <v>94</v>
      </c>
      <c r="N7" s="133" t="s">
        <v>94</v>
      </c>
    </row>
    <row r="8" spans="1:14" ht="13.5" thickBot="1">
      <c r="A8" s="729"/>
      <c r="B8" s="411">
        <v>50</v>
      </c>
      <c r="C8" s="118">
        <f>[43]planrestrans!C8</f>
        <v>64.324886271084068</v>
      </c>
      <c r="D8" s="119">
        <f>[43]planrestrans!D8</f>
        <v>40.877963638493554</v>
      </c>
      <c r="E8" s="119">
        <f>[43]planrestrans!E8</f>
        <v>64.840732398061249</v>
      </c>
      <c r="F8" s="120">
        <f>[43]planrestrans!F8</f>
        <v>76.48567667173981</v>
      </c>
      <c r="G8" s="121">
        <f>[43]planrestrans!G8</f>
        <v>62.495498638461022</v>
      </c>
      <c r="H8" s="122">
        <f>[43]planrestrans!H8</f>
        <v>38.084633804732029</v>
      </c>
      <c r="I8" s="123">
        <f>[43]planrestrans!I8</f>
        <v>57.41036152485826</v>
      </c>
      <c r="J8" s="124">
        <f>[43]planrestrans!J8</f>
        <v>94.342245609844383</v>
      </c>
      <c r="K8" s="125">
        <f>[43]planrestrans!K8</f>
        <v>53.439095944570809</v>
      </c>
      <c r="L8" s="126">
        <f>[43]planrestrans!L8</f>
        <v>92.541564086426945</v>
      </c>
      <c r="M8" s="124">
        <f>[43]planrestrans!M8</f>
        <v>0.3</v>
      </c>
      <c r="N8" s="126">
        <f>[43]planrestrans!N8</f>
        <v>0.3</v>
      </c>
    </row>
    <row r="9" spans="1:14" ht="13.5" thickBot="1">
      <c r="A9" s="729"/>
      <c r="B9" s="412">
        <v>60</v>
      </c>
      <c r="C9" s="118">
        <f>[43]planrestrans!C9</f>
        <v>68.802792764748929</v>
      </c>
      <c r="D9" s="119">
        <f>[43]planrestrans!D9</f>
        <v>44.841934943629532</v>
      </c>
      <c r="E9" s="119">
        <f>[43]planrestrans!E9</f>
        <v>69.35001087922781</v>
      </c>
      <c r="F9" s="120">
        <f>[43]planrestrans!F9</f>
        <v>81.81587523013205</v>
      </c>
      <c r="G9" s="121">
        <f>[43]planrestrans!G9</f>
        <v>66.822007531750657</v>
      </c>
      <c r="H9" s="122">
        <f>[43]planrestrans!H9</f>
        <v>41.610546101299384</v>
      </c>
      <c r="I9" s="123">
        <f>[43]planrestrans!I9</f>
        <v>61.736770596092022</v>
      </c>
      <c r="J9" s="124">
        <f>[43]planrestrans!J9</f>
        <v>100.9707432353197</v>
      </c>
      <c r="K9" s="125">
        <f>[43]planrestrans!K9</f>
        <v>59.021138039327205</v>
      </c>
      <c r="L9" s="126">
        <f>[43]planrestrans!L9</f>
        <v>99.052016413131511</v>
      </c>
      <c r="M9" s="124">
        <f>[43]planrestrans!M9</f>
        <v>0.3</v>
      </c>
      <c r="N9" s="126">
        <f>[43]planrestrans!N9</f>
        <v>0.3</v>
      </c>
    </row>
    <row r="10" spans="1:14" ht="13.5" thickBot="1">
      <c r="A10" s="729"/>
      <c r="B10" s="412">
        <v>70</v>
      </c>
      <c r="C10" s="118">
        <f>[43]planrestrans!C10</f>
        <v>73.280699258413762</v>
      </c>
      <c r="D10" s="119">
        <f>[43]planrestrans!D10</f>
        <v>48.805906248765503</v>
      </c>
      <c r="E10" s="119">
        <f>[43]planrestrans!E10</f>
        <v>73.859289360394357</v>
      </c>
      <c r="F10" s="120">
        <f>[43]planrestrans!F10</f>
        <v>87.146073788524291</v>
      </c>
      <c r="G10" s="121">
        <f>[43]planrestrans!G10</f>
        <v>71.14851642504027</v>
      </c>
      <c r="H10" s="122">
        <f>[43]planrestrans!H10</f>
        <v>45.136458397866747</v>
      </c>
      <c r="I10" s="123">
        <f>[43]planrestrans!I10</f>
        <v>66.063179667325784</v>
      </c>
      <c r="J10" s="124">
        <f>[43]planrestrans!J10</f>
        <v>107.59924086079502</v>
      </c>
      <c r="K10" s="125">
        <f>[43]planrestrans!K10</f>
        <v>64.603180134083615</v>
      </c>
      <c r="L10" s="126">
        <f>[43]planrestrans!L10</f>
        <v>105.56246873983605</v>
      </c>
      <c r="M10" s="124">
        <f>[43]planrestrans!M10</f>
        <v>0.3</v>
      </c>
      <c r="N10" s="126">
        <f>[43]planrestrans!N10</f>
        <v>0.3</v>
      </c>
    </row>
    <row r="11" spans="1:14" ht="13.5" thickBot="1">
      <c r="A11" s="729"/>
      <c r="B11" s="412">
        <v>80</v>
      </c>
      <c r="C11" s="118">
        <f>[43]planrestrans!C11</f>
        <v>77.758605752078637</v>
      </c>
      <c r="D11" s="119">
        <f>[43]planrestrans!D11</f>
        <v>52.769877553901473</v>
      </c>
      <c r="E11" s="119">
        <f>[43]planrestrans!E11</f>
        <v>78.368567841560946</v>
      </c>
      <c r="F11" s="120">
        <f>[43]planrestrans!F11</f>
        <v>92.476272346916559</v>
      </c>
      <c r="G11" s="121">
        <f>[43]planrestrans!G11</f>
        <v>75.475025318329898</v>
      </c>
      <c r="H11" s="122">
        <f>[43]planrestrans!H11</f>
        <v>48.662370694434102</v>
      </c>
      <c r="I11" s="123">
        <f>[43]planrestrans!I11</f>
        <v>70.38958873855951</v>
      </c>
      <c r="J11" s="124">
        <f>[43]planrestrans!J11</f>
        <v>114.22773848627037</v>
      </c>
      <c r="K11" s="125">
        <f>[43]planrestrans!K11</f>
        <v>70.185222228840004</v>
      </c>
      <c r="L11" s="126">
        <f>[43]planrestrans!L11</f>
        <v>112.07292106654063</v>
      </c>
      <c r="M11" s="124">
        <f>[43]planrestrans!M11</f>
        <v>0.3</v>
      </c>
      <c r="N11" s="126">
        <f>[43]planrestrans!N11</f>
        <v>0.3</v>
      </c>
    </row>
    <row r="12" spans="1:14" ht="13.5" thickBot="1">
      <c r="A12" s="729"/>
      <c r="B12" s="412">
        <v>90</v>
      </c>
      <c r="C12" s="118">
        <f>[43]planrestrans!C12</f>
        <v>82.236512245743469</v>
      </c>
      <c r="D12" s="119">
        <f>[43]planrestrans!D12</f>
        <v>56.733848859037465</v>
      </c>
      <c r="E12" s="119">
        <f>[43]planrestrans!E12</f>
        <v>82.877846322727507</v>
      </c>
      <c r="F12" s="120">
        <f>[43]planrestrans!F12</f>
        <v>97.8064709053088</v>
      </c>
      <c r="G12" s="121">
        <f>[43]planrestrans!G12</f>
        <v>79.801534211619526</v>
      </c>
      <c r="H12" s="122">
        <f>[43]planrestrans!H12</f>
        <v>52.188282991001451</v>
      </c>
      <c r="I12" s="123">
        <f>[43]planrestrans!I12</f>
        <v>74.715997809793279</v>
      </c>
      <c r="J12" s="124">
        <f>[43]planrestrans!J12</f>
        <v>120.85623611174569</v>
      </c>
      <c r="K12" s="125">
        <f>[43]planrestrans!K12</f>
        <v>75.767264323596407</v>
      </c>
      <c r="L12" s="126">
        <f>[43]planrestrans!L12</f>
        <v>118.58337339324518</v>
      </c>
      <c r="M12" s="124">
        <f>[43]planrestrans!M12</f>
        <v>0.3</v>
      </c>
      <c r="N12" s="126">
        <f>[43]planrestrans!N12</f>
        <v>0.3</v>
      </c>
    </row>
    <row r="13" spans="1:14" ht="13.5" thickBot="1">
      <c r="A13" s="729"/>
      <c r="B13" s="412">
        <v>100</v>
      </c>
      <c r="C13" s="118">
        <f>[43]planrestrans!C13</f>
        <v>86.71441873940833</v>
      </c>
      <c r="D13" s="119">
        <f>[43]planrestrans!D13</f>
        <v>60.697820164173429</v>
      </c>
      <c r="E13" s="119">
        <f>[43]planrestrans!E13</f>
        <v>87.387124803894082</v>
      </c>
      <c r="F13" s="120">
        <f>[43]planrestrans!F13</f>
        <v>103.13666946370105</v>
      </c>
      <c r="G13" s="121">
        <f>[43]planrestrans!G13</f>
        <v>84.128043104909139</v>
      </c>
      <c r="H13" s="122">
        <f>[43]planrestrans!H13</f>
        <v>55.71419528756882</v>
      </c>
      <c r="I13" s="123">
        <f>[43]planrestrans!I13</f>
        <v>79.042406881027006</v>
      </c>
      <c r="J13" s="124">
        <f>[43]planrestrans!J13</f>
        <v>127.48473373722101</v>
      </c>
      <c r="K13" s="125">
        <f>[43]planrestrans!K13</f>
        <v>81.349306418352811</v>
      </c>
      <c r="L13" s="126">
        <f>[43]planrestrans!L13</f>
        <v>125.09382571994975</v>
      </c>
      <c r="M13" s="124">
        <f>[43]planrestrans!M13</f>
        <v>0.3</v>
      </c>
      <c r="N13" s="126">
        <f>[43]planrestrans!N13</f>
        <v>0.3</v>
      </c>
    </row>
    <row r="14" spans="1:14" ht="13.5" thickBot="1">
      <c r="A14" s="729"/>
      <c r="B14" s="412">
        <v>120</v>
      </c>
      <c r="C14" s="118">
        <f>[43]planrestrans!C14</f>
        <v>95.670231726738024</v>
      </c>
      <c r="D14" s="119">
        <f>[43]planrestrans!D14</f>
        <v>68.625762774445391</v>
      </c>
      <c r="E14" s="119">
        <f>[43]planrestrans!E14</f>
        <v>96.405681766227204</v>
      </c>
      <c r="F14" s="120">
        <f>[43]planrestrans!F14</f>
        <v>113.79706658048553</v>
      </c>
      <c r="G14" s="121">
        <f>[43]planrestrans!G14</f>
        <v>92.781060891488409</v>
      </c>
      <c r="H14" s="122">
        <f>[43]planrestrans!H14</f>
        <v>62.766019880703524</v>
      </c>
      <c r="I14" s="123">
        <f>[43]planrestrans!I14</f>
        <v>87.695225023494515</v>
      </c>
      <c r="J14" s="124">
        <f>[43]planrestrans!J14</f>
        <v>140.74172898817162</v>
      </c>
      <c r="K14" s="125">
        <f>[43]planrestrans!K14</f>
        <v>92.513390607865603</v>
      </c>
      <c r="L14" s="126">
        <f>[43]planrestrans!L14</f>
        <v>138.11473037335881</v>
      </c>
      <c r="M14" s="124">
        <f>[43]planrestrans!M14</f>
        <v>0.3</v>
      </c>
      <c r="N14" s="126">
        <f>[43]planrestrans!N14</f>
        <v>0.3</v>
      </c>
    </row>
    <row r="15" spans="1:14" ht="13.5" thickBot="1">
      <c r="A15" s="729"/>
      <c r="B15" s="412">
        <v>140</v>
      </c>
      <c r="C15" s="118">
        <f>[43]planrestrans!C15</f>
        <v>104.6260447140677</v>
      </c>
      <c r="D15" s="119">
        <f>[43]planrestrans!D15</f>
        <v>76.553705384717333</v>
      </c>
      <c r="E15" s="119">
        <f>[43]planrestrans!E15</f>
        <v>105.42423872856033</v>
      </c>
      <c r="F15" s="120">
        <f>[43]planrestrans!F15</f>
        <v>124.45746369727</v>
      </c>
      <c r="G15" s="121">
        <f>[43]planrestrans!G15</f>
        <v>101.43407867806765</v>
      </c>
      <c r="H15" s="122">
        <f>[43]planrestrans!H15</f>
        <v>69.81784447383825</v>
      </c>
      <c r="I15" s="123">
        <f>[43]planrestrans!I15</f>
        <v>96.348043165962011</v>
      </c>
      <c r="J15" s="124">
        <f>[43]planrestrans!J15</f>
        <v>153.99872423912228</v>
      </c>
      <c r="K15" s="125">
        <f>[43]planrestrans!K15</f>
        <v>103.67747479737839</v>
      </c>
      <c r="L15" s="126">
        <f>[43]planrestrans!L15</f>
        <v>151.13563502676794</v>
      </c>
      <c r="M15" s="124">
        <f>[43]planrestrans!M15</f>
        <v>0.3</v>
      </c>
      <c r="N15" s="126">
        <f>[43]planrestrans!N15</f>
        <v>0.3</v>
      </c>
    </row>
    <row r="16" spans="1:14" ht="13.5" thickBot="1">
      <c r="A16" s="729"/>
      <c r="B16" s="412">
        <v>160</v>
      </c>
      <c r="C16" s="118">
        <f>[43]planrestrans!C16</f>
        <v>113.58185770139742</v>
      </c>
      <c r="D16" s="119">
        <f>[43]planrestrans!D16</f>
        <v>84.481647994989302</v>
      </c>
      <c r="E16" s="119">
        <f>[43]planrestrans!E16</f>
        <v>114.44279569089346</v>
      </c>
      <c r="F16" s="120">
        <f>[43]planrestrans!F16</f>
        <v>135.11786081405452</v>
      </c>
      <c r="G16" s="121">
        <f>[43]planrestrans!G16</f>
        <v>110.08709646464689</v>
      </c>
      <c r="H16" s="122">
        <f>[43]planrestrans!H16</f>
        <v>76.869669066972961</v>
      </c>
      <c r="I16" s="123">
        <f>[43]planrestrans!I16</f>
        <v>105.00086130842949</v>
      </c>
      <c r="J16" s="124">
        <f>[43]planrestrans!J16</f>
        <v>167.25571949007292</v>
      </c>
      <c r="K16" s="125">
        <f>[43]planrestrans!K16</f>
        <v>114.84155898689119</v>
      </c>
      <c r="L16" s="126">
        <f>[43]planrestrans!L16</f>
        <v>164.15653968017708</v>
      </c>
      <c r="M16" s="124">
        <f>[43]planrestrans!M16</f>
        <v>0.3</v>
      </c>
      <c r="N16" s="126">
        <f>[43]planrestrans!N16</f>
        <v>0.3</v>
      </c>
    </row>
    <row r="17" spans="1:14" ht="13.5" thickBot="1">
      <c r="A17" s="729"/>
      <c r="B17" s="412">
        <v>180</v>
      </c>
      <c r="C17" s="118">
        <f>[43]planrestrans!C17</f>
        <v>122.53767068872716</v>
      </c>
      <c r="D17" s="119">
        <f>[43]planrestrans!D17</f>
        <v>92.409590605261243</v>
      </c>
      <c r="E17" s="119">
        <f>[43]planrestrans!E17</f>
        <v>123.46135265322664</v>
      </c>
      <c r="F17" s="120">
        <f>[43]planrestrans!F17</f>
        <v>145.77825793083903</v>
      </c>
      <c r="G17" s="121">
        <f>[43]planrestrans!G17</f>
        <v>118.74011425122616</v>
      </c>
      <c r="H17" s="122">
        <f>[43]planrestrans!H17</f>
        <v>83.921493660107672</v>
      </c>
      <c r="I17" s="123">
        <f>[43]planrestrans!I17</f>
        <v>113.653679450897</v>
      </c>
      <c r="J17" s="124">
        <f>[43]planrestrans!J17</f>
        <v>180.51271474102359</v>
      </c>
      <c r="K17" s="125">
        <f>[43]planrestrans!K17</f>
        <v>126.00564317640398</v>
      </c>
      <c r="L17" s="126">
        <f>[43]planrestrans!L17</f>
        <v>177.17744433358621</v>
      </c>
      <c r="M17" s="124">
        <f>[43]planrestrans!M17</f>
        <v>0.3</v>
      </c>
      <c r="N17" s="126">
        <f>[43]planrestrans!N17</f>
        <v>0.3</v>
      </c>
    </row>
    <row r="18" spans="1:14" ht="13.5" thickBot="1">
      <c r="A18" s="729"/>
      <c r="B18" s="412">
        <v>200</v>
      </c>
      <c r="C18" s="118">
        <f>[43]planrestrans!C18</f>
        <v>131.49348367605683</v>
      </c>
      <c r="D18" s="119">
        <f>[43]planrestrans!D18</f>
        <v>100.3375332155332</v>
      </c>
      <c r="E18" s="119">
        <f>[43]planrestrans!E18</f>
        <v>132.47990961555979</v>
      </c>
      <c r="F18" s="120">
        <f>[43]planrestrans!F18</f>
        <v>156.43865504762351</v>
      </c>
      <c r="G18" s="121">
        <f>[43]planrestrans!G18</f>
        <v>127.39313203780542</v>
      </c>
      <c r="H18" s="122">
        <f>[43]planrestrans!H18</f>
        <v>90.973318253242383</v>
      </c>
      <c r="I18" s="123">
        <f>[43]planrestrans!I18</f>
        <v>122.30649759336447</v>
      </c>
      <c r="J18" s="124">
        <f>[43]planrestrans!J18</f>
        <v>193.76970999197422</v>
      </c>
      <c r="K18" s="125">
        <f>[43]planrestrans!K18</f>
        <v>137.16972736591677</v>
      </c>
      <c r="L18" s="126">
        <f>[43]planrestrans!L18</f>
        <v>190.19834898699528</v>
      </c>
      <c r="M18" s="124">
        <f>[43]planrestrans!M18</f>
        <v>0.3</v>
      </c>
      <c r="N18" s="126">
        <f>[43]planrestrans!N18</f>
        <v>0.3</v>
      </c>
    </row>
    <row r="19" spans="1:14" ht="13.5" thickBot="1">
      <c r="A19" s="729"/>
      <c r="B19" s="412">
        <v>250</v>
      </c>
      <c r="C19" s="118">
        <f>[43]planrestrans!C19</f>
        <v>153.88301614438112</v>
      </c>
      <c r="D19" s="119">
        <f>[43]planrestrans!D19</f>
        <v>120.15738974121308</v>
      </c>
      <c r="E19" s="119">
        <f>[43]planrestrans!E19</f>
        <v>155.02630202139261</v>
      </c>
      <c r="F19" s="120">
        <f>[43]planrestrans!F19</f>
        <v>183.08964783958476</v>
      </c>
      <c r="G19" s="121">
        <f>[43]planrestrans!G19</f>
        <v>149.02567650425354</v>
      </c>
      <c r="H19" s="122">
        <f>[43]planrestrans!H19</f>
        <v>108.60287973607919</v>
      </c>
      <c r="I19" s="123">
        <f>[43]planrestrans!I19</f>
        <v>143.93854294953323</v>
      </c>
      <c r="J19" s="124">
        <f>[43]planrestrans!J19</f>
        <v>226.91219811935085</v>
      </c>
      <c r="K19" s="125">
        <f>[43]planrestrans!K19</f>
        <v>165.07993783969877</v>
      </c>
      <c r="L19" s="126">
        <f>[43]planrestrans!L19</f>
        <v>222.7506106205181</v>
      </c>
      <c r="M19" s="124">
        <f>[43]planrestrans!M19</f>
        <v>0.4</v>
      </c>
      <c r="N19" s="126">
        <f>[43]planrestrans!N19</f>
        <v>0.3</v>
      </c>
    </row>
    <row r="20" spans="1:14" ht="13.5" thickBot="1">
      <c r="A20" s="729"/>
      <c r="B20" s="412">
        <v>300</v>
      </c>
      <c r="C20" s="118">
        <f>[43]planrestrans!C20</f>
        <v>176.27254861270535</v>
      </c>
      <c r="D20" s="119">
        <f>[43]planrestrans!D20</f>
        <v>139.97724626689296</v>
      </c>
      <c r="E20" s="119">
        <f>[43]planrestrans!E20</f>
        <v>177.57269442722546</v>
      </c>
      <c r="F20" s="120">
        <f>[43]planrestrans!F20</f>
        <v>209.74064063154597</v>
      </c>
      <c r="G20" s="121">
        <f>[43]planrestrans!G20</f>
        <v>170.65822097070165</v>
      </c>
      <c r="H20" s="122">
        <f>[43]planrestrans!H20</f>
        <v>126.23244121891595</v>
      </c>
      <c r="I20" s="123">
        <f>[43]planrestrans!I20</f>
        <v>165.57058830570196</v>
      </c>
      <c r="J20" s="124">
        <f>[43]planrestrans!J20</f>
        <v>260.05468624672744</v>
      </c>
      <c r="K20" s="125">
        <f>[43]planrestrans!K20</f>
        <v>192.99014831348074</v>
      </c>
      <c r="L20" s="126">
        <f>[43]planrestrans!L20</f>
        <v>255.30287225404081</v>
      </c>
      <c r="M20" s="124">
        <f>[43]planrestrans!M20</f>
        <v>0.4</v>
      </c>
      <c r="N20" s="126">
        <f>[43]planrestrans!N20</f>
        <v>0.3</v>
      </c>
    </row>
    <row r="21" spans="1:14" ht="13.5" thickBot="1">
      <c r="A21" s="729"/>
      <c r="B21" s="412">
        <v>350</v>
      </c>
      <c r="C21" s="118">
        <f>[43]planrestrans!C21</f>
        <v>198.66208108102958</v>
      </c>
      <c r="D21" s="119">
        <f>[43]planrestrans!D21</f>
        <v>159.79710279257284</v>
      </c>
      <c r="E21" s="119">
        <f>[43]planrestrans!E21</f>
        <v>200.11908683305828</v>
      </c>
      <c r="F21" s="120">
        <f>[43]planrestrans!F21</f>
        <v>236.39163342350722</v>
      </c>
      <c r="G21" s="121">
        <f>[43]planrestrans!G21</f>
        <v>192.29076543714979</v>
      </c>
      <c r="H21" s="122">
        <f>[43]planrestrans!H21</f>
        <v>143.86200270175274</v>
      </c>
      <c r="I21" s="123">
        <f>[43]planrestrans!I21</f>
        <v>187.20263366187069</v>
      </c>
      <c r="J21" s="124">
        <f>[43]planrestrans!J21</f>
        <v>293.19717437410407</v>
      </c>
      <c r="K21" s="125">
        <f>[43]planrestrans!K21</f>
        <v>220.90035878726272</v>
      </c>
      <c r="L21" s="126">
        <f>[43]planrestrans!L21</f>
        <v>287.85513388756368</v>
      </c>
      <c r="M21" s="124">
        <f>[43]planrestrans!M21</f>
        <v>0.4</v>
      </c>
      <c r="N21" s="126">
        <f>[43]planrestrans!N21</f>
        <v>0.3</v>
      </c>
    </row>
    <row r="22" spans="1:14" ht="13.5" thickBot="1">
      <c r="A22" s="729"/>
      <c r="B22" s="412">
        <v>400</v>
      </c>
      <c r="C22" s="118">
        <f>[43]planrestrans!C22</f>
        <v>221.05161354935387</v>
      </c>
      <c r="D22" s="119">
        <f>[43]planrestrans!D22</f>
        <v>179.61695931825275</v>
      </c>
      <c r="E22" s="119">
        <f>[43]planrestrans!E22</f>
        <v>222.66547923889109</v>
      </c>
      <c r="F22" s="120">
        <f>[43]planrestrans!F22</f>
        <v>263.04262621546854</v>
      </c>
      <c r="G22" s="121">
        <f>[43]planrestrans!G22</f>
        <v>213.9233099035979</v>
      </c>
      <c r="H22" s="122">
        <f>[43]planrestrans!H22</f>
        <v>161.49156418458952</v>
      </c>
      <c r="I22" s="123">
        <f>[43]planrestrans!I22</f>
        <v>208.83467901803942</v>
      </c>
      <c r="J22" s="124">
        <f>[43]planrestrans!J22</f>
        <v>326.33966250148075</v>
      </c>
      <c r="K22" s="125">
        <f>[43]planrestrans!K22</f>
        <v>248.81056926104472</v>
      </c>
      <c r="L22" s="126">
        <f>[43]planrestrans!L22</f>
        <v>320.40739552108653</v>
      </c>
      <c r="M22" s="124">
        <f>[43]planrestrans!M22</f>
        <v>0.4</v>
      </c>
      <c r="N22" s="126">
        <f>[43]planrestrans!N22</f>
        <v>0.3</v>
      </c>
    </row>
    <row r="23" spans="1:14" ht="13.5" thickBot="1">
      <c r="A23" s="729"/>
      <c r="B23" s="412">
        <v>450</v>
      </c>
      <c r="C23" s="118">
        <f>[43]planrestrans!C23</f>
        <v>243.44114601767814</v>
      </c>
      <c r="D23" s="119">
        <f>[43]planrestrans!D23</f>
        <v>199.43681584393261</v>
      </c>
      <c r="E23" s="119">
        <f>[43]planrestrans!E23</f>
        <v>245.21187164472394</v>
      </c>
      <c r="F23" s="120">
        <f>[43]planrestrans!F23</f>
        <v>289.69361900742967</v>
      </c>
      <c r="G23" s="121">
        <f>[43]planrestrans!G23</f>
        <v>235.55585437004603</v>
      </c>
      <c r="H23" s="122">
        <f>[43]planrestrans!H23</f>
        <v>179.12112566742633</v>
      </c>
      <c r="I23" s="123">
        <f>[43]planrestrans!I23</f>
        <v>230.46672437420818</v>
      </c>
      <c r="J23" s="124">
        <f>[43]planrestrans!J23</f>
        <v>359.48215062885731</v>
      </c>
      <c r="K23" s="125">
        <f>[43]planrestrans!K23</f>
        <v>276.72077973482675</v>
      </c>
      <c r="L23" s="126">
        <f>[43]planrestrans!L23</f>
        <v>352.9596571546092</v>
      </c>
      <c r="M23" s="124">
        <f>[43]planrestrans!M23</f>
        <v>0.4</v>
      </c>
      <c r="N23" s="126">
        <f>[43]planrestrans!N23</f>
        <v>0.3</v>
      </c>
    </row>
    <row r="24" spans="1:14" ht="13.5" thickBot="1">
      <c r="A24" s="729"/>
      <c r="B24" s="412">
        <v>500</v>
      </c>
      <c r="C24" s="118">
        <f>[43]planrestrans!C24</f>
        <v>265.83067848600234</v>
      </c>
      <c r="D24" s="119">
        <f>[43]planrestrans!D24</f>
        <v>219.25667236961252</v>
      </c>
      <c r="E24" s="119">
        <f>[43]planrestrans!E24</f>
        <v>267.75826405055682</v>
      </c>
      <c r="F24" s="120">
        <f>[43]planrestrans!F24</f>
        <v>316.34461179939103</v>
      </c>
      <c r="G24" s="121">
        <f>[43]planrestrans!G24</f>
        <v>257.18839883649417</v>
      </c>
      <c r="H24" s="122">
        <f>[43]planrestrans!H24</f>
        <v>196.75068715026313</v>
      </c>
      <c r="I24" s="123">
        <f>[43]planrestrans!I24</f>
        <v>252.09876973037692</v>
      </c>
      <c r="J24" s="124">
        <f>[43]planrestrans!J24</f>
        <v>392.62463875623382</v>
      </c>
      <c r="K24" s="125">
        <f>[43]planrestrans!K24</f>
        <v>304.63099020860875</v>
      </c>
      <c r="L24" s="126">
        <f>[43]planrestrans!L24</f>
        <v>385.51191878813194</v>
      </c>
      <c r="M24" s="124">
        <f>[43]planrestrans!M24</f>
        <v>0.4</v>
      </c>
      <c r="N24" s="126">
        <f>[43]planrestrans!N24</f>
        <v>0.3</v>
      </c>
    </row>
    <row r="25" spans="1:14" ht="13.5" thickBot="1">
      <c r="A25" s="729"/>
      <c r="B25" s="412">
        <v>550</v>
      </c>
      <c r="C25" s="118">
        <f>[43]planrestrans!C25</f>
        <v>288.2202109543266</v>
      </c>
      <c r="D25" s="119">
        <f>[43]planrestrans!D25</f>
        <v>239.07652889529237</v>
      </c>
      <c r="E25" s="119">
        <f>[43]planrestrans!E25</f>
        <v>290.30465645638964</v>
      </c>
      <c r="F25" s="120">
        <f>[43]planrestrans!F25</f>
        <v>342.99560459135216</v>
      </c>
      <c r="G25" s="121">
        <f>[43]planrestrans!G25</f>
        <v>278.82094330294223</v>
      </c>
      <c r="H25" s="122">
        <f>[43]planrestrans!H25</f>
        <v>214.38024863309994</v>
      </c>
      <c r="I25" s="123">
        <f>[43]planrestrans!I25</f>
        <v>273.73081508654565</v>
      </c>
      <c r="J25" s="124">
        <f>[43]planrestrans!J25</f>
        <v>425.76712688361056</v>
      </c>
      <c r="K25" s="125">
        <f>[43]planrestrans!K25</f>
        <v>332.54120068239064</v>
      </c>
      <c r="L25" s="126">
        <f>[43]planrestrans!L25</f>
        <v>418.06418042165478</v>
      </c>
      <c r="M25" s="124">
        <f>[43]planrestrans!M25</f>
        <v>0.6</v>
      </c>
      <c r="N25" s="126">
        <f>[43]planrestrans!N25</f>
        <v>0.3</v>
      </c>
    </row>
    <row r="26" spans="1:14" ht="13.5" thickBot="1">
      <c r="A26" s="729"/>
      <c r="B26" s="412">
        <v>600</v>
      </c>
      <c r="C26" s="118">
        <f>[43]planrestrans!C26</f>
        <v>310.60974342265092</v>
      </c>
      <c r="D26" s="119">
        <f>[43]planrestrans!D26</f>
        <v>258.89638542097231</v>
      </c>
      <c r="E26" s="119">
        <f>[43]planrestrans!E26</f>
        <v>312.85104886222251</v>
      </c>
      <c r="F26" s="120">
        <f>[43]planrestrans!F26</f>
        <v>369.64659738331346</v>
      </c>
      <c r="G26" s="121">
        <f>[43]planrestrans!G26</f>
        <v>300.45348776939039</v>
      </c>
      <c r="H26" s="122">
        <f>[43]planrestrans!H26</f>
        <v>232.00981011593672</v>
      </c>
      <c r="I26" s="123">
        <f>[43]planrestrans!I26</f>
        <v>295.36286044271441</v>
      </c>
      <c r="J26" s="124">
        <f>[43]planrestrans!J26</f>
        <v>458.90961501098712</v>
      </c>
      <c r="K26" s="125">
        <f>[43]planrestrans!K26</f>
        <v>360.45141115617264</v>
      </c>
      <c r="L26" s="126">
        <f>[43]planrestrans!L26</f>
        <v>450.61644205517757</v>
      </c>
      <c r="M26" s="124">
        <f>[43]planrestrans!M26</f>
        <v>0.6</v>
      </c>
      <c r="N26" s="126">
        <f>[43]planrestrans!N26</f>
        <v>0.3</v>
      </c>
    </row>
    <row r="27" spans="1:14" ht="13.5" thickBot="1">
      <c r="A27" s="729"/>
      <c r="B27" s="412">
        <v>650</v>
      </c>
      <c r="C27" s="118">
        <f>[43]planrestrans!C27</f>
        <v>332.99927589097518</v>
      </c>
      <c r="D27" s="119">
        <f>[43]planrestrans!D27</f>
        <v>278.71624194665213</v>
      </c>
      <c r="E27" s="119">
        <f>[43]planrestrans!E27</f>
        <v>335.39744126805527</v>
      </c>
      <c r="F27" s="120">
        <f>[43]planrestrans!F27</f>
        <v>396.29759017527465</v>
      </c>
      <c r="G27" s="121">
        <f>[43]planrestrans!G27</f>
        <v>322.0860322358385</v>
      </c>
      <c r="H27" s="122">
        <f>[43]planrestrans!H27</f>
        <v>249.63937159877347</v>
      </c>
      <c r="I27" s="123">
        <f>[43]planrestrans!I27</f>
        <v>316.99490579888311</v>
      </c>
      <c r="J27" s="124">
        <f>[43]planrestrans!J27</f>
        <v>492.05210313836375</v>
      </c>
      <c r="K27" s="125">
        <f>[43]planrestrans!K27</f>
        <v>388.3616216299547</v>
      </c>
      <c r="L27" s="126">
        <f>[43]planrestrans!L27</f>
        <v>483.16870368870036</v>
      </c>
      <c r="M27" s="124">
        <f>[43]planrestrans!M27</f>
        <v>0.6</v>
      </c>
      <c r="N27" s="126">
        <f>[43]planrestrans!N27</f>
        <v>0.3</v>
      </c>
    </row>
    <row r="28" spans="1:14" ht="13.5" thickBot="1">
      <c r="A28" s="729"/>
      <c r="B28" s="412">
        <v>700</v>
      </c>
      <c r="C28" s="118">
        <f>[43]planrestrans!C28</f>
        <v>355.38880835929933</v>
      </c>
      <c r="D28" s="119">
        <f>[43]planrestrans!D28</f>
        <v>298.53609847233207</v>
      </c>
      <c r="E28" s="119">
        <f>[43]planrestrans!E28</f>
        <v>357.94383367388821</v>
      </c>
      <c r="F28" s="120">
        <f>[43]planrestrans!F28</f>
        <v>422.94858296723589</v>
      </c>
      <c r="G28" s="121">
        <f>[43]planrestrans!G28</f>
        <v>343.71857670228661</v>
      </c>
      <c r="H28" s="122">
        <f>[43]planrestrans!H28</f>
        <v>267.26893308161027</v>
      </c>
      <c r="I28" s="123">
        <f>[43]planrestrans!I28</f>
        <v>338.62695115505187</v>
      </c>
      <c r="J28" s="124">
        <f>[43]planrestrans!J28</f>
        <v>525.19459126574031</v>
      </c>
      <c r="K28" s="125">
        <f>[43]planrestrans!K28</f>
        <v>416.27183210373659</v>
      </c>
      <c r="L28" s="126">
        <f>[43]planrestrans!L28</f>
        <v>515.72096532222315</v>
      </c>
      <c r="M28" s="124">
        <f>[43]planrestrans!M28</f>
        <v>0.6</v>
      </c>
      <c r="N28" s="126">
        <f>[43]planrestrans!N28</f>
        <v>0.3</v>
      </c>
    </row>
    <row r="29" spans="1:14" ht="13.5" thickBot="1">
      <c r="A29" s="729"/>
      <c r="B29" s="412">
        <v>750</v>
      </c>
      <c r="C29" s="118">
        <f>[43]planrestrans!C29</f>
        <v>377.77834082762371</v>
      </c>
      <c r="D29" s="119">
        <f>[43]planrestrans!D29</f>
        <v>318.35595499801195</v>
      </c>
      <c r="E29" s="119">
        <f>[43]planrestrans!E29</f>
        <v>380.49022607972108</v>
      </c>
      <c r="F29" s="120">
        <f>[43]planrestrans!F29</f>
        <v>449.59957575919714</v>
      </c>
      <c r="G29" s="121">
        <f>[43]planrestrans!G29</f>
        <v>365.35112116873478</v>
      </c>
      <c r="H29" s="122">
        <f>[43]planrestrans!H29</f>
        <v>284.89849456444711</v>
      </c>
      <c r="I29" s="123">
        <f>[43]planrestrans!I29</f>
        <v>360.25899651122063</v>
      </c>
      <c r="J29" s="124">
        <f>[43]planrestrans!J29</f>
        <v>558.33707939311705</v>
      </c>
      <c r="K29" s="125">
        <f>[43]planrestrans!K29</f>
        <v>444.1820425775187</v>
      </c>
      <c r="L29" s="126">
        <f>[43]planrestrans!L29</f>
        <v>548.27322695574583</v>
      </c>
      <c r="M29" s="124">
        <f>[43]planrestrans!M29</f>
        <v>0.6</v>
      </c>
      <c r="N29" s="126">
        <f>[43]planrestrans!N29</f>
        <v>0.3</v>
      </c>
    </row>
    <row r="30" spans="1:14" ht="13.5" thickBot="1">
      <c r="A30" s="729"/>
      <c r="B30" s="412">
        <v>800</v>
      </c>
      <c r="C30" s="118">
        <f>[43]planrestrans!C30</f>
        <v>400.16787329594791</v>
      </c>
      <c r="D30" s="119">
        <f>[43]planrestrans!D30</f>
        <v>338.17581152369178</v>
      </c>
      <c r="E30" s="119">
        <f>[43]planrestrans!E30</f>
        <v>403.03661848555384</v>
      </c>
      <c r="F30" s="120">
        <f>[43]planrestrans!F30</f>
        <v>476.25056855115844</v>
      </c>
      <c r="G30" s="121">
        <f>[43]planrestrans!G30</f>
        <v>386.98366563518289</v>
      </c>
      <c r="H30" s="122">
        <f>[43]planrestrans!H30</f>
        <v>302.52805604728388</v>
      </c>
      <c r="I30" s="123">
        <f>[43]planrestrans!I30</f>
        <v>381.89104186738933</v>
      </c>
      <c r="J30" s="124">
        <f>[43]planrestrans!J30</f>
        <v>591.47956752049367</v>
      </c>
      <c r="K30" s="125">
        <f>[43]planrestrans!K30</f>
        <v>472.09225305130059</v>
      </c>
      <c r="L30" s="126">
        <f>[43]planrestrans!L30</f>
        <v>580.82548858926873</v>
      </c>
      <c r="M30" s="124">
        <f>[43]planrestrans!M30</f>
        <v>0.6</v>
      </c>
      <c r="N30" s="126">
        <f>[43]planrestrans!N30</f>
        <v>0.3</v>
      </c>
    </row>
    <row r="31" spans="1:14" ht="13.5" thickBot="1">
      <c r="A31" s="729"/>
      <c r="B31" s="412">
        <v>850</v>
      </c>
      <c r="C31" s="118">
        <f>[43]planrestrans!C31</f>
        <v>422.55740576427223</v>
      </c>
      <c r="D31" s="119">
        <f>[43]planrestrans!D31</f>
        <v>357.99566804937166</v>
      </c>
      <c r="E31" s="119">
        <f>[43]planrestrans!E31</f>
        <v>425.58301089138666</v>
      </c>
      <c r="F31" s="120">
        <f>[43]planrestrans!F31</f>
        <v>502.90156134311957</v>
      </c>
      <c r="G31" s="121">
        <f>[43]planrestrans!G31</f>
        <v>408.61621010163105</v>
      </c>
      <c r="H31" s="122">
        <f>[43]planrestrans!H31</f>
        <v>320.1576175301206</v>
      </c>
      <c r="I31" s="123">
        <f>[43]planrestrans!I31</f>
        <v>403.52308722355809</v>
      </c>
      <c r="J31" s="124">
        <f>[43]planrestrans!J31</f>
        <v>624.62205564787007</v>
      </c>
      <c r="K31" s="125">
        <f>[43]planrestrans!K31</f>
        <v>500.00246352508253</v>
      </c>
      <c r="L31" s="126">
        <f>[43]planrestrans!L31</f>
        <v>613.37775022279152</v>
      </c>
      <c r="M31" s="124">
        <f>[43]planrestrans!M31</f>
        <v>0.6</v>
      </c>
      <c r="N31" s="126">
        <f>[43]planrestrans!N31</f>
        <v>0.3</v>
      </c>
    </row>
    <row r="32" spans="1:14" ht="13.5" thickBot="1">
      <c r="A32" s="729"/>
      <c r="B32" s="412">
        <v>900</v>
      </c>
      <c r="C32" s="118">
        <f>[43]planrestrans!C32</f>
        <v>444.94693823259638</v>
      </c>
      <c r="D32" s="119">
        <f>[43]planrestrans!D32</f>
        <v>377.81552457505154</v>
      </c>
      <c r="E32" s="119">
        <f>[43]planrestrans!E32</f>
        <v>448.12940329721948</v>
      </c>
      <c r="F32" s="120">
        <f>[43]planrestrans!F32</f>
        <v>529.55255413508087</v>
      </c>
      <c r="G32" s="121">
        <f>[43]planrestrans!G32</f>
        <v>430.24875456807916</v>
      </c>
      <c r="H32" s="122">
        <f>[43]planrestrans!H32</f>
        <v>337.78717901295749</v>
      </c>
      <c r="I32" s="123">
        <f>[43]planrestrans!I32</f>
        <v>425.1551325797268</v>
      </c>
      <c r="J32" s="124">
        <f>[43]planrestrans!J32</f>
        <v>657.76454377524681</v>
      </c>
      <c r="K32" s="125">
        <f>[43]planrestrans!K32</f>
        <v>527.91267399886465</v>
      </c>
      <c r="L32" s="126">
        <f>[43]planrestrans!L32</f>
        <v>645.93001185631408</v>
      </c>
      <c r="M32" s="124">
        <f>[43]planrestrans!M32</f>
        <v>0.6</v>
      </c>
      <c r="N32" s="126">
        <f>[43]planrestrans!N32</f>
        <v>0.3</v>
      </c>
    </row>
    <row r="33" spans="1:14" ht="13.5" thickBot="1">
      <c r="A33" s="729"/>
      <c r="B33" s="412">
        <v>950</v>
      </c>
      <c r="C33" s="118">
        <f>[43]planrestrans!C33</f>
        <v>467.33647070092076</v>
      </c>
      <c r="D33" s="119">
        <f>[43]planrestrans!D33</f>
        <v>397.63538110073148</v>
      </c>
      <c r="E33" s="119">
        <f>[43]planrestrans!E33</f>
        <v>470.67579570305242</v>
      </c>
      <c r="F33" s="120">
        <f>[43]planrestrans!F33</f>
        <v>556.20354692704223</v>
      </c>
      <c r="G33" s="121">
        <f>[43]planrestrans!G33</f>
        <v>451.88129903452727</v>
      </c>
      <c r="H33" s="122">
        <f>[43]planrestrans!H33</f>
        <v>355.41674049579422</v>
      </c>
      <c r="I33" s="123">
        <f>[43]planrestrans!I33</f>
        <v>446.78717793589556</v>
      </c>
      <c r="J33" s="124">
        <f>[43]planrestrans!J33</f>
        <v>690.90703190262343</v>
      </c>
      <c r="K33" s="125">
        <f>[43]planrestrans!K33</f>
        <v>555.82288447264659</v>
      </c>
      <c r="L33" s="126">
        <f>[43]planrestrans!L33</f>
        <v>678.4822734898371</v>
      </c>
      <c r="M33" s="124">
        <f>[43]planrestrans!M33</f>
        <v>0.6</v>
      </c>
      <c r="N33" s="126">
        <f>[43]planrestrans!N33</f>
        <v>0.3</v>
      </c>
    </row>
    <row r="34" spans="1:14" ht="13.5" thickBot="1">
      <c r="A34" s="729"/>
      <c r="B34" s="412">
        <v>1000</v>
      </c>
      <c r="C34" s="118">
        <f>[43]planrestrans!C34</f>
        <v>489.72600316924502</v>
      </c>
      <c r="D34" s="119">
        <f>[43]planrestrans!D34</f>
        <v>417.45523762641136</v>
      </c>
      <c r="E34" s="119">
        <f>[43]planrestrans!E34</f>
        <v>493.22218810888529</v>
      </c>
      <c r="F34" s="120">
        <f>[43]planrestrans!F34</f>
        <v>582.85453971900324</v>
      </c>
      <c r="G34" s="121">
        <f>[43]planrestrans!G34</f>
        <v>473.51384350097538</v>
      </c>
      <c r="H34" s="122">
        <f>[43]planrestrans!H34</f>
        <v>373.04630197863099</v>
      </c>
      <c r="I34" s="123">
        <f>[43]planrestrans!I34</f>
        <v>468.41922329206437</v>
      </c>
      <c r="J34" s="124">
        <f>[43]planrestrans!J34</f>
        <v>724.04952002999994</v>
      </c>
      <c r="K34" s="125">
        <f>[43]planrestrans!K34</f>
        <v>583.73309494642865</v>
      </c>
      <c r="L34" s="126">
        <f>[43]planrestrans!L34</f>
        <v>711.03453512335966</v>
      </c>
      <c r="M34" s="124">
        <f>[43]planrestrans!M34</f>
        <v>0.6</v>
      </c>
      <c r="N34" s="126">
        <f>[43]planrestrans!N34</f>
        <v>0.3</v>
      </c>
    </row>
    <row r="35" spans="1:14" ht="13.5" thickBot="1">
      <c r="A35" s="729"/>
      <c r="B35" s="412">
        <v>1100</v>
      </c>
      <c r="C35" s="118">
        <f>[43]planrestrans!C35</f>
        <v>534.50506810589343</v>
      </c>
      <c r="D35" s="119">
        <f>[43]planrestrans!D35</f>
        <v>457.09495067777107</v>
      </c>
      <c r="E35" s="119">
        <f>[43]planrestrans!E35</f>
        <v>538.31497292055087</v>
      </c>
      <c r="F35" s="120">
        <f>[43]planrestrans!F35</f>
        <v>636.15652530292584</v>
      </c>
      <c r="G35" s="121">
        <f>[43]planrestrans!G35</f>
        <v>516.77893243387166</v>
      </c>
      <c r="H35" s="122">
        <f>[43]planrestrans!H35</f>
        <v>408.30542494430455</v>
      </c>
      <c r="I35" s="123">
        <f>[43]planrestrans!I35</f>
        <v>511.68331400440178</v>
      </c>
      <c r="J35" s="124">
        <f>[43]planrestrans!J35</f>
        <v>790.33449628475341</v>
      </c>
      <c r="K35" s="125">
        <f>[43]planrestrans!K35</f>
        <v>639.55351589399254</v>
      </c>
      <c r="L35" s="126">
        <f>[43]planrestrans!L35</f>
        <v>776.13905839040547</v>
      </c>
      <c r="M35" s="124">
        <f>[43]planrestrans!M35</f>
        <v>0.6</v>
      </c>
      <c r="N35" s="126">
        <f>[43]planrestrans!N35</f>
        <v>0.3</v>
      </c>
    </row>
    <row r="36" spans="1:14" ht="13.5" thickBot="1">
      <c r="A36" s="729"/>
      <c r="B36" s="412">
        <v>1200</v>
      </c>
      <c r="C36" s="118">
        <f>[43]planrestrans!C36</f>
        <v>579.28413304254195</v>
      </c>
      <c r="D36" s="119">
        <f>[43]planrestrans!D36</f>
        <v>496.73466372913094</v>
      </c>
      <c r="E36" s="119">
        <f>[43]planrestrans!E36</f>
        <v>583.4077577322164</v>
      </c>
      <c r="F36" s="120">
        <f>[43]planrestrans!F36</f>
        <v>689.4585108868481</v>
      </c>
      <c r="G36" s="121">
        <f>[43]planrestrans!G36</f>
        <v>560.04402136676788</v>
      </c>
      <c r="H36" s="122">
        <f>[43]planrestrans!H36</f>
        <v>443.56454790997816</v>
      </c>
      <c r="I36" s="123">
        <f>[43]planrestrans!I36</f>
        <v>554.94740471673924</v>
      </c>
      <c r="J36" s="124">
        <f>[43]planrestrans!J36</f>
        <v>856.61947253950643</v>
      </c>
      <c r="K36" s="125">
        <f>[43]planrestrans!K36</f>
        <v>695.37393684155654</v>
      </c>
      <c r="L36" s="126">
        <f>[43]planrestrans!L36</f>
        <v>841.24358165745093</v>
      </c>
      <c r="M36" s="124">
        <f>[43]planrestrans!M36</f>
        <v>0.7</v>
      </c>
      <c r="N36" s="126">
        <f>[43]planrestrans!N36</f>
        <v>0.3</v>
      </c>
    </row>
    <row r="37" spans="1:14" ht="13.5" thickBot="1">
      <c r="A37" s="729"/>
      <c r="B37" s="412">
        <v>1300</v>
      </c>
      <c r="C37" s="118">
        <f>[43]planrestrans!C37</f>
        <v>624.06319797919059</v>
      </c>
      <c r="D37" s="119">
        <f>[43]planrestrans!D37</f>
        <v>536.37437678049059</v>
      </c>
      <c r="E37" s="119">
        <f>[43]planrestrans!E37</f>
        <v>628.50054254388237</v>
      </c>
      <c r="F37" s="120">
        <f>[43]planrestrans!F37</f>
        <v>742.76049647077082</v>
      </c>
      <c r="G37" s="121">
        <f>[43]planrestrans!G37</f>
        <v>603.3091102996641</v>
      </c>
      <c r="H37" s="122">
        <f>[43]planrestrans!H37</f>
        <v>478.82367087565166</v>
      </c>
      <c r="I37" s="123">
        <f>[43]planrestrans!I37</f>
        <v>598.21149542907676</v>
      </c>
      <c r="J37" s="124">
        <f>[43]planrestrans!J37</f>
        <v>922.90444879425991</v>
      </c>
      <c r="K37" s="125">
        <f>[43]planrestrans!K37</f>
        <v>751.19435778912055</v>
      </c>
      <c r="L37" s="126">
        <f>[43]planrestrans!L37</f>
        <v>906.34810492449651</v>
      </c>
      <c r="M37" s="124">
        <f>[43]planrestrans!M37</f>
        <v>0.7</v>
      </c>
      <c r="N37" s="126">
        <f>[43]planrestrans!N37</f>
        <v>0.3</v>
      </c>
    </row>
    <row r="38" spans="1:14" ht="13.5" thickBot="1">
      <c r="A38" s="729"/>
      <c r="B38" s="412">
        <v>1400</v>
      </c>
      <c r="C38" s="118">
        <f>[43]planrestrans!C38</f>
        <v>668.84226291583889</v>
      </c>
      <c r="D38" s="119">
        <f>[43]planrestrans!D38</f>
        <v>576.01408983185047</v>
      </c>
      <c r="E38" s="119">
        <f>[43]planrestrans!E38</f>
        <v>673.59332735554801</v>
      </c>
      <c r="F38" s="120">
        <f>[43]planrestrans!F38</f>
        <v>796.06248205469331</v>
      </c>
      <c r="G38" s="121">
        <f>[43]planrestrans!G38</f>
        <v>646.57419923256043</v>
      </c>
      <c r="H38" s="122">
        <f>[43]planrestrans!H38</f>
        <v>514.08279384132538</v>
      </c>
      <c r="I38" s="123">
        <f>[43]planrestrans!I38</f>
        <v>641.47558614141417</v>
      </c>
      <c r="J38" s="124">
        <f>[43]planrestrans!J38</f>
        <v>989.18942504901293</v>
      </c>
      <c r="K38" s="125">
        <f>[43]planrestrans!K38</f>
        <v>807.01477873668443</v>
      </c>
      <c r="L38" s="126">
        <f>[43]planrestrans!L38</f>
        <v>971.45262819154209</v>
      </c>
      <c r="M38" s="124">
        <f>[43]planrestrans!M38</f>
        <v>0.7</v>
      </c>
      <c r="N38" s="126">
        <f>[43]planrestrans!N38</f>
        <v>0.3</v>
      </c>
    </row>
    <row r="39" spans="1:14" ht="13.5" thickBot="1">
      <c r="A39" s="729"/>
      <c r="B39" s="412">
        <v>1500</v>
      </c>
      <c r="C39" s="118">
        <f>[43]planrestrans!C39</f>
        <v>713.62132785248752</v>
      </c>
      <c r="D39" s="119">
        <f>[43]planrestrans!D39</f>
        <v>615.65380288321012</v>
      </c>
      <c r="E39" s="119">
        <f>[43]planrestrans!E39</f>
        <v>718.68611216721365</v>
      </c>
      <c r="F39" s="120">
        <f>[43]planrestrans!F39</f>
        <v>849.36446763861568</v>
      </c>
      <c r="G39" s="121">
        <f>[43]planrestrans!G39</f>
        <v>689.83928816545676</v>
      </c>
      <c r="H39" s="122">
        <f>[43]planrestrans!H39</f>
        <v>549.34191680699894</v>
      </c>
      <c r="I39" s="123">
        <f>[43]planrestrans!I39</f>
        <v>684.73967685375169</v>
      </c>
      <c r="J39" s="124">
        <f>[43]planrestrans!J39</f>
        <v>1055.4744013037664</v>
      </c>
      <c r="K39" s="125">
        <f>[43]planrestrans!K39</f>
        <v>862.83519968424866</v>
      </c>
      <c r="L39" s="126">
        <f>[43]planrestrans!L39</f>
        <v>1036.5571514585877</v>
      </c>
      <c r="M39" s="124">
        <f>[43]planrestrans!M39</f>
        <v>0.7</v>
      </c>
      <c r="N39" s="126">
        <f>[43]planrestrans!N39</f>
        <v>0.3</v>
      </c>
    </row>
    <row r="40" spans="1:14" ht="13.5" thickBot="1">
      <c r="A40" s="729"/>
      <c r="B40" s="412">
        <f t="shared" ref="B40:B54" si="0">B39+100</f>
        <v>1600</v>
      </c>
      <c r="C40" s="118">
        <f>[43]planrestrans!C40</f>
        <v>758.40039278913605</v>
      </c>
      <c r="D40" s="119">
        <f>[43]planrestrans!D40</f>
        <v>655.29351593456977</v>
      </c>
      <c r="E40" s="119">
        <f>[43]planrestrans!E40</f>
        <v>763.7788969788794</v>
      </c>
      <c r="F40" s="120">
        <f>[43]planrestrans!F40</f>
        <v>902.66645322253817</v>
      </c>
      <c r="G40" s="121">
        <f>[43]planrestrans!G40</f>
        <v>733.10437709835298</v>
      </c>
      <c r="H40" s="122">
        <f>[43]planrestrans!H40</f>
        <v>584.60103977267249</v>
      </c>
      <c r="I40" s="123">
        <f>[43]planrestrans!I40</f>
        <v>728.00376756608921</v>
      </c>
      <c r="J40" s="124">
        <f>[43]planrestrans!J40</f>
        <v>1121.7593775585194</v>
      </c>
      <c r="K40" s="125">
        <f>[43]planrestrans!K40</f>
        <v>918.65562063181233</v>
      </c>
      <c r="L40" s="126">
        <f>[43]planrestrans!L40</f>
        <v>1101.6616747256332</v>
      </c>
      <c r="M40" s="124">
        <f>[43]planrestrans!M40</f>
        <v>0.8</v>
      </c>
      <c r="N40" s="126">
        <f>[43]planrestrans!N40</f>
        <v>0.3</v>
      </c>
    </row>
    <row r="41" spans="1:14" ht="13.5" thickBot="1">
      <c r="A41" s="729"/>
      <c r="B41" s="412">
        <f t="shared" si="0"/>
        <v>1700</v>
      </c>
      <c r="C41" s="118">
        <f>[43]planrestrans!C41</f>
        <v>803.17945772578457</v>
      </c>
      <c r="D41" s="119">
        <f>[43]planrestrans!D41</f>
        <v>694.93322898592965</v>
      </c>
      <c r="E41" s="119">
        <f>[43]planrestrans!E41</f>
        <v>808.87168179054481</v>
      </c>
      <c r="F41" s="120">
        <f>[43]planrestrans!F41</f>
        <v>955.96843880646077</v>
      </c>
      <c r="G41" s="121">
        <f>[43]planrestrans!G41</f>
        <v>776.3694660312492</v>
      </c>
      <c r="H41" s="122">
        <f>[43]planrestrans!H41</f>
        <v>619.86016273834605</v>
      </c>
      <c r="I41" s="123">
        <f>[43]planrestrans!I41</f>
        <v>771.26785827842662</v>
      </c>
      <c r="J41" s="124">
        <f>[43]planrestrans!J41</f>
        <v>1188.0443538132727</v>
      </c>
      <c r="K41" s="125">
        <f>[43]planrestrans!K41</f>
        <v>974.47604157937621</v>
      </c>
      <c r="L41" s="126">
        <f>[43]planrestrans!L41</f>
        <v>1166.7661979926786</v>
      </c>
      <c r="M41" s="124">
        <f>[43]planrestrans!M41</f>
        <v>0.8</v>
      </c>
      <c r="N41" s="126">
        <f>[43]planrestrans!N41</f>
        <v>0.3</v>
      </c>
    </row>
    <row r="42" spans="1:14" ht="13.5" thickBot="1">
      <c r="A42" s="729"/>
      <c r="B42" s="412">
        <f t="shared" si="0"/>
        <v>1800</v>
      </c>
      <c r="C42" s="118">
        <f>[43]planrestrans!C42</f>
        <v>847.9585226624331</v>
      </c>
      <c r="D42" s="119">
        <f>[43]planrestrans!D42</f>
        <v>734.57294203728941</v>
      </c>
      <c r="E42" s="119">
        <f>[43]planrestrans!E42</f>
        <v>853.96446660221068</v>
      </c>
      <c r="F42" s="120">
        <f>[43]planrestrans!F42</f>
        <v>1009.2704243903833</v>
      </c>
      <c r="G42" s="121">
        <f>[43]planrestrans!G42</f>
        <v>819.63455496414542</v>
      </c>
      <c r="H42" s="122">
        <f>[43]planrestrans!H42</f>
        <v>655.1192857040196</v>
      </c>
      <c r="I42" s="123">
        <f>[43]planrestrans!I42</f>
        <v>814.53194899076414</v>
      </c>
      <c r="J42" s="124">
        <f>[43]planrestrans!J42</f>
        <v>1254.3293300680259</v>
      </c>
      <c r="K42" s="125">
        <f>[43]planrestrans!K42</f>
        <v>1030.2964625269403</v>
      </c>
      <c r="L42" s="126">
        <f>[43]planrestrans!L42</f>
        <v>1231.8707212597244</v>
      </c>
      <c r="M42" s="124">
        <f>[43]planrestrans!M42</f>
        <v>0.8</v>
      </c>
      <c r="N42" s="126">
        <f>[43]planrestrans!N42</f>
        <v>0.3</v>
      </c>
    </row>
    <row r="43" spans="1:14" ht="13.5" thickBot="1">
      <c r="A43" s="729"/>
      <c r="B43" s="412">
        <f t="shared" si="0"/>
        <v>1900</v>
      </c>
      <c r="C43" s="118">
        <f>[43]planrestrans!C43</f>
        <v>892.73758759908173</v>
      </c>
      <c r="D43" s="119">
        <f>[43]planrestrans!D43</f>
        <v>774.21265508864929</v>
      </c>
      <c r="E43" s="119">
        <f>[43]planrestrans!E43</f>
        <v>899.05725141387643</v>
      </c>
      <c r="F43" s="120">
        <f>[43]planrestrans!F43</f>
        <v>1062.5724099743056</v>
      </c>
      <c r="G43" s="121">
        <f>[43]planrestrans!G43</f>
        <v>862.89964389704164</v>
      </c>
      <c r="H43" s="122">
        <f>[43]planrestrans!H43</f>
        <v>690.37840866969316</v>
      </c>
      <c r="I43" s="123">
        <f>[43]planrestrans!I43</f>
        <v>857.79603970310154</v>
      </c>
      <c r="J43" s="124">
        <f>[43]planrestrans!J43</f>
        <v>1320.6143063227792</v>
      </c>
      <c r="K43" s="125">
        <f>[43]planrestrans!K43</f>
        <v>1086.1168834745042</v>
      </c>
      <c r="L43" s="126">
        <f>[43]planrestrans!L43</f>
        <v>1296.9752445267698</v>
      </c>
      <c r="M43" s="124">
        <f>[43]planrestrans!M43</f>
        <v>0.8</v>
      </c>
      <c r="N43" s="126">
        <f>[43]planrestrans!N43</f>
        <v>0.3</v>
      </c>
    </row>
    <row r="44" spans="1:14" ht="13.5" thickBot="1">
      <c r="A44" s="729"/>
      <c r="B44" s="412">
        <f t="shared" si="0"/>
        <v>2000</v>
      </c>
      <c r="C44" s="118">
        <f>[43]planrestrans!C44</f>
        <v>937.51665253573026</v>
      </c>
      <c r="D44" s="119">
        <f>[43]planrestrans!D44</f>
        <v>813.85236814000916</v>
      </c>
      <c r="E44" s="119">
        <f>[43]planrestrans!E44</f>
        <v>944.15003622554207</v>
      </c>
      <c r="F44" s="120">
        <f>[43]planrestrans!F44</f>
        <v>1115.8743955582286</v>
      </c>
      <c r="G44" s="121">
        <f>[43]planrestrans!G44</f>
        <v>906.16473282993775</v>
      </c>
      <c r="H44" s="122">
        <f>[43]planrestrans!H44</f>
        <v>725.63753163536683</v>
      </c>
      <c r="I44" s="123">
        <f>[43]planrestrans!I44</f>
        <v>901.06013041543895</v>
      </c>
      <c r="J44" s="124">
        <f>[43]planrestrans!J44</f>
        <v>1386.8992825775326</v>
      </c>
      <c r="K44" s="125">
        <f>[43]planrestrans!K44</f>
        <v>1141.9373044220683</v>
      </c>
      <c r="L44" s="126">
        <f>[43]planrestrans!L44</f>
        <v>1362.0797677938156</v>
      </c>
      <c r="M44" s="124">
        <f>[43]planrestrans!M44</f>
        <v>0.8</v>
      </c>
      <c r="N44" s="126">
        <f>[43]planrestrans!N44</f>
        <v>0.3</v>
      </c>
    </row>
    <row r="45" spans="1:14" ht="13.5" thickBot="1">
      <c r="A45" s="729"/>
      <c r="B45" s="412">
        <f t="shared" si="0"/>
        <v>2100</v>
      </c>
      <c r="C45" s="118">
        <f>[43]planrestrans!C45</f>
        <v>982.29571747237867</v>
      </c>
      <c r="D45" s="119">
        <f>[43]planrestrans!D45</f>
        <v>853.49208119136881</v>
      </c>
      <c r="E45" s="119">
        <f>[43]planrestrans!E45</f>
        <v>989.24282103720782</v>
      </c>
      <c r="F45" s="120">
        <f>[43]planrestrans!F45</f>
        <v>1169.1763811421506</v>
      </c>
      <c r="G45" s="121">
        <f>[43]planrestrans!G45</f>
        <v>949.42982176283408</v>
      </c>
      <c r="H45" s="122">
        <f>[43]planrestrans!H45</f>
        <v>760.89665460104038</v>
      </c>
      <c r="I45" s="123">
        <f>[43]planrestrans!I45</f>
        <v>944.32422112777658</v>
      </c>
      <c r="J45" s="124">
        <f>[43]planrestrans!J45</f>
        <v>1453.1842588322854</v>
      </c>
      <c r="K45" s="125">
        <f>[43]planrestrans!K45</f>
        <v>1197.7577253696322</v>
      </c>
      <c r="L45" s="126">
        <f>[43]planrestrans!L45</f>
        <v>1427.1842910608611</v>
      </c>
      <c r="M45" s="124">
        <f>[43]planrestrans!M45</f>
        <v>0.9</v>
      </c>
      <c r="N45" s="126">
        <f>[43]planrestrans!N45</f>
        <v>0.3</v>
      </c>
    </row>
    <row r="46" spans="1:14" ht="13.5" thickBot="1">
      <c r="A46" s="729"/>
      <c r="B46" s="412">
        <f t="shared" si="0"/>
        <v>2200</v>
      </c>
      <c r="C46" s="118">
        <f>[43]planrestrans!C46</f>
        <v>1027.074782409027</v>
      </c>
      <c r="D46" s="119">
        <f>[43]planrestrans!D46</f>
        <v>893.13179424272846</v>
      </c>
      <c r="E46" s="119">
        <f>[43]planrestrans!E46</f>
        <v>1034.3356058488732</v>
      </c>
      <c r="F46" s="120">
        <f>[43]planrestrans!F46</f>
        <v>1222.4783667260731</v>
      </c>
      <c r="G46" s="121">
        <f>[43]planrestrans!G46</f>
        <v>992.6949106957303</v>
      </c>
      <c r="H46" s="122">
        <f>[43]planrestrans!H46</f>
        <v>796.15577756671394</v>
      </c>
      <c r="I46" s="123">
        <f>[43]planrestrans!I46</f>
        <v>987.5883118401141</v>
      </c>
      <c r="J46" s="124">
        <f>[43]planrestrans!J46</f>
        <v>1519.4692350870387</v>
      </c>
      <c r="K46" s="125">
        <f>[43]planrestrans!K46</f>
        <v>1253.5781463171963</v>
      </c>
      <c r="L46" s="126">
        <f>[43]planrestrans!L46</f>
        <v>1492.2888143279067</v>
      </c>
      <c r="M46" s="124">
        <f>[43]planrestrans!M46</f>
        <v>0.9</v>
      </c>
      <c r="N46" s="126">
        <f>[43]planrestrans!N46</f>
        <v>0.3</v>
      </c>
    </row>
    <row r="47" spans="1:14" ht="13.5" thickBot="1">
      <c r="A47" s="729"/>
      <c r="B47" s="412">
        <f t="shared" si="0"/>
        <v>2300</v>
      </c>
      <c r="C47" s="118">
        <f>[43]planrestrans!C47</f>
        <v>1071.8538473456758</v>
      </c>
      <c r="D47" s="119">
        <f>[43]planrestrans!D47</f>
        <v>932.77150729408822</v>
      </c>
      <c r="E47" s="119">
        <f>[43]planrestrans!E47</f>
        <v>1079.4283906605392</v>
      </c>
      <c r="F47" s="120">
        <f>[43]planrestrans!F47</f>
        <v>1275.7803523099956</v>
      </c>
      <c r="G47" s="121">
        <f>[43]planrestrans!G47</f>
        <v>1035.9599996286267</v>
      </c>
      <c r="H47" s="122">
        <f>[43]planrestrans!H47</f>
        <v>831.41490053238761</v>
      </c>
      <c r="I47" s="123">
        <f>[43]planrestrans!I47</f>
        <v>1030.8524025524514</v>
      </c>
      <c r="J47" s="124">
        <f>[43]planrestrans!J47</f>
        <v>1585.7542113417921</v>
      </c>
      <c r="K47" s="125">
        <f>[43]planrestrans!K47</f>
        <v>1309.3985672647605</v>
      </c>
      <c r="L47" s="126">
        <f>[43]planrestrans!L47</f>
        <v>1557.3933375949521</v>
      </c>
      <c r="M47" s="124">
        <f>[43]planrestrans!M47</f>
        <v>0.9</v>
      </c>
      <c r="N47" s="126">
        <f>[43]planrestrans!N47</f>
        <v>0.3</v>
      </c>
    </row>
    <row r="48" spans="1:14" ht="13.5" thickBot="1">
      <c r="A48" s="729"/>
      <c r="B48" s="412">
        <f t="shared" si="0"/>
        <v>2400</v>
      </c>
      <c r="C48" s="118">
        <f>[43]planrestrans!C48</f>
        <v>1116.6329122823242</v>
      </c>
      <c r="D48" s="119">
        <f>[43]planrestrans!D48</f>
        <v>972.4112203454481</v>
      </c>
      <c r="E48" s="119">
        <f>[43]planrestrans!E48</f>
        <v>1124.5211754722047</v>
      </c>
      <c r="F48" s="120">
        <f>[43]planrestrans!F48</f>
        <v>1329.0823378939183</v>
      </c>
      <c r="G48" s="121">
        <f>[43]planrestrans!G48</f>
        <v>1079.2250885615231</v>
      </c>
      <c r="H48" s="122">
        <f>[43]planrestrans!H48</f>
        <v>866.67402349806105</v>
      </c>
      <c r="I48" s="123">
        <f>[43]planrestrans!I48</f>
        <v>1074.1164932647889</v>
      </c>
      <c r="J48" s="124">
        <f>[43]planrestrans!J48</f>
        <v>1652.0391875965452</v>
      </c>
      <c r="K48" s="125">
        <f>[43]planrestrans!K48</f>
        <v>1365.2189882123243</v>
      </c>
      <c r="L48" s="126">
        <f>[43]planrestrans!L48</f>
        <v>1622.4978608619977</v>
      </c>
      <c r="M48" s="124">
        <f>[43]planrestrans!M48</f>
        <v>0.9</v>
      </c>
      <c r="N48" s="126">
        <f>[43]planrestrans!N48</f>
        <v>0.3</v>
      </c>
    </row>
    <row r="49" spans="1:14" ht="13.5" thickBot="1">
      <c r="A49" s="729"/>
      <c r="B49" s="412">
        <f t="shared" si="0"/>
        <v>2500</v>
      </c>
      <c r="C49" s="118">
        <f>[43]planrestrans!C49</f>
        <v>1161.4119772189727</v>
      </c>
      <c r="D49" s="119">
        <f>[43]planrestrans!D49</f>
        <v>1012.0509333968079</v>
      </c>
      <c r="E49" s="119">
        <f>[43]planrestrans!E49</f>
        <v>1169.6139602838703</v>
      </c>
      <c r="F49" s="120">
        <f>[43]planrestrans!F49</f>
        <v>1382.3843234778403</v>
      </c>
      <c r="G49" s="121">
        <f>[43]planrestrans!G49</f>
        <v>1122.4901774944194</v>
      </c>
      <c r="H49" s="122">
        <f>[43]planrestrans!H49</f>
        <v>901.93314646373483</v>
      </c>
      <c r="I49" s="123">
        <f>[43]planrestrans!I49</f>
        <v>1117.3805839771267</v>
      </c>
      <c r="J49" s="124">
        <f>[43]planrestrans!J49</f>
        <v>1718.3241638512986</v>
      </c>
      <c r="K49" s="125">
        <f>[43]planrestrans!K49</f>
        <v>1421.039409159888</v>
      </c>
      <c r="L49" s="126">
        <f>[43]planrestrans!L49</f>
        <v>1687.6023841290432</v>
      </c>
      <c r="M49" s="124">
        <f>[43]planrestrans!M49</f>
        <v>0.9</v>
      </c>
      <c r="N49" s="126">
        <f>[43]planrestrans!N49</f>
        <v>0.3</v>
      </c>
    </row>
    <row r="50" spans="1:14" ht="13.5" thickBot="1">
      <c r="A50" s="729"/>
      <c r="B50" s="412">
        <f t="shared" si="0"/>
        <v>2600</v>
      </c>
      <c r="C50" s="118">
        <f>[43]planrestrans!C50</f>
        <v>1206.1910421556213</v>
      </c>
      <c r="D50" s="119">
        <f>[43]planrestrans!D50</f>
        <v>1051.6906464481679</v>
      </c>
      <c r="E50" s="119">
        <f>[43]planrestrans!E50</f>
        <v>1214.7067450955362</v>
      </c>
      <c r="F50" s="120">
        <f>[43]planrestrans!F50</f>
        <v>1435.6863090617628</v>
      </c>
      <c r="G50" s="121">
        <f>[43]planrestrans!G50</f>
        <v>1165.7552664273155</v>
      </c>
      <c r="H50" s="122">
        <f>[43]planrestrans!H50</f>
        <v>937.19226942940827</v>
      </c>
      <c r="I50" s="123">
        <f>[43]planrestrans!I50</f>
        <v>1160.644674689464</v>
      </c>
      <c r="J50" s="124">
        <f>[43]planrestrans!J50</f>
        <v>1784.6091401060519</v>
      </c>
      <c r="K50" s="125">
        <f>[43]planrestrans!K50</f>
        <v>1476.8598301074521</v>
      </c>
      <c r="L50" s="126">
        <f>[43]planrestrans!L50</f>
        <v>1752.7069073960888</v>
      </c>
      <c r="M50" s="124">
        <f>[43]planrestrans!M50</f>
        <v>0.9</v>
      </c>
      <c r="N50" s="126">
        <f>[43]planrestrans!N50</f>
        <v>0.3</v>
      </c>
    </row>
    <row r="51" spans="1:14" ht="13.5" thickBot="1">
      <c r="A51" s="729"/>
      <c r="B51" s="412">
        <f t="shared" si="0"/>
        <v>2700</v>
      </c>
      <c r="C51" s="118">
        <f>[43]planrestrans!C51</f>
        <v>1250.9701070922697</v>
      </c>
      <c r="D51" s="119">
        <f>[43]planrestrans!D51</f>
        <v>1091.3303594995275</v>
      </c>
      <c r="E51" s="119">
        <f>[43]planrestrans!E51</f>
        <v>1259.799529907202</v>
      </c>
      <c r="F51" s="120">
        <f>[43]planrestrans!F51</f>
        <v>1488.9882946456855</v>
      </c>
      <c r="G51" s="121">
        <f>[43]planrestrans!G51</f>
        <v>1209.0203553602119</v>
      </c>
      <c r="H51" s="122">
        <f>[43]planrestrans!H51</f>
        <v>972.45139239508194</v>
      </c>
      <c r="I51" s="123">
        <f>[43]planrestrans!I51</f>
        <v>1203.9087654018015</v>
      </c>
      <c r="J51" s="124">
        <f>[43]planrestrans!J51</f>
        <v>1850.8941163608049</v>
      </c>
      <c r="K51" s="125">
        <f>[43]planrestrans!K51</f>
        <v>1532.680251055016</v>
      </c>
      <c r="L51" s="126">
        <f>[43]planrestrans!L51</f>
        <v>1817.8114306631346</v>
      </c>
      <c r="M51" s="124">
        <f>[43]planrestrans!M51</f>
        <v>1</v>
      </c>
      <c r="N51" s="126">
        <f>[43]planrestrans!N51</f>
        <v>0.3</v>
      </c>
    </row>
    <row r="52" spans="1:14" ht="13.5" thickBot="1">
      <c r="A52" s="729"/>
      <c r="B52" s="412">
        <f t="shared" si="0"/>
        <v>2800</v>
      </c>
      <c r="C52" s="118">
        <f>[43]planrestrans!C52</f>
        <v>1295.7491720289181</v>
      </c>
      <c r="D52" s="119">
        <f>[43]planrestrans!D52</f>
        <v>1130.9700725508872</v>
      </c>
      <c r="E52" s="119">
        <f>[43]planrestrans!E52</f>
        <v>1304.8923147188673</v>
      </c>
      <c r="F52" s="120">
        <f>[43]planrestrans!F52</f>
        <v>1542.2902802296078</v>
      </c>
      <c r="G52" s="121">
        <f>[43]planrestrans!G52</f>
        <v>1252.2854442931082</v>
      </c>
      <c r="H52" s="122">
        <f>[43]planrestrans!H52</f>
        <v>1007.7105153607554</v>
      </c>
      <c r="I52" s="123">
        <f>[43]planrestrans!I52</f>
        <v>1247.1728561141388</v>
      </c>
      <c r="J52" s="124">
        <f>[43]planrestrans!J52</f>
        <v>1917.1790926155581</v>
      </c>
      <c r="K52" s="125">
        <f>[43]planrestrans!K52</f>
        <v>1588.5006720025799</v>
      </c>
      <c r="L52" s="126">
        <f>[43]planrestrans!L52</f>
        <v>1882.91595393018</v>
      </c>
      <c r="M52" s="124">
        <f>[43]planrestrans!M52</f>
        <v>1</v>
      </c>
      <c r="N52" s="126">
        <f>[43]planrestrans!N52</f>
        <v>0.3</v>
      </c>
    </row>
    <row r="53" spans="1:14" ht="13.5" thickBot="1">
      <c r="A53" s="729"/>
      <c r="B53" s="412">
        <f t="shared" si="0"/>
        <v>2900</v>
      </c>
      <c r="C53" s="118">
        <f>[43]planrestrans!C53</f>
        <v>1340.5282369655665</v>
      </c>
      <c r="D53" s="119">
        <f>[43]planrestrans!D53</f>
        <v>1170.609785602247</v>
      </c>
      <c r="E53" s="119">
        <f>[43]planrestrans!E53</f>
        <v>1349.9850995305333</v>
      </c>
      <c r="F53" s="120">
        <f>[43]planrestrans!F53</f>
        <v>1595.59226581353</v>
      </c>
      <c r="G53" s="121">
        <f>[43]planrestrans!G53</f>
        <v>1295.5505332260043</v>
      </c>
      <c r="H53" s="122">
        <f>[43]planrestrans!H53</f>
        <v>1042.969638326429</v>
      </c>
      <c r="I53" s="123">
        <f>[43]planrestrans!I53</f>
        <v>1290.4369468264763</v>
      </c>
      <c r="J53" s="124">
        <f>[43]planrestrans!J53</f>
        <v>1983.4640688703112</v>
      </c>
      <c r="K53" s="125">
        <f>[43]planrestrans!K53</f>
        <v>1644.321092950144</v>
      </c>
      <c r="L53" s="126">
        <f>[43]planrestrans!L53</f>
        <v>1948.0204771972255</v>
      </c>
      <c r="M53" s="124">
        <f>[43]planrestrans!M53</f>
        <v>1</v>
      </c>
      <c r="N53" s="126">
        <f>[43]planrestrans!N53</f>
        <v>0.3</v>
      </c>
    </row>
    <row r="54" spans="1:14" ht="13.5" thickBot="1">
      <c r="A54" s="729"/>
      <c r="B54" s="413">
        <f t="shared" si="0"/>
        <v>3000</v>
      </c>
      <c r="C54" s="118">
        <f>[43]planrestrans!C54</f>
        <v>1385.3073019022152</v>
      </c>
      <c r="D54" s="119">
        <f>[43]planrestrans!D54</f>
        <v>1210.2494986536065</v>
      </c>
      <c r="E54" s="119">
        <f>[43]planrestrans!E54</f>
        <v>1395.0778843421988</v>
      </c>
      <c r="F54" s="120">
        <f>[43]planrestrans!F54</f>
        <v>1648.894251397453</v>
      </c>
      <c r="G54" s="121">
        <f>[43]planrestrans!G54</f>
        <v>1338.8156221589006</v>
      </c>
      <c r="H54" s="122">
        <f>[43]planrestrans!H54</f>
        <v>1078.2287612921027</v>
      </c>
      <c r="I54" s="123">
        <f>[43]planrestrans!I54</f>
        <v>1333.7010375388138</v>
      </c>
      <c r="J54" s="124">
        <f>[43]planrestrans!J54</f>
        <v>2049.7490451250646</v>
      </c>
      <c r="K54" s="125">
        <f>[43]planrestrans!K54</f>
        <v>1700.1415138977081</v>
      </c>
      <c r="L54" s="126">
        <f>[43]planrestrans!L54</f>
        <v>2013.1250004642711</v>
      </c>
      <c r="M54" s="124">
        <f>[43]planrestrans!M54</f>
        <v>1</v>
      </c>
      <c r="N54" s="126">
        <f>[43]planrestrans!N54</f>
        <v>0.3</v>
      </c>
    </row>
    <row r="55" spans="1:14" ht="13.5" thickBot="1">
      <c r="A55" s="729"/>
      <c r="B55" s="32" t="s">
        <v>95</v>
      </c>
      <c r="C55" s="110">
        <f>[43]planrestrans!$C$55</f>
        <v>41.935353802759806</v>
      </c>
      <c r="D55" s="110">
        <f>[43]planrestrans!D55</f>
        <v>21.058107112813669</v>
      </c>
      <c r="E55" s="110">
        <f>[43]planrestrans!E55</f>
        <v>42.294339992228394</v>
      </c>
      <c r="F55" s="110">
        <f>[43]planrestrans!F55</f>
        <v>49.834683879778574</v>
      </c>
      <c r="G55" s="110">
        <f>[43]planrestrans!G55</f>
        <v>40.862954172012898</v>
      </c>
      <c r="H55" s="110">
        <f>[43]planrestrans!H55</f>
        <v>20.455072321895244</v>
      </c>
      <c r="I55" s="110">
        <f>[43]planrestrans!I55</f>
        <v>35.778316168689535</v>
      </c>
      <c r="J55" s="110">
        <f>[43]planrestrans!J55</f>
        <v>61.199757482467767</v>
      </c>
      <c r="K55" s="110">
        <f>[43]planrestrans!K55</f>
        <v>25.528885470788822</v>
      </c>
      <c r="L55" s="110">
        <f>[43]planrestrans!L55</f>
        <v>59.989302452904163</v>
      </c>
      <c r="M55" s="717" t="s">
        <v>96</v>
      </c>
      <c r="N55" s="718"/>
    </row>
    <row r="56" spans="1:14" ht="13.5" thickBot="1">
      <c r="A56" s="730"/>
      <c r="B56" s="33" t="s">
        <v>97</v>
      </c>
      <c r="C56" s="130">
        <f>[43]planrestrans!$C$56</f>
        <v>0.22389532468324258</v>
      </c>
      <c r="D56" s="130">
        <f>[43]planrestrans!D56</f>
        <v>0.19819856525679883</v>
      </c>
      <c r="E56" s="130">
        <f>[43]planrestrans!E56</f>
        <v>0.22546392405832841</v>
      </c>
      <c r="F56" s="130">
        <f>[43]planrestrans!F56</f>
        <v>0.26650992791961242</v>
      </c>
      <c r="G56" s="130">
        <f>[43]planrestrans!G56</f>
        <v>0.21632544466448123</v>
      </c>
      <c r="H56" s="130">
        <f>[43]planrestrans!H56</f>
        <v>0.17629561482836789</v>
      </c>
      <c r="I56" s="130">
        <f>[43]planrestrans!I56</f>
        <v>0.21632045356168739</v>
      </c>
      <c r="J56" s="130">
        <f>[43]planrestrans!J56</f>
        <v>0.33142488127376613</v>
      </c>
      <c r="K56" s="130">
        <f>[43]planrestrans!K56</f>
        <v>0.27910210473781988</v>
      </c>
      <c r="L56" s="130">
        <f>[43]planrestrans!L56</f>
        <v>0.32552261633522783</v>
      </c>
      <c r="M56" s="715" t="s">
        <v>98</v>
      </c>
      <c r="N56" s="716"/>
    </row>
    <row r="57" spans="1:14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7"/>
    </row>
    <row r="58" spans="1:14" ht="14.25">
      <c r="A58" s="111" t="s">
        <v>119</v>
      </c>
      <c r="B58" s="6"/>
      <c r="C58" s="7"/>
      <c r="D58" s="6"/>
      <c r="E58" s="6"/>
      <c r="F58" s="6"/>
      <c r="G58" s="8"/>
      <c r="H58" s="6"/>
      <c r="I58" s="8"/>
      <c r="J58" s="6"/>
      <c r="K58" s="9"/>
      <c r="L58" s="18"/>
      <c r="M58" s="19"/>
      <c r="N58" s="19"/>
    </row>
    <row r="59" spans="1:14" ht="14.25">
      <c r="A59" s="111" t="s">
        <v>99</v>
      </c>
      <c r="B59" s="6"/>
      <c r="C59" s="7"/>
      <c r="D59" s="6"/>
      <c r="E59" s="6"/>
      <c r="F59" s="6"/>
      <c r="G59" s="8"/>
      <c r="H59" s="6"/>
      <c r="I59" s="8"/>
      <c r="J59" s="6"/>
      <c r="K59" s="9"/>
      <c r="L59" s="18"/>
      <c r="M59" s="19"/>
      <c r="N59" s="19"/>
    </row>
    <row r="60" spans="1:14" ht="14.25">
      <c r="A60" s="111" t="s">
        <v>100</v>
      </c>
      <c r="B60" s="6"/>
      <c r="C60" s="7"/>
      <c r="D60" s="6"/>
      <c r="E60" s="6"/>
      <c r="F60" s="6"/>
      <c r="G60" s="8"/>
      <c r="H60" s="6"/>
      <c r="I60" s="8"/>
      <c r="J60" s="6"/>
      <c r="K60" s="9"/>
      <c r="L60" s="18"/>
      <c r="M60" s="19"/>
      <c r="N60" s="19"/>
    </row>
    <row r="61" spans="1:14" ht="8.25" customHeight="1">
      <c r="A61" s="111"/>
      <c r="B61" s="6"/>
      <c r="C61" s="6"/>
      <c r="D61" s="6"/>
      <c r="E61" s="6"/>
      <c r="F61" s="6"/>
      <c r="G61" s="6"/>
      <c r="H61" s="6"/>
      <c r="I61" s="6"/>
      <c r="J61" s="6"/>
      <c r="K61" s="9"/>
      <c r="L61" s="18"/>
      <c r="M61" s="19"/>
      <c r="N61" s="19"/>
    </row>
    <row r="62" spans="1:14" ht="14.25">
      <c r="A62" s="112" t="s">
        <v>101</v>
      </c>
      <c r="B62" s="6"/>
      <c r="C62" s="6"/>
      <c r="D62" s="6"/>
      <c r="E62" s="6"/>
      <c r="F62" s="6"/>
      <c r="G62" s="6"/>
      <c r="H62" s="6"/>
      <c r="I62" s="6"/>
      <c r="J62" s="6"/>
      <c r="K62" s="9"/>
      <c r="L62" s="18"/>
      <c r="M62" s="19"/>
      <c r="N62" s="19"/>
    </row>
    <row r="63" spans="1:14" ht="14.25">
      <c r="A63" s="112" t="s">
        <v>102</v>
      </c>
      <c r="B63" s="6"/>
      <c r="C63" s="6"/>
      <c r="D63" s="6"/>
      <c r="E63" s="6"/>
      <c r="F63" s="6"/>
      <c r="G63" s="6"/>
      <c r="H63" s="6"/>
      <c r="I63" s="6"/>
      <c r="J63" s="6"/>
      <c r="K63" s="9"/>
      <c r="L63" s="18"/>
      <c r="M63" s="19"/>
      <c r="N63" s="19"/>
    </row>
    <row r="64" spans="1:14" ht="14.25">
      <c r="A64" s="113" t="s">
        <v>161</v>
      </c>
      <c r="B64" s="6"/>
      <c r="C64" s="6"/>
      <c r="D64" s="6"/>
      <c r="E64" s="6"/>
      <c r="F64" s="6"/>
      <c r="G64" s="6"/>
      <c r="H64" s="6"/>
      <c r="I64" s="6"/>
      <c r="J64" s="6"/>
      <c r="K64" s="9"/>
      <c r="L64" s="18"/>
      <c r="M64" s="19"/>
      <c r="N64" s="19"/>
    </row>
    <row r="65" spans="1:14" ht="9" customHeight="1">
      <c r="A65" s="111"/>
      <c r="B65" s="6"/>
      <c r="C65" s="6"/>
      <c r="D65" s="6"/>
      <c r="E65" s="6"/>
      <c r="F65" s="6"/>
      <c r="G65" s="6"/>
      <c r="H65" s="6"/>
      <c r="I65" s="6"/>
      <c r="J65" s="6"/>
      <c r="K65" s="9"/>
      <c r="L65" s="18"/>
      <c r="M65" s="19"/>
      <c r="N65" s="19"/>
    </row>
    <row r="66" spans="1:14" ht="14.25">
      <c r="A66" s="111" t="s">
        <v>124</v>
      </c>
      <c r="B66" s="9"/>
      <c r="C66" s="6"/>
      <c r="D66" s="6"/>
      <c r="E66" s="6"/>
      <c r="F66" s="6"/>
      <c r="G66" s="6"/>
      <c r="H66" s="6"/>
      <c r="I66" s="6"/>
      <c r="J66" s="6"/>
      <c r="K66" s="9"/>
      <c r="L66" s="18"/>
      <c r="M66" s="19"/>
      <c r="N66" s="19"/>
    </row>
    <row r="67" spans="1:14">
      <c r="B67" s="15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9"/>
      <c r="N67" s="19"/>
    </row>
    <row r="68" spans="1:14">
      <c r="B68" s="15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9"/>
      <c r="N68" s="19"/>
    </row>
    <row r="69" spans="1:14">
      <c r="B69" s="1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9"/>
      <c r="N69" s="19"/>
    </row>
    <row r="70" spans="1:14">
      <c r="B70" s="15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9"/>
      <c r="N70" s="19"/>
    </row>
    <row r="71" spans="1:14">
      <c r="B71" s="15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9"/>
      <c r="N71" s="19"/>
    </row>
    <row r="72" spans="1:14">
      <c r="B72" s="15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9"/>
      <c r="N72" s="19"/>
    </row>
    <row r="73" spans="1:14">
      <c r="B73" s="15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9"/>
      <c r="N73" s="19"/>
    </row>
    <row r="74" spans="1:14">
      <c r="B74" s="15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9"/>
      <c r="N74" s="19"/>
    </row>
    <row r="75" spans="1:14">
      <c r="B75" s="15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9"/>
      <c r="N75" s="19"/>
    </row>
    <row r="76" spans="1:14">
      <c r="B76" s="15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9"/>
      <c r="N76" s="19"/>
    </row>
    <row r="77" spans="1:14">
      <c r="B77" s="15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9"/>
      <c r="N77" s="19"/>
    </row>
    <row r="78" spans="1:14">
      <c r="B78" s="15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9"/>
      <c r="N78" s="19"/>
    </row>
    <row r="79" spans="1:14">
      <c r="B79" s="15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9"/>
      <c r="N79" s="19"/>
    </row>
    <row r="80" spans="1:14">
      <c r="B80" s="15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9"/>
      <c r="N80" s="19"/>
    </row>
    <row r="81" spans="2:14">
      <c r="B81" s="15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9"/>
      <c r="N81" s="19"/>
    </row>
    <row r="82" spans="2:14">
      <c r="B82" s="15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9"/>
      <c r="N82" s="19"/>
    </row>
    <row r="83" spans="2:14">
      <c r="B83" s="15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9"/>
      <c r="N83" s="19"/>
    </row>
    <row r="84" spans="2:14">
      <c r="B84" s="15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9"/>
      <c r="N84" s="19"/>
    </row>
    <row r="85" spans="2:14">
      <c r="B85" s="15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9"/>
      <c r="N85" s="19"/>
    </row>
    <row r="86" spans="2:14">
      <c r="B86" s="15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9"/>
      <c r="N86" s="19"/>
    </row>
    <row r="87" spans="2:14">
      <c r="B87" s="15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9"/>
      <c r="N87" s="19"/>
    </row>
    <row r="88" spans="2:14">
      <c r="B88" s="15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9"/>
      <c r="N88" s="19"/>
    </row>
    <row r="89" spans="2:14">
      <c r="B89" s="15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9"/>
      <c r="N89" s="19"/>
    </row>
    <row r="90" spans="2:14">
      <c r="B90" s="15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9"/>
      <c r="N90" s="19"/>
    </row>
    <row r="91" spans="2:14">
      <c r="B91" s="15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9"/>
      <c r="N91" s="19"/>
    </row>
    <row r="92" spans="2:14">
      <c r="B92" s="15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9"/>
      <c r="N92" s="19"/>
    </row>
    <row r="93" spans="2:14">
      <c r="B93" s="15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9"/>
      <c r="N93" s="19"/>
    </row>
    <row r="94" spans="2:14">
      <c r="B94" s="15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9"/>
      <c r="N94" s="19"/>
    </row>
    <row r="95" spans="2:14">
      <c r="B95" s="15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9"/>
      <c r="N95" s="19"/>
    </row>
    <row r="96" spans="2:14">
      <c r="B96" s="15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9"/>
      <c r="N96" s="19"/>
    </row>
    <row r="97" spans="2:14">
      <c r="B97" s="15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9"/>
      <c r="N97" s="19"/>
    </row>
    <row r="98" spans="2:14">
      <c r="B98" s="15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9"/>
      <c r="N98" s="19"/>
    </row>
    <row r="99" spans="2:14">
      <c r="B99" s="15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9"/>
      <c r="N99" s="19"/>
    </row>
    <row r="100" spans="2:14">
      <c r="B100" s="15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9"/>
      <c r="N100" s="19"/>
    </row>
    <row r="101" spans="2:14">
      <c r="B101" s="15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9"/>
      <c r="N101" s="19"/>
    </row>
    <row r="102" spans="2:14">
      <c r="B102" s="15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9"/>
      <c r="N102" s="19"/>
    </row>
    <row r="103" spans="2:14">
      <c r="B103" s="15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9"/>
      <c r="N103" s="19"/>
    </row>
    <row r="104" spans="2:14" ht="13.5" customHeight="1">
      <c r="B104" s="15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9"/>
      <c r="N104" s="20"/>
    </row>
    <row r="105" spans="2:14">
      <c r="B105" s="15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9"/>
      <c r="N105" s="20"/>
    </row>
    <row r="106" spans="2:14">
      <c r="B106" s="15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9"/>
      <c r="N106" s="20"/>
    </row>
    <row r="107" spans="2:14">
      <c r="B107" s="15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9"/>
      <c r="N107" s="20"/>
    </row>
    <row r="108" spans="2:14">
      <c r="B108" s="15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9"/>
      <c r="N108" s="20"/>
    </row>
    <row r="109" spans="2:14">
      <c r="B109" s="15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9"/>
      <c r="N109" s="20"/>
    </row>
    <row r="110" spans="2:14">
      <c r="B110" s="15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9"/>
      <c r="N110" s="20"/>
    </row>
    <row r="111" spans="2:14">
      <c r="B111" s="15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9"/>
      <c r="N111" s="20"/>
    </row>
    <row r="112" spans="2:14">
      <c r="B112" s="15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9"/>
      <c r="N112" s="20"/>
    </row>
    <row r="113" spans="2:14">
      <c r="B113" s="15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9"/>
      <c r="N113" s="20"/>
    </row>
    <row r="114" spans="2:14">
      <c r="B114" s="15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9"/>
      <c r="N114" s="20"/>
    </row>
    <row r="115" spans="2:14">
      <c r="B115" s="15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9"/>
      <c r="N115" s="20"/>
    </row>
    <row r="116" spans="2:14">
      <c r="B116" s="15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"/>
      <c r="N116" s="20"/>
    </row>
    <row r="117" spans="2:14">
      <c r="B117" s="15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9"/>
      <c r="N117" s="20"/>
    </row>
    <row r="118" spans="2:14">
      <c r="B118" s="15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9"/>
      <c r="N118" s="20"/>
    </row>
    <row r="119" spans="2:14">
      <c r="B119" s="15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9"/>
      <c r="N119" s="20"/>
    </row>
    <row r="120" spans="2:14">
      <c r="B120" s="15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9"/>
      <c r="N120" s="20"/>
    </row>
    <row r="121" spans="2:14">
      <c r="B121" s="15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9"/>
      <c r="N121" s="20"/>
    </row>
    <row r="122" spans="2:14">
      <c r="B122" s="15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9"/>
      <c r="N122" s="20"/>
    </row>
    <row r="123" spans="2:14">
      <c r="B123" s="15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9"/>
      <c r="N123" s="20"/>
    </row>
    <row r="124" spans="2:14">
      <c r="B124" s="15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9"/>
      <c r="N124" s="20"/>
    </row>
    <row r="125" spans="2:14">
      <c r="B125" s="15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9"/>
      <c r="N125" s="20"/>
    </row>
    <row r="126" spans="2:14">
      <c r="B126" s="15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9"/>
      <c r="N126" s="20"/>
    </row>
    <row r="127" spans="2:14">
      <c r="B127" s="15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9"/>
      <c r="N127" s="20"/>
    </row>
    <row r="128" spans="2:14">
      <c r="B128" s="15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9"/>
      <c r="N128" s="20"/>
    </row>
    <row r="129" spans="2:14">
      <c r="B129" s="15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9"/>
      <c r="N129" s="20"/>
    </row>
    <row r="130" spans="2:14">
      <c r="B130" s="15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9"/>
      <c r="N130" s="20"/>
    </row>
    <row r="131" spans="2:14">
      <c r="B131" s="15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9"/>
      <c r="N131" s="20"/>
    </row>
    <row r="132" spans="2:14">
      <c r="B132" s="15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9"/>
      <c r="N132" s="20"/>
    </row>
    <row r="133" spans="2:14">
      <c r="B133" s="15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9"/>
      <c r="N133" s="20"/>
    </row>
    <row r="134" spans="2:14">
      <c r="B134" s="15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9"/>
      <c r="N134" s="20"/>
    </row>
    <row r="135" spans="2:14">
      <c r="B135" s="15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9"/>
      <c r="N135" s="20"/>
    </row>
    <row r="136" spans="2:14">
      <c r="B136" s="15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9"/>
      <c r="N136" s="20"/>
    </row>
    <row r="137" spans="2:14">
      <c r="B137" s="15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9"/>
      <c r="N137" s="20"/>
    </row>
    <row r="138" spans="2:14">
      <c r="B138" s="15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9"/>
      <c r="N138" s="20"/>
    </row>
    <row r="139" spans="2:14">
      <c r="B139" s="15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9"/>
      <c r="N139" s="20"/>
    </row>
    <row r="140" spans="2:14">
      <c r="B140" s="15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9"/>
      <c r="N140" s="20"/>
    </row>
    <row r="141" spans="2:14">
      <c r="B141" s="15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9"/>
      <c r="N141" s="20"/>
    </row>
    <row r="142" spans="2:14">
      <c r="B142" s="15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9"/>
      <c r="N142" s="20"/>
    </row>
    <row r="143" spans="2:14">
      <c r="B143" s="15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9"/>
      <c r="N143" s="20"/>
    </row>
    <row r="144" spans="2:14">
      <c r="B144" s="15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9"/>
      <c r="N144" s="20"/>
    </row>
    <row r="145" spans="2:14">
      <c r="B145" s="15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9"/>
      <c r="N145" s="20"/>
    </row>
    <row r="146" spans="2:14">
      <c r="B146" s="15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9"/>
      <c r="N146" s="20"/>
    </row>
    <row r="147" spans="2:14">
      <c r="B147" s="15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9"/>
      <c r="N147" s="20"/>
    </row>
    <row r="148" spans="2:14">
      <c r="B148" s="15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9"/>
      <c r="N148" s="20"/>
    </row>
    <row r="149" spans="2:14">
      <c r="B149" s="15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9"/>
      <c r="N149" s="20"/>
    </row>
    <row r="150" spans="2:14">
      <c r="B150" s="15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9"/>
      <c r="N150" s="20"/>
    </row>
    <row r="151" spans="2:14">
      <c r="B151" s="15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9"/>
      <c r="N151" s="20"/>
    </row>
    <row r="152" spans="2:14">
      <c r="B152" s="15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9"/>
      <c r="N152" s="20"/>
    </row>
    <row r="153" spans="2:14">
      <c r="B153" s="15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9"/>
      <c r="N153" s="20"/>
    </row>
    <row r="154" spans="2:14">
      <c r="B154" s="15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9"/>
      <c r="N154" s="20"/>
    </row>
    <row r="155" spans="2:14">
      <c r="B155" s="15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9"/>
      <c r="N155" s="20"/>
    </row>
    <row r="156" spans="2:14">
      <c r="B156" s="15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9"/>
      <c r="N156" s="20"/>
    </row>
    <row r="157" spans="2:14">
      <c r="B157" s="15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9"/>
      <c r="N157" s="20"/>
    </row>
    <row r="158" spans="2:14">
      <c r="B158" s="15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9"/>
      <c r="N158" s="20"/>
    </row>
    <row r="159" spans="2:14">
      <c r="B159" s="15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9"/>
      <c r="N159" s="20"/>
    </row>
    <row r="160" spans="2:14">
      <c r="B160" s="15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9"/>
      <c r="N160" s="20"/>
    </row>
    <row r="161" spans="2:14">
      <c r="B161" s="15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9"/>
      <c r="N161" s="20"/>
    </row>
    <row r="162" spans="2:14">
      <c r="B162" s="15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9"/>
      <c r="N162" s="20"/>
    </row>
    <row r="163" spans="2:14">
      <c r="B163" s="15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9"/>
      <c r="N163" s="20"/>
    </row>
    <row r="164" spans="2:14">
      <c r="B164" s="15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9"/>
      <c r="N164" s="20"/>
    </row>
    <row r="165" spans="2:14">
      <c r="B165" s="15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9"/>
      <c r="N165" s="20"/>
    </row>
    <row r="166" spans="2:14">
      <c r="B166" s="15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9"/>
      <c r="N166" s="20"/>
    </row>
    <row r="167" spans="2:14">
      <c r="B167" s="15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9"/>
      <c r="N167" s="20"/>
    </row>
    <row r="168" spans="2:14">
      <c r="B168" s="15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9"/>
      <c r="N168" s="20"/>
    </row>
    <row r="169" spans="2:14">
      <c r="B169" s="15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9"/>
      <c r="N169" s="20"/>
    </row>
    <row r="170" spans="2:14">
      <c r="B170" s="15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9"/>
      <c r="N170" s="20"/>
    </row>
    <row r="171" spans="2:14">
      <c r="B171" s="15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9"/>
      <c r="N171" s="20"/>
    </row>
    <row r="172" spans="2:14">
      <c r="B172" s="15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9"/>
      <c r="N172" s="20"/>
    </row>
    <row r="173" spans="2:14">
      <c r="B173" s="15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9"/>
      <c r="N173" s="20"/>
    </row>
    <row r="174" spans="2:14">
      <c r="B174" s="15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9"/>
      <c r="N174" s="20"/>
    </row>
    <row r="175" spans="2:14">
      <c r="B175" s="15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9"/>
      <c r="N175" s="20"/>
    </row>
    <row r="176" spans="2:14">
      <c r="B176" s="15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9"/>
      <c r="N176" s="20"/>
    </row>
    <row r="177" spans="2:14">
      <c r="B177" s="15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9"/>
      <c r="N177" s="20"/>
    </row>
    <row r="178" spans="2:14">
      <c r="B178" s="15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9"/>
      <c r="N178" s="20"/>
    </row>
    <row r="179" spans="2:14">
      <c r="B179" s="15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9"/>
      <c r="N179" s="20"/>
    </row>
    <row r="180" spans="2:14">
      <c r="B180" s="15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9"/>
      <c r="N180" s="20"/>
    </row>
    <row r="181" spans="2:14">
      <c r="B181" s="15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9"/>
      <c r="N181" s="20"/>
    </row>
    <row r="182" spans="2:14">
      <c r="B182" s="15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9"/>
      <c r="N182" s="20"/>
    </row>
    <row r="183" spans="2:14">
      <c r="B183" s="15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9"/>
      <c r="N183" s="20"/>
    </row>
    <row r="184" spans="2:14">
      <c r="B184" s="15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9"/>
      <c r="N184" s="20"/>
    </row>
    <row r="185" spans="2:14">
      <c r="B185" s="15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9"/>
      <c r="N185" s="20"/>
    </row>
    <row r="186" spans="2:14">
      <c r="B186" s="15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9"/>
      <c r="N186" s="20"/>
    </row>
    <row r="187" spans="2:14">
      <c r="B187" s="15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9"/>
      <c r="N187" s="20"/>
    </row>
    <row r="188" spans="2:14">
      <c r="B188" s="15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9"/>
      <c r="N188" s="20"/>
    </row>
    <row r="189" spans="2:14">
      <c r="B189" s="15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9"/>
      <c r="N189" s="20"/>
    </row>
    <row r="190" spans="2:14">
      <c r="B190" s="15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9"/>
      <c r="N190" s="20"/>
    </row>
    <row r="191" spans="2:14">
      <c r="B191" s="15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9"/>
      <c r="N191" s="20"/>
    </row>
    <row r="192" spans="2:14">
      <c r="B192" s="15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9"/>
      <c r="N192" s="20"/>
    </row>
    <row r="193" spans="2:14">
      <c r="B193" s="15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9"/>
      <c r="N193" s="20"/>
    </row>
    <row r="194" spans="2:14">
      <c r="B194" s="15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9"/>
      <c r="N194" s="20"/>
    </row>
    <row r="195" spans="2:14">
      <c r="B195" s="15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9"/>
      <c r="N195" s="20"/>
    </row>
    <row r="196" spans="2:14">
      <c r="B196" s="15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9"/>
      <c r="N196" s="20"/>
    </row>
    <row r="197" spans="2:14">
      <c r="B197" s="15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9"/>
      <c r="N197" s="20"/>
    </row>
    <row r="198" spans="2:14">
      <c r="B198" s="15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9"/>
      <c r="N198" s="20"/>
    </row>
    <row r="199" spans="2:14">
      <c r="B199" s="15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9"/>
      <c r="N199" s="20"/>
    </row>
    <row r="200" spans="2:14">
      <c r="B200" s="15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9"/>
      <c r="N200" s="20"/>
    </row>
    <row r="201" spans="2:14">
      <c r="B201" s="15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9"/>
      <c r="N201" s="20"/>
    </row>
    <row r="202" spans="2:14">
      <c r="B202" s="15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9"/>
      <c r="N202" s="20"/>
    </row>
    <row r="203" spans="2:14">
      <c r="B203" s="15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9"/>
      <c r="N203" s="20"/>
    </row>
    <row r="204" spans="2:14">
      <c r="B204" s="15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9"/>
      <c r="N204" s="20"/>
    </row>
    <row r="205" spans="2:14">
      <c r="B205" s="15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9"/>
      <c r="N205" s="20"/>
    </row>
    <row r="206" spans="2:14">
      <c r="B206" s="15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9"/>
      <c r="N206" s="20"/>
    </row>
    <row r="207" spans="2:14">
      <c r="B207" s="15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9"/>
      <c r="N207" s="20"/>
    </row>
    <row r="208" spans="2:14">
      <c r="B208" s="15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9"/>
      <c r="N208" s="20"/>
    </row>
    <row r="209" spans="2:14">
      <c r="B209" s="15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9"/>
      <c r="N209" s="20"/>
    </row>
    <row r="210" spans="2:14">
      <c r="B210" s="15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9"/>
      <c r="N210" s="20"/>
    </row>
    <row r="211" spans="2:14">
      <c r="B211" s="15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9"/>
      <c r="N211" s="20"/>
    </row>
    <row r="212" spans="2:14">
      <c r="B212" s="15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9"/>
      <c r="N212" s="20"/>
    </row>
    <row r="213" spans="2:14">
      <c r="B213" s="15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9"/>
      <c r="N213" s="20"/>
    </row>
    <row r="214" spans="2:14">
      <c r="B214" s="15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9"/>
      <c r="N214" s="20"/>
    </row>
    <row r="215" spans="2:14">
      <c r="B215" s="15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9"/>
      <c r="N215" s="20"/>
    </row>
    <row r="216" spans="2:14">
      <c r="B216" s="15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9"/>
      <c r="N216" s="20"/>
    </row>
    <row r="217" spans="2:14">
      <c r="B217" s="15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9"/>
      <c r="N217" s="20"/>
    </row>
    <row r="218" spans="2:14">
      <c r="B218" s="15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9"/>
      <c r="N218" s="20"/>
    </row>
    <row r="219" spans="2:14">
      <c r="B219" s="15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9"/>
      <c r="N219" s="20"/>
    </row>
    <row r="220" spans="2:14">
      <c r="B220" s="15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9"/>
      <c r="N220" s="20"/>
    </row>
    <row r="221" spans="2:14">
      <c r="B221" s="15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9"/>
      <c r="N221" s="20"/>
    </row>
    <row r="222" spans="2:14">
      <c r="B222" s="15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9"/>
      <c r="N222" s="20"/>
    </row>
    <row r="223" spans="2:14">
      <c r="B223" s="15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9"/>
      <c r="N223" s="20"/>
    </row>
    <row r="224" spans="2:14">
      <c r="B224" s="15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9"/>
      <c r="N224" s="20"/>
    </row>
    <row r="225" spans="2:14">
      <c r="B225" s="15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9"/>
      <c r="N225" s="20"/>
    </row>
    <row r="226" spans="2:14">
      <c r="B226" s="15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9"/>
      <c r="N226" s="20"/>
    </row>
    <row r="227" spans="2:14">
      <c r="B227" s="15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9"/>
      <c r="N227" s="20"/>
    </row>
    <row r="228" spans="2:14">
      <c r="B228" s="15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9"/>
      <c r="N228" s="20"/>
    </row>
    <row r="229" spans="2:14">
      <c r="B229" s="15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9"/>
      <c r="N229" s="20"/>
    </row>
    <row r="230" spans="2:14">
      <c r="B230" s="15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9"/>
      <c r="N230" s="20"/>
    </row>
    <row r="231" spans="2:14">
      <c r="B231" s="15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9"/>
      <c r="N231" s="20"/>
    </row>
    <row r="232" spans="2:14">
      <c r="B232" s="15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9"/>
      <c r="N232" s="20"/>
    </row>
    <row r="233" spans="2:14">
      <c r="B233" s="15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9"/>
      <c r="N233" s="20"/>
    </row>
    <row r="234" spans="2:14">
      <c r="B234" s="15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9"/>
      <c r="N234" s="20"/>
    </row>
    <row r="235" spans="2:14">
      <c r="B235" s="15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9"/>
      <c r="N235" s="20"/>
    </row>
    <row r="236" spans="2:14">
      <c r="B236" s="15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9"/>
      <c r="N236" s="20"/>
    </row>
    <row r="237" spans="2:14">
      <c r="B237" s="15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9"/>
      <c r="N237" s="20"/>
    </row>
    <row r="238" spans="2:14">
      <c r="B238" s="15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9"/>
      <c r="N238" s="20"/>
    </row>
    <row r="239" spans="2:14">
      <c r="B239" s="15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9"/>
      <c r="N239" s="20"/>
    </row>
    <row r="240" spans="2:14">
      <c r="B240" s="15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9"/>
      <c r="N240" s="20"/>
    </row>
    <row r="241" spans="2:14">
      <c r="B241" s="15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9"/>
      <c r="N241" s="20"/>
    </row>
    <row r="242" spans="2:14">
      <c r="B242" s="15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9"/>
      <c r="N242" s="20"/>
    </row>
    <row r="243" spans="2:14">
      <c r="B243" s="15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9"/>
      <c r="N243" s="20"/>
    </row>
    <row r="244" spans="2:14">
      <c r="B244" s="15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9"/>
      <c r="N244" s="20"/>
    </row>
    <row r="245" spans="2:14">
      <c r="B245" s="15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9"/>
      <c r="N245" s="20"/>
    </row>
    <row r="246" spans="2:14">
      <c r="B246" s="15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9"/>
      <c r="N246" s="20"/>
    </row>
    <row r="247" spans="2:14">
      <c r="B247" s="15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9"/>
      <c r="N247" s="20"/>
    </row>
    <row r="248" spans="2:14">
      <c r="B248" s="15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9"/>
      <c r="N248" s="20"/>
    </row>
    <row r="249" spans="2:14">
      <c r="B249" s="15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9"/>
      <c r="N249" s="20"/>
    </row>
    <row r="250" spans="2:14">
      <c r="B250" s="15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9"/>
      <c r="N250" s="20"/>
    </row>
    <row r="251" spans="2:14">
      <c r="B251" s="15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9"/>
      <c r="N251" s="20"/>
    </row>
    <row r="252" spans="2:14">
      <c r="B252" s="15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9"/>
      <c r="N252" s="20"/>
    </row>
    <row r="253" spans="2:14">
      <c r="B253" s="15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9"/>
      <c r="N253" s="20"/>
    </row>
    <row r="254" spans="2:14">
      <c r="B254" s="15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9"/>
      <c r="N254" s="20"/>
    </row>
    <row r="255" spans="2:14">
      <c r="B255" s="15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9"/>
      <c r="N255" s="20"/>
    </row>
    <row r="256" spans="2:14">
      <c r="B256" s="15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9"/>
      <c r="N256" s="20"/>
    </row>
    <row r="257" spans="2:14">
      <c r="B257" s="15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9"/>
      <c r="N257" s="20"/>
    </row>
    <row r="258" spans="2:14">
      <c r="B258" s="15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9"/>
      <c r="N258" s="20"/>
    </row>
    <row r="259" spans="2:14">
      <c r="B259" s="15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9"/>
      <c r="N259" s="20"/>
    </row>
    <row r="260" spans="2:14">
      <c r="B260" s="15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9"/>
      <c r="N260" s="20"/>
    </row>
    <row r="261" spans="2:14">
      <c r="B261" s="15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9"/>
      <c r="N261" s="20"/>
    </row>
    <row r="262" spans="2:14">
      <c r="B262" s="15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9"/>
      <c r="N262" s="20"/>
    </row>
    <row r="263" spans="2:14">
      <c r="B263" s="15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9"/>
      <c r="N263" s="20"/>
    </row>
    <row r="264" spans="2:14">
      <c r="B264" s="15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9"/>
      <c r="N264" s="20"/>
    </row>
    <row r="265" spans="2:14">
      <c r="B265" s="15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9"/>
      <c r="N265" s="20"/>
    </row>
    <row r="266" spans="2:14">
      <c r="B266" s="15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9"/>
      <c r="N266" s="20"/>
    </row>
    <row r="267" spans="2:14">
      <c r="B267" s="15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9"/>
      <c r="N267" s="20"/>
    </row>
    <row r="268" spans="2:14">
      <c r="B268" s="15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9"/>
      <c r="N268" s="20"/>
    </row>
    <row r="269" spans="2:14">
      <c r="B269" s="15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9"/>
      <c r="N269" s="20"/>
    </row>
    <row r="270" spans="2:14">
      <c r="B270" s="15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9"/>
      <c r="N270" s="20"/>
    </row>
    <row r="271" spans="2:14">
      <c r="B271" s="15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9"/>
      <c r="N271" s="20"/>
    </row>
    <row r="272" spans="2:14">
      <c r="B272" s="15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9"/>
      <c r="N272" s="20"/>
    </row>
    <row r="273" spans="2:14">
      <c r="B273" s="15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9"/>
      <c r="N273" s="20"/>
    </row>
    <row r="274" spans="2:14">
      <c r="B274" s="15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9"/>
      <c r="N274" s="20"/>
    </row>
    <row r="275" spans="2:14">
      <c r="B275" s="15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9"/>
      <c r="N275" s="20"/>
    </row>
    <row r="276" spans="2:14">
      <c r="B276" s="15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9"/>
      <c r="N276" s="20"/>
    </row>
    <row r="277" spans="2:14">
      <c r="B277" s="15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9"/>
      <c r="N277" s="20"/>
    </row>
    <row r="278" spans="2:14">
      <c r="B278" s="15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9"/>
      <c r="N278" s="20"/>
    </row>
    <row r="279" spans="2:14">
      <c r="B279" s="15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9"/>
      <c r="N279" s="20"/>
    </row>
    <row r="280" spans="2:14">
      <c r="B280" s="15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9"/>
      <c r="N280" s="20"/>
    </row>
    <row r="281" spans="2:14">
      <c r="B281" s="15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9"/>
      <c r="N281" s="20"/>
    </row>
    <row r="282" spans="2:14">
      <c r="B282" s="15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9"/>
      <c r="N282" s="20"/>
    </row>
    <row r="283" spans="2:14">
      <c r="B283" s="15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9"/>
      <c r="N283" s="20"/>
    </row>
    <row r="284" spans="2:14">
      <c r="B284" s="15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9"/>
      <c r="N284" s="20"/>
    </row>
    <row r="285" spans="2:14">
      <c r="B285" s="15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9"/>
      <c r="N285" s="20"/>
    </row>
    <row r="286" spans="2:14">
      <c r="B286" s="15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9"/>
      <c r="N286" s="20"/>
    </row>
    <row r="287" spans="2:14">
      <c r="B287" s="15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9"/>
      <c r="N287" s="20"/>
    </row>
    <row r="288" spans="2:14">
      <c r="B288" s="15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9"/>
      <c r="N288" s="20"/>
    </row>
    <row r="289" spans="2:14">
      <c r="B289" s="15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9"/>
      <c r="N289" s="20"/>
    </row>
    <row r="290" spans="2:14">
      <c r="B290" s="15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9"/>
      <c r="N290" s="20"/>
    </row>
    <row r="291" spans="2:14">
      <c r="B291" s="15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9"/>
      <c r="N291" s="20"/>
    </row>
    <row r="292" spans="2:14">
      <c r="B292" s="15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9"/>
      <c r="N292" s="20"/>
    </row>
    <row r="293" spans="2:14">
      <c r="B293" s="15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9"/>
      <c r="N293" s="20"/>
    </row>
    <row r="294" spans="2:14">
      <c r="B294" s="15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9"/>
      <c r="N294" s="20"/>
    </row>
    <row r="295" spans="2:14">
      <c r="B295" s="15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9"/>
      <c r="N295" s="20"/>
    </row>
    <row r="296" spans="2:14">
      <c r="B296" s="15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9"/>
      <c r="N296" s="20"/>
    </row>
    <row r="297" spans="2:14">
      <c r="B297" s="15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9"/>
      <c r="N297" s="20"/>
    </row>
    <row r="298" spans="2:14">
      <c r="B298" s="15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9"/>
      <c r="N298" s="20"/>
    </row>
    <row r="299" spans="2:14">
      <c r="B299" s="15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9"/>
      <c r="N299" s="20"/>
    </row>
    <row r="300" spans="2:14">
      <c r="B300" s="15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9"/>
      <c r="N300" s="20"/>
    </row>
    <row r="301" spans="2:14">
      <c r="B301" s="15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9"/>
      <c r="N301" s="20"/>
    </row>
    <row r="302" spans="2:14">
      <c r="B302" s="15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9"/>
      <c r="N302" s="20"/>
    </row>
    <row r="303" spans="2:14">
      <c r="B303" s="15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9"/>
      <c r="N303" s="20"/>
    </row>
    <row r="304" spans="2:14">
      <c r="B304" s="15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9"/>
      <c r="N304" s="20"/>
    </row>
    <row r="305" spans="2:14">
      <c r="B305" s="15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9"/>
      <c r="N305" s="20"/>
    </row>
    <row r="306" spans="2:14">
      <c r="B306" s="15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9"/>
      <c r="N306" s="20"/>
    </row>
    <row r="307" spans="2:14">
      <c r="B307" s="15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9"/>
      <c r="N307" s="20"/>
    </row>
    <row r="308" spans="2:14">
      <c r="B308" s="15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9"/>
      <c r="N308" s="20"/>
    </row>
    <row r="309" spans="2:14">
      <c r="B309" s="15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9"/>
      <c r="N309" s="20"/>
    </row>
    <row r="310" spans="2:14">
      <c r="B310" s="15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9"/>
      <c r="N310" s="20"/>
    </row>
    <row r="311" spans="2:14">
      <c r="B311" s="15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9"/>
      <c r="N311" s="20"/>
    </row>
    <row r="312" spans="2:14">
      <c r="B312" s="15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9"/>
      <c r="N312" s="20"/>
    </row>
    <row r="313" spans="2:14">
      <c r="B313" s="15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9"/>
      <c r="N313" s="20"/>
    </row>
    <row r="314" spans="2:14">
      <c r="B314" s="15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9"/>
      <c r="N314" s="20"/>
    </row>
    <row r="315" spans="2:14">
      <c r="B315" s="15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9"/>
      <c r="N315" s="20"/>
    </row>
    <row r="316" spans="2:14">
      <c r="B316" s="15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9"/>
      <c r="N316" s="20"/>
    </row>
    <row r="317" spans="2:14">
      <c r="B317" s="15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9"/>
      <c r="N317" s="20"/>
    </row>
    <row r="318" spans="2:14">
      <c r="B318" s="15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9"/>
      <c r="N318" s="20"/>
    </row>
    <row r="319" spans="2:14">
      <c r="B319" s="15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9"/>
      <c r="N319" s="20"/>
    </row>
    <row r="320" spans="2:14">
      <c r="B320" s="15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9"/>
      <c r="N320" s="20"/>
    </row>
    <row r="321" spans="2:14">
      <c r="B321" s="15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9"/>
      <c r="N321" s="20"/>
    </row>
    <row r="322" spans="2:14">
      <c r="B322" s="15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9"/>
      <c r="N322" s="20"/>
    </row>
    <row r="323" spans="2:14">
      <c r="B323" s="15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9"/>
      <c r="N323" s="20"/>
    </row>
    <row r="324" spans="2:14">
      <c r="B324" s="15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9"/>
      <c r="N324" s="20"/>
    </row>
    <row r="325" spans="2:14">
      <c r="B325" s="15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9"/>
      <c r="N325" s="20"/>
    </row>
    <row r="326" spans="2:14">
      <c r="B326" s="15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9"/>
      <c r="N326" s="20"/>
    </row>
    <row r="327" spans="2:14">
      <c r="B327" s="15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9"/>
      <c r="N327" s="20"/>
    </row>
    <row r="328" spans="2:14">
      <c r="B328" s="15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9"/>
      <c r="N328" s="20"/>
    </row>
    <row r="329" spans="2:14">
      <c r="B329" s="15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9"/>
      <c r="N329" s="20"/>
    </row>
    <row r="330" spans="2:14">
      <c r="B330" s="15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9"/>
      <c r="N330" s="20"/>
    </row>
    <row r="331" spans="2:14">
      <c r="B331" s="15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9"/>
      <c r="N331" s="20"/>
    </row>
    <row r="332" spans="2:14">
      <c r="B332" s="15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9"/>
      <c r="N332" s="20"/>
    </row>
    <row r="333" spans="2:14">
      <c r="B333" s="15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9"/>
      <c r="N333" s="20"/>
    </row>
    <row r="334" spans="2:14">
      <c r="B334" s="15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9"/>
      <c r="N334" s="20"/>
    </row>
    <row r="335" spans="2:14">
      <c r="B335" s="15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9"/>
      <c r="N335" s="20"/>
    </row>
    <row r="336" spans="2:14">
      <c r="B336" s="15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9"/>
      <c r="N336" s="20"/>
    </row>
    <row r="337" spans="2:14">
      <c r="B337" s="15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9"/>
      <c r="N337" s="20"/>
    </row>
    <row r="338" spans="2:14">
      <c r="B338" s="15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9"/>
      <c r="N338" s="20"/>
    </row>
    <row r="339" spans="2:14">
      <c r="B339" s="15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9"/>
      <c r="N339" s="20"/>
    </row>
    <row r="340" spans="2:14">
      <c r="B340" s="15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9"/>
      <c r="N340" s="20"/>
    </row>
    <row r="341" spans="2:14">
      <c r="B341" s="15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9"/>
      <c r="N341" s="20"/>
    </row>
    <row r="342" spans="2:14">
      <c r="B342" s="15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9"/>
      <c r="N342" s="20"/>
    </row>
    <row r="343" spans="2:14">
      <c r="B343" s="15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9"/>
      <c r="N343" s="20"/>
    </row>
    <row r="344" spans="2:14">
      <c r="B344" s="15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9"/>
      <c r="N344" s="20"/>
    </row>
    <row r="345" spans="2:14">
      <c r="B345" s="15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9"/>
      <c r="N345" s="20"/>
    </row>
    <row r="346" spans="2:14">
      <c r="B346" s="15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9"/>
      <c r="N346" s="20"/>
    </row>
    <row r="347" spans="2:14">
      <c r="B347" s="15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9"/>
      <c r="N347" s="20"/>
    </row>
    <row r="348" spans="2:14">
      <c r="B348" s="15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9"/>
      <c r="N348" s="20"/>
    </row>
    <row r="349" spans="2:14">
      <c r="B349" s="15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9"/>
      <c r="N349" s="20"/>
    </row>
    <row r="350" spans="2:14">
      <c r="B350" s="15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9"/>
      <c r="N350" s="20"/>
    </row>
    <row r="351" spans="2:14">
      <c r="B351" s="15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9"/>
      <c r="N351" s="20"/>
    </row>
    <row r="352" spans="2:14">
      <c r="B352" s="15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9"/>
      <c r="N352" s="20"/>
    </row>
    <row r="353" spans="2:14">
      <c r="B353" s="15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9"/>
      <c r="N353" s="20"/>
    </row>
    <row r="354" spans="2:14">
      <c r="B354" s="15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9"/>
      <c r="N354" s="20"/>
    </row>
    <row r="355" spans="2:14">
      <c r="B355" s="15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9"/>
      <c r="N355" s="20"/>
    </row>
    <row r="356" spans="2:14">
      <c r="B356" s="15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9"/>
      <c r="N356" s="20"/>
    </row>
    <row r="357" spans="2:14">
      <c r="B357" s="15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9"/>
      <c r="N357" s="20"/>
    </row>
    <row r="358" spans="2:14">
      <c r="B358" s="15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9"/>
      <c r="N358" s="20"/>
    </row>
    <row r="359" spans="2:14">
      <c r="B359" s="15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9"/>
      <c r="N359" s="20"/>
    </row>
    <row r="360" spans="2:14">
      <c r="B360" s="15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9"/>
      <c r="N360" s="20"/>
    </row>
    <row r="361" spans="2:14">
      <c r="B361" s="15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9"/>
      <c r="N361" s="20"/>
    </row>
    <row r="362" spans="2:14">
      <c r="B362" s="15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9"/>
      <c r="N362" s="20"/>
    </row>
    <row r="363" spans="2:14">
      <c r="B363" s="15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9"/>
      <c r="N363" s="20"/>
    </row>
    <row r="364" spans="2:14">
      <c r="B364" s="15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9"/>
      <c r="N364" s="20"/>
    </row>
    <row r="365" spans="2:14">
      <c r="B365" s="15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9"/>
      <c r="N365" s="20"/>
    </row>
    <row r="366" spans="2:14">
      <c r="B366" s="15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9"/>
      <c r="N366" s="20"/>
    </row>
    <row r="367" spans="2:14">
      <c r="B367" s="15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9"/>
      <c r="N367" s="20"/>
    </row>
    <row r="368" spans="2:14">
      <c r="B368" s="15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9"/>
      <c r="N368" s="20"/>
    </row>
    <row r="369" spans="2:14">
      <c r="B369" s="15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9"/>
      <c r="N369" s="20"/>
    </row>
    <row r="370" spans="2:14">
      <c r="B370" s="15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9"/>
      <c r="N370" s="20"/>
    </row>
    <row r="371" spans="2:14">
      <c r="B371" s="15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9"/>
      <c r="N371" s="20"/>
    </row>
    <row r="372" spans="2:14">
      <c r="B372" s="15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9"/>
      <c r="N372" s="20"/>
    </row>
    <row r="373" spans="2:14">
      <c r="B373" s="15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9"/>
      <c r="N373" s="20"/>
    </row>
    <row r="374" spans="2:14">
      <c r="B374" s="15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9"/>
      <c r="N374" s="20"/>
    </row>
    <row r="375" spans="2:14">
      <c r="B375" s="15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9"/>
      <c r="N375" s="20"/>
    </row>
    <row r="376" spans="2:14">
      <c r="B376" s="15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9"/>
      <c r="N376" s="20"/>
    </row>
    <row r="377" spans="2:14">
      <c r="B377" s="15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9"/>
      <c r="N377" s="20"/>
    </row>
    <row r="378" spans="2:14">
      <c r="B378" s="15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9"/>
      <c r="N378" s="20"/>
    </row>
    <row r="379" spans="2:14">
      <c r="B379" s="15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9"/>
      <c r="N379" s="20"/>
    </row>
    <row r="380" spans="2:14">
      <c r="B380" s="15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9"/>
      <c r="N380" s="20"/>
    </row>
    <row r="381" spans="2:14">
      <c r="B381" s="15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9"/>
      <c r="N381" s="20"/>
    </row>
    <row r="382" spans="2:14">
      <c r="B382" s="15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9"/>
      <c r="N382" s="20"/>
    </row>
    <row r="383" spans="2:14">
      <c r="B383" s="15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9"/>
      <c r="N383" s="20"/>
    </row>
    <row r="384" spans="2:14">
      <c r="B384" s="15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9"/>
      <c r="N384" s="20"/>
    </row>
    <row r="385" spans="2:14">
      <c r="B385" s="15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9"/>
      <c r="N385" s="20"/>
    </row>
    <row r="386" spans="2:14">
      <c r="B386" s="15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9"/>
      <c r="N386" s="20"/>
    </row>
    <row r="387" spans="2:14">
      <c r="B387" s="15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9"/>
      <c r="N387" s="20"/>
    </row>
    <row r="388" spans="2:14">
      <c r="B388" s="15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9"/>
      <c r="N388" s="20"/>
    </row>
    <row r="389" spans="2:14">
      <c r="B389" s="15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9"/>
      <c r="N389" s="20"/>
    </row>
    <row r="390" spans="2:14">
      <c r="B390" s="15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9"/>
      <c r="N390" s="20"/>
    </row>
    <row r="391" spans="2:14">
      <c r="B391" s="15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9"/>
      <c r="N391" s="20"/>
    </row>
    <row r="392" spans="2:14">
      <c r="B392" s="15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9"/>
      <c r="N392" s="20"/>
    </row>
    <row r="393" spans="2:14">
      <c r="B393" s="15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9"/>
      <c r="N393" s="20"/>
    </row>
    <row r="394" spans="2:14">
      <c r="B394" s="15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9"/>
      <c r="N394" s="20"/>
    </row>
    <row r="395" spans="2:14">
      <c r="B395" s="15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9"/>
      <c r="N395" s="20"/>
    </row>
    <row r="396" spans="2:14">
      <c r="B396" s="15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9"/>
      <c r="N396" s="20"/>
    </row>
    <row r="397" spans="2:14">
      <c r="B397" s="15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9"/>
      <c r="N397" s="20"/>
    </row>
    <row r="398" spans="2:14">
      <c r="B398" s="15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9"/>
      <c r="N398" s="20"/>
    </row>
    <row r="399" spans="2:14">
      <c r="B399" s="15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9"/>
      <c r="N399" s="20"/>
    </row>
    <row r="400" spans="2:14">
      <c r="B400" s="15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9"/>
      <c r="N400" s="20"/>
    </row>
    <row r="401" spans="2:14">
      <c r="B401" s="15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9"/>
      <c r="N401" s="20"/>
    </row>
    <row r="402" spans="2:14">
      <c r="B402" s="15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9"/>
      <c r="N402" s="20"/>
    </row>
    <row r="403" spans="2:14">
      <c r="B403" s="15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9"/>
      <c r="N403" s="20"/>
    </row>
    <row r="404" spans="2:14">
      <c r="B404" s="15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9"/>
      <c r="N404" s="20"/>
    </row>
    <row r="405" spans="2:14">
      <c r="B405" s="15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9"/>
      <c r="N405" s="20"/>
    </row>
    <row r="406" spans="2:14">
      <c r="B406" s="15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9"/>
      <c r="N406" s="20"/>
    </row>
    <row r="407" spans="2:14">
      <c r="B407" s="15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9"/>
      <c r="N407" s="20"/>
    </row>
    <row r="408" spans="2:14">
      <c r="B408" s="15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9"/>
      <c r="N408" s="20"/>
    </row>
    <row r="409" spans="2:14">
      <c r="B409" s="15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9"/>
      <c r="N409" s="20"/>
    </row>
    <row r="410" spans="2:14">
      <c r="B410" s="15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9"/>
      <c r="N410" s="20"/>
    </row>
    <row r="411" spans="2:14">
      <c r="B411" s="15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9"/>
      <c r="N411" s="20"/>
    </row>
    <row r="412" spans="2:14">
      <c r="B412" s="15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9"/>
      <c r="N412" s="20"/>
    </row>
    <row r="413" spans="2:14">
      <c r="B413" s="15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9"/>
      <c r="N413" s="20"/>
    </row>
    <row r="414" spans="2:14">
      <c r="B414" s="15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9"/>
      <c r="N414" s="20"/>
    </row>
    <row r="415" spans="2:14">
      <c r="B415" s="15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9"/>
      <c r="N415" s="20"/>
    </row>
    <row r="416" spans="2:14">
      <c r="B416" s="15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9"/>
      <c r="N416" s="20"/>
    </row>
    <row r="417" spans="2:14">
      <c r="B417" s="15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9"/>
      <c r="N417" s="20"/>
    </row>
    <row r="418" spans="2:14">
      <c r="B418" s="15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9"/>
      <c r="N418" s="20"/>
    </row>
    <row r="419" spans="2:14">
      <c r="B419" s="15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9"/>
      <c r="N419" s="20"/>
    </row>
    <row r="420" spans="2:14">
      <c r="B420" s="15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9"/>
      <c r="N420" s="20"/>
    </row>
    <row r="421" spans="2:14">
      <c r="B421" s="15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9"/>
      <c r="N421" s="20"/>
    </row>
    <row r="422" spans="2:14">
      <c r="B422" s="15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9"/>
      <c r="N422" s="20"/>
    </row>
    <row r="423" spans="2:14">
      <c r="B423" s="15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9"/>
      <c r="N423" s="20"/>
    </row>
    <row r="424" spans="2:14">
      <c r="B424" s="15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9"/>
      <c r="N424" s="20"/>
    </row>
    <row r="425" spans="2:14">
      <c r="B425" s="15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9"/>
      <c r="N425" s="20"/>
    </row>
    <row r="426" spans="2:14">
      <c r="B426" s="15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9"/>
      <c r="N426" s="20"/>
    </row>
    <row r="427" spans="2:14">
      <c r="B427" s="15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9"/>
      <c r="N427" s="20"/>
    </row>
    <row r="428" spans="2:14">
      <c r="B428" s="15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9"/>
      <c r="N428" s="20"/>
    </row>
    <row r="429" spans="2:14">
      <c r="B429" s="15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9"/>
      <c r="N429" s="20"/>
    </row>
    <row r="430" spans="2:14">
      <c r="B430" s="15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9"/>
      <c r="N430" s="20"/>
    </row>
    <row r="431" spans="2:14">
      <c r="B431" s="15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9"/>
      <c r="N431" s="20"/>
    </row>
    <row r="432" spans="2:14">
      <c r="B432" s="15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9"/>
      <c r="N432" s="20"/>
    </row>
    <row r="433" spans="2:14">
      <c r="B433" s="15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9"/>
      <c r="N433" s="20"/>
    </row>
    <row r="434" spans="2:14">
      <c r="B434" s="15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9"/>
      <c r="N434" s="20"/>
    </row>
    <row r="435" spans="2:14">
      <c r="B435" s="15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9"/>
      <c r="N435" s="20"/>
    </row>
    <row r="436" spans="2:14">
      <c r="B436" s="15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9"/>
      <c r="N436" s="20"/>
    </row>
    <row r="437" spans="2:14">
      <c r="B437" s="15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9"/>
      <c r="N437" s="20"/>
    </row>
    <row r="438" spans="2:14">
      <c r="B438" s="15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9"/>
      <c r="N438" s="20"/>
    </row>
    <row r="439" spans="2:14">
      <c r="B439" s="15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9"/>
      <c r="N439" s="20"/>
    </row>
    <row r="440" spans="2:14">
      <c r="B440" s="15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9"/>
      <c r="N440" s="20"/>
    </row>
    <row r="441" spans="2:14">
      <c r="B441" s="15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9"/>
      <c r="N441" s="20"/>
    </row>
    <row r="442" spans="2:14">
      <c r="B442" s="15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9"/>
      <c r="N442" s="20"/>
    </row>
    <row r="443" spans="2:14">
      <c r="B443" s="15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9"/>
      <c r="N443" s="20"/>
    </row>
    <row r="444" spans="2:14">
      <c r="B444" s="15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9"/>
      <c r="N444" s="20"/>
    </row>
    <row r="445" spans="2:14">
      <c r="B445" s="15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9"/>
      <c r="N445" s="20"/>
    </row>
    <row r="446" spans="2:14">
      <c r="B446" s="15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9"/>
      <c r="N446" s="20"/>
    </row>
    <row r="447" spans="2:14">
      <c r="B447" s="15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9"/>
      <c r="N447" s="20"/>
    </row>
    <row r="448" spans="2:14">
      <c r="B448" s="15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9"/>
      <c r="N448" s="20"/>
    </row>
    <row r="449" spans="2:14">
      <c r="B449" s="15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9"/>
      <c r="N449" s="20"/>
    </row>
    <row r="450" spans="2:14">
      <c r="B450" s="15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9"/>
      <c r="N450" s="20"/>
    </row>
    <row r="451" spans="2:14">
      <c r="B451" s="15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9"/>
      <c r="N451" s="20"/>
    </row>
    <row r="452" spans="2:14">
      <c r="B452" s="15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9"/>
      <c r="N452" s="20"/>
    </row>
    <row r="453" spans="2:14">
      <c r="B453" s="15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9"/>
      <c r="N453" s="20"/>
    </row>
    <row r="454" spans="2:14">
      <c r="B454" s="15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9"/>
      <c r="N454" s="20"/>
    </row>
    <row r="455" spans="2:14">
      <c r="B455" s="15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9"/>
      <c r="N455" s="20"/>
    </row>
    <row r="456" spans="2:14">
      <c r="B456" s="15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9"/>
      <c r="N456" s="20"/>
    </row>
    <row r="457" spans="2:14">
      <c r="B457" s="15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9"/>
      <c r="N457" s="20"/>
    </row>
    <row r="458" spans="2:14">
      <c r="B458" s="15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9"/>
      <c r="N458" s="20"/>
    </row>
    <row r="459" spans="2:14">
      <c r="B459" s="15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9"/>
      <c r="N459" s="20"/>
    </row>
    <row r="460" spans="2:14">
      <c r="B460" s="15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9"/>
      <c r="N460" s="20"/>
    </row>
    <row r="461" spans="2:14">
      <c r="B461" s="15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9"/>
      <c r="N461" s="20"/>
    </row>
    <row r="462" spans="2:14">
      <c r="B462" s="15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9"/>
      <c r="N462" s="20"/>
    </row>
    <row r="463" spans="2:14">
      <c r="B463" s="15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9"/>
      <c r="N463" s="20"/>
    </row>
    <row r="464" spans="2:14">
      <c r="B464" s="15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9"/>
      <c r="N464" s="20"/>
    </row>
    <row r="465" spans="2:14">
      <c r="B465" s="15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9"/>
      <c r="N465" s="20"/>
    </row>
    <row r="466" spans="2:14">
      <c r="B466" s="15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9"/>
      <c r="N466" s="20"/>
    </row>
    <row r="467" spans="2:14">
      <c r="B467" s="15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9"/>
      <c r="N467" s="20"/>
    </row>
    <row r="468" spans="2:14">
      <c r="B468" s="15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9"/>
      <c r="N468" s="20"/>
    </row>
    <row r="469" spans="2:14">
      <c r="B469" s="15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9"/>
      <c r="N469" s="20"/>
    </row>
    <row r="470" spans="2:14">
      <c r="B470" s="15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9"/>
      <c r="N470" s="20"/>
    </row>
    <row r="471" spans="2:14">
      <c r="B471" s="15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9"/>
      <c r="N471" s="20"/>
    </row>
    <row r="472" spans="2:14">
      <c r="B472" s="15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9"/>
      <c r="N472" s="20"/>
    </row>
    <row r="473" spans="2:14">
      <c r="B473" s="15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9"/>
      <c r="N473" s="20"/>
    </row>
    <row r="474" spans="2:14">
      <c r="B474" s="15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9"/>
      <c r="N474" s="20"/>
    </row>
    <row r="475" spans="2:14">
      <c r="B475" s="15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9"/>
      <c r="N475" s="20"/>
    </row>
    <row r="476" spans="2:14">
      <c r="B476" s="15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9"/>
      <c r="N476" s="20"/>
    </row>
    <row r="477" spans="2:14">
      <c r="B477" s="15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9"/>
      <c r="N477" s="20"/>
    </row>
    <row r="478" spans="2:14">
      <c r="B478" s="15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9"/>
      <c r="N478" s="20"/>
    </row>
    <row r="479" spans="2:14">
      <c r="B479" s="15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9"/>
      <c r="N479" s="20"/>
    </row>
    <row r="480" spans="2:14">
      <c r="B480" s="15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9"/>
      <c r="N480" s="20"/>
    </row>
    <row r="481" spans="2:14">
      <c r="B481" s="15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9"/>
      <c r="N481" s="20"/>
    </row>
    <row r="482" spans="2:14">
      <c r="B482" s="15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9"/>
      <c r="N482" s="20"/>
    </row>
    <row r="483" spans="2:14">
      <c r="B483" s="15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9"/>
      <c r="N483" s="20"/>
    </row>
    <row r="484" spans="2:14">
      <c r="B484" s="15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9"/>
      <c r="N484" s="20"/>
    </row>
    <row r="485" spans="2:14">
      <c r="B485" s="15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9"/>
      <c r="N485" s="20"/>
    </row>
    <row r="486" spans="2:14">
      <c r="B486" s="15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9"/>
      <c r="N486" s="20"/>
    </row>
    <row r="487" spans="2:14">
      <c r="B487" s="15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9"/>
      <c r="N487" s="20"/>
    </row>
    <row r="488" spans="2:14">
      <c r="B488" s="15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9"/>
      <c r="N488" s="20"/>
    </row>
    <row r="489" spans="2:14">
      <c r="B489" s="15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9"/>
      <c r="N489" s="20"/>
    </row>
    <row r="490" spans="2:14">
      <c r="B490" s="15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9"/>
      <c r="N490" s="20"/>
    </row>
    <row r="491" spans="2:14">
      <c r="B491" s="15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9"/>
      <c r="N491" s="20"/>
    </row>
    <row r="492" spans="2:14">
      <c r="B492" s="15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9"/>
      <c r="N492" s="20"/>
    </row>
    <row r="493" spans="2:14">
      <c r="B493" s="15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9"/>
      <c r="N493" s="20"/>
    </row>
    <row r="494" spans="2:14">
      <c r="B494" s="15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9"/>
      <c r="N494" s="20"/>
    </row>
    <row r="495" spans="2:14">
      <c r="B495" s="15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9"/>
      <c r="N495" s="20"/>
    </row>
    <row r="496" spans="2:14">
      <c r="B496" s="15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9"/>
      <c r="N496" s="20"/>
    </row>
    <row r="497" spans="2:14">
      <c r="B497" s="15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9"/>
      <c r="N497" s="20"/>
    </row>
    <row r="498" spans="2:14">
      <c r="B498" s="15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9"/>
      <c r="N498" s="20"/>
    </row>
    <row r="499" spans="2:14">
      <c r="B499" s="15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9"/>
      <c r="N499" s="20"/>
    </row>
    <row r="500" spans="2:14">
      <c r="B500" s="15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9"/>
      <c r="N500" s="20"/>
    </row>
    <row r="501" spans="2:14">
      <c r="B501" s="15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9"/>
      <c r="N501" s="20"/>
    </row>
    <row r="502" spans="2:14">
      <c r="B502" s="15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9"/>
      <c r="N502" s="20"/>
    </row>
    <row r="503" spans="2:14">
      <c r="B503" s="15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9"/>
      <c r="N503" s="20"/>
    </row>
    <row r="504" spans="2:14">
      <c r="B504" s="15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9"/>
      <c r="N504" s="20"/>
    </row>
    <row r="505" spans="2:14">
      <c r="B505" s="15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9"/>
      <c r="N505" s="20"/>
    </row>
    <row r="506" spans="2:14">
      <c r="B506" s="15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9"/>
      <c r="N506" s="20"/>
    </row>
    <row r="507" spans="2:14">
      <c r="B507" s="15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9"/>
      <c r="N507" s="20"/>
    </row>
    <row r="508" spans="2:14">
      <c r="B508" s="15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9"/>
      <c r="N508" s="20"/>
    </row>
    <row r="509" spans="2:14">
      <c r="B509" s="15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9"/>
      <c r="N509" s="20"/>
    </row>
    <row r="510" spans="2:14">
      <c r="B510" s="15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9"/>
      <c r="N510" s="20"/>
    </row>
    <row r="511" spans="2:14">
      <c r="B511" s="15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9"/>
      <c r="N511" s="20"/>
    </row>
    <row r="512" spans="2:14">
      <c r="B512" s="15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9"/>
      <c r="N512" s="20"/>
    </row>
    <row r="513" spans="2:14">
      <c r="B513" s="15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9"/>
      <c r="N513" s="20"/>
    </row>
    <row r="514" spans="2:14">
      <c r="B514" s="15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9"/>
      <c r="N514" s="20"/>
    </row>
    <row r="515" spans="2:14">
      <c r="B515" s="15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9"/>
      <c r="N515" s="20"/>
    </row>
    <row r="516" spans="2:14">
      <c r="B516" s="15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9"/>
      <c r="N516" s="20"/>
    </row>
    <row r="517" spans="2:14">
      <c r="B517" s="15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9"/>
      <c r="N517" s="20"/>
    </row>
    <row r="518" spans="2:14">
      <c r="B518" s="15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9"/>
      <c r="N518" s="20"/>
    </row>
    <row r="519" spans="2:14">
      <c r="B519" s="15"/>
    </row>
    <row r="520" spans="2:14">
      <c r="B520" s="15"/>
    </row>
    <row r="521" spans="2:14">
      <c r="B521" s="15"/>
    </row>
    <row r="522" spans="2:14">
      <c r="B522" s="15"/>
    </row>
    <row r="523" spans="2:14">
      <c r="B523" s="15"/>
    </row>
    <row r="524" spans="2:14">
      <c r="B524" s="15"/>
    </row>
    <row r="525" spans="2:14">
      <c r="B525" s="15"/>
    </row>
    <row r="526" spans="2:14">
      <c r="B526" s="15"/>
    </row>
    <row r="527" spans="2:14">
      <c r="B527" s="15"/>
    </row>
    <row r="528" spans="2:14">
      <c r="B528" s="15"/>
    </row>
    <row r="529" spans="2:2">
      <c r="B529" s="15"/>
    </row>
    <row r="530" spans="2:2">
      <c r="B530" s="15"/>
    </row>
    <row r="531" spans="2:2">
      <c r="B531" s="15"/>
    </row>
    <row r="532" spans="2:2">
      <c r="B532" s="15"/>
    </row>
    <row r="533" spans="2:2">
      <c r="B533" s="15"/>
    </row>
    <row r="534" spans="2:2">
      <c r="B534" s="15"/>
    </row>
    <row r="535" spans="2:2">
      <c r="B535" s="15"/>
    </row>
    <row r="536" spans="2:2">
      <c r="B536" s="15"/>
    </row>
    <row r="537" spans="2:2">
      <c r="B537" s="15"/>
    </row>
    <row r="538" spans="2:2">
      <c r="B538" s="15"/>
    </row>
    <row r="539" spans="2:2">
      <c r="B539" s="15"/>
    </row>
    <row r="540" spans="2:2">
      <c r="B540" s="15"/>
    </row>
    <row r="541" spans="2:2">
      <c r="B541" s="15"/>
    </row>
    <row r="542" spans="2:2">
      <c r="B542" s="15"/>
    </row>
    <row r="543" spans="2:2">
      <c r="B543" s="15"/>
    </row>
    <row r="544" spans="2:2">
      <c r="B544" s="15"/>
    </row>
    <row r="545" spans="2:2">
      <c r="B545" s="15"/>
    </row>
    <row r="546" spans="2:2">
      <c r="B546" s="15"/>
    </row>
    <row r="547" spans="2:2">
      <c r="B547" s="15"/>
    </row>
    <row r="548" spans="2:2">
      <c r="B548" s="15"/>
    </row>
    <row r="549" spans="2:2">
      <c r="B549" s="15"/>
    </row>
    <row r="550" spans="2:2">
      <c r="B550" s="15"/>
    </row>
    <row r="551" spans="2:2">
      <c r="B551" s="15"/>
    </row>
    <row r="552" spans="2:2">
      <c r="B552" s="15"/>
    </row>
    <row r="553" spans="2:2">
      <c r="B553" s="15"/>
    </row>
    <row r="554" spans="2:2">
      <c r="B554" s="15"/>
    </row>
    <row r="555" spans="2:2">
      <c r="B555" s="15"/>
    </row>
    <row r="556" spans="2:2">
      <c r="B556" s="15"/>
    </row>
    <row r="557" spans="2:2">
      <c r="B557" s="15"/>
    </row>
    <row r="558" spans="2:2">
      <c r="B558" s="15"/>
    </row>
    <row r="559" spans="2:2">
      <c r="B559" s="15"/>
    </row>
    <row r="560" spans="2:2">
      <c r="B560" s="15"/>
    </row>
    <row r="561" spans="2:2">
      <c r="B561" s="15"/>
    </row>
    <row r="562" spans="2:2">
      <c r="B562" s="15"/>
    </row>
    <row r="563" spans="2:2">
      <c r="B563" s="15"/>
    </row>
    <row r="564" spans="2:2">
      <c r="B564" s="15"/>
    </row>
    <row r="565" spans="2:2">
      <c r="B565" s="15"/>
    </row>
    <row r="566" spans="2:2">
      <c r="B566" s="15"/>
    </row>
    <row r="567" spans="2:2">
      <c r="B567" s="15"/>
    </row>
    <row r="568" spans="2:2">
      <c r="B568" s="15"/>
    </row>
    <row r="569" spans="2:2">
      <c r="B569" s="15"/>
    </row>
    <row r="570" spans="2:2">
      <c r="B570" s="15"/>
    </row>
    <row r="571" spans="2:2">
      <c r="B571" s="15"/>
    </row>
    <row r="572" spans="2:2">
      <c r="B572" s="15"/>
    </row>
    <row r="573" spans="2:2">
      <c r="B573" s="15"/>
    </row>
    <row r="574" spans="2:2">
      <c r="B574" s="15"/>
    </row>
    <row r="575" spans="2:2">
      <c r="B575" s="15"/>
    </row>
    <row r="576" spans="2:2">
      <c r="B576" s="15"/>
    </row>
    <row r="577" spans="2:2">
      <c r="B577" s="15"/>
    </row>
    <row r="578" spans="2:2">
      <c r="B578" s="15"/>
    </row>
    <row r="579" spans="2:2">
      <c r="B579" s="15"/>
    </row>
    <row r="580" spans="2:2">
      <c r="B580" s="15"/>
    </row>
    <row r="581" spans="2:2">
      <c r="B581" s="15"/>
    </row>
    <row r="582" spans="2:2">
      <c r="B582" s="15"/>
    </row>
    <row r="583" spans="2:2">
      <c r="B583" s="15"/>
    </row>
    <row r="584" spans="2:2">
      <c r="B584" s="15"/>
    </row>
    <row r="585" spans="2:2">
      <c r="B585" s="15"/>
    </row>
    <row r="586" spans="2:2">
      <c r="B586" s="15"/>
    </row>
    <row r="587" spans="2:2">
      <c r="B587" s="15"/>
    </row>
    <row r="588" spans="2:2">
      <c r="B588" s="15"/>
    </row>
    <row r="589" spans="2:2">
      <c r="B589" s="15"/>
    </row>
    <row r="590" spans="2:2">
      <c r="B590" s="15"/>
    </row>
    <row r="591" spans="2:2">
      <c r="B591" s="15"/>
    </row>
    <row r="592" spans="2:2">
      <c r="B592" s="15"/>
    </row>
    <row r="593" spans="2:2">
      <c r="B593" s="15"/>
    </row>
    <row r="594" spans="2:2">
      <c r="B594" s="15"/>
    </row>
    <row r="595" spans="2:2">
      <c r="B595" s="15"/>
    </row>
    <row r="596" spans="2:2">
      <c r="B596" s="15"/>
    </row>
    <row r="597" spans="2:2">
      <c r="B597" s="15"/>
    </row>
    <row r="598" spans="2:2">
      <c r="B598" s="15"/>
    </row>
    <row r="599" spans="2:2">
      <c r="B599" s="15"/>
    </row>
    <row r="600" spans="2:2">
      <c r="B600" s="15"/>
    </row>
    <row r="601" spans="2:2">
      <c r="B601" s="15"/>
    </row>
    <row r="602" spans="2:2">
      <c r="B602" s="15"/>
    </row>
    <row r="603" spans="2:2">
      <c r="B603" s="15"/>
    </row>
    <row r="604" spans="2:2">
      <c r="B604" s="15"/>
    </row>
    <row r="605" spans="2:2">
      <c r="B605" s="15"/>
    </row>
    <row r="606" spans="2:2">
      <c r="B606" s="15"/>
    </row>
    <row r="607" spans="2:2">
      <c r="B607" s="15"/>
    </row>
    <row r="608" spans="2:2">
      <c r="B608" s="15"/>
    </row>
    <row r="609" spans="2:2">
      <c r="B609" s="15"/>
    </row>
    <row r="610" spans="2:2">
      <c r="B610" s="15"/>
    </row>
    <row r="611" spans="2:2">
      <c r="B611" s="15"/>
    </row>
    <row r="612" spans="2:2">
      <c r="B612" s="15"/>
    </row>
    <row r="613" spans="2:2">
      <c r="B613" s="15"/>
    </row>
    <row r="614" spans="2:2">
      <c r="B614" s="15"/>
    </row>
    <row r="615" spans="2:2">
      <c r="B615" s="15"/>
    </row>
    <row r="616" spans="2:2">
      <c r="B616" s="15"/>
    </row>
    <row r="617" spans="2:2">
      <c r="B617" s="15"/>
    </row>
    <row r="618" spans="2:2">
      <c r="B618" s="15"/>
    </row>
    <row r="619" spans="2:2">
      <c r="B619" s="15"/>
    </row>
    <row r="620" spans="2:2">
      <c r="B620" s="15"/>
    </row>
    <row r="621" spans="2:2">
      <c r="B621" s="15"/>
    </row>
    <row r="622" spans="2:2">
      <c r="B622" s="15"/>
    </row>
    <row r="623" spans="2:2">
      <c r="B623" s="15"/>
    </row>
    <row r="624" spans="2:2">
      <c r="B624" s="15"/>
    </row>
    <row r="625" spans="2:2">
      <c r="B625" s="15"/>
    </row>
    <row r="626" spans="2:2">
      <c r="B626" s="15"/>
    </row>
    <row r="627" spans="2:2">
      <c r="B627" s="15"/>
    </row>
    <row r="628" spans="2:2">
      <c r="B628" s="15"/>
    </row>
    <row r="629" spans="2:2">
      <c r="B629" s="15"/>
    </row>
    <row r="630" spans="2:2">
      <c r="B630" s="15"/>
    </row>
    <row r="631" spans="2:2">
      <c r="B631" s="15"/>
    </row>
    <row r="632" spans="2:2">
      <c r="B632" s="15"/>
    </row>
    <row r="633" spans="2:2">
      <c r="B633" s="15"/>
    </row>
    <row r="634" spans="2:2">
      <c r="B634" s="15"/>
    </row>
    <row r="635" spans="2:2">
      <c r="B635" s="15"/>
    </row>
    <row r="636" spans="2:2">
      <c r="B636" s="15"/>
    </row>
    <row r="637" spans="2:2">
      <c r="B637" s="15"/>
    </row>
    <row r="638" spans="2:2">
      <c r="B638" s="15"/>
    </row>
    <row r="639" spans="2:2">
      <c r="B639" s="15"/>
    </row>
    <row r="640" spans="2:2">
      <c r="B640" s="15"/>
    </row>
    <row r="641" spans="2:2">
      <c r="B641" s="15"/>
    </row>
    <row r="642" spans="2:2">
      <c r="B642" s="15"/>
    </row>
    <row r="643" spans="2:2">
      <c r="B643" s="15"/>
    </row>
    <row r="644" spans="2:2">
      <c r="B644" s="15"/>
    </row>
    <row r="645" spans="2:2">
      <c r="B645" s="15"/>
    </row>
    <row r="646" spans="2:2">
      <c r="B646" s="15"/>
    </row>
    <row r="647" spans="2:2">
      <c r="B647" s="15"/>
    </row>
    <row r="648" spans="2:2">
      <c r="B648" s="15"/>
    </row>
    <row r="649" spans="2:2">
      <c r="B649" s="15"/>
    </row>
    <row r="650" spans="2:2">
      <c r="B650" s="15"/>
    </row>
    <row r="651" spans="2:2">
      <c r="B651" s="15"/>
    </row>
    <row r="652" spans="2:2">
      <c r="B652" s="15"/>
    </row>
    <row r="653" spans="2:2">
      <c r="B653" s="15"/>
    </row>
    <row r="654" spans="2:2">
      <c r="B654" s="15"/>
    </row>
    <row r="655" spans="2:2">
      <c r="B655" s="15"/>
    </row>
    <row r="656" spans="2:2">
      <c r="B656" s="15"/>
    </row>
    <row r="657" spans="2:2">
      <c r="B657" s="15"/>
    </row>
    <row r="658" spans="2:2">
      <c r="B658" s="15"/>
    </row>
    <row r="659" spans="2:2">
      <c r="B659" s="15"/>
    </row>
    <row r="660" spans="2:2">
      <c r="B660" s="15"/>
    </row>
    <row r="661" spans="2:2">
      <c r="B661" s="15"/>
    </row>
    <row r="662" spans="2:2">
      <c r="B662" s="15"/>
    </row>
    <row r="663" spans="2:2">
      <c r="B663" s="15"/>
    </row>
    <row r="664" spans="2:2">
      <c r="B664" s="15"/>
    </row>
    <row r="665" spans="2:2">
      <c r="B665" s="15"/>
    </row>
    <row r="666" spans="2:2">
      <c r="B666" s="15"/>
    </row>
    <row r="667" spans="2:2">
      <c r="B667" s="15"/>
    </row>
    <row r="668" spans="2:2">
      <c r="B668" s="15"/>
    </row>
    <row r="669" spans="2:2">
      <c r="B669" s="15"/>
    </row>
    <row r="670" spans="2:2">
      <c r="B670" s="15"/>
    </row>
    <row r="671" spans="2:2">
      <c r="B671" s="15"/>
    </row>
    <row r="672" spans="2:2">
      <c r="B672" s="15"/>
    </row>
    <row r="673" spans="2:2">
      <c r="B673" s="15"/>
    </row>
    <row r="674" spans="2:2">
      <c r="B674" s="15"/>
    </row>
    <row r="675" spans="2:2">
      <c r="B675" s="15"/>
    </row>
    <row r="676" spans="2:2">
      <c r="B676" s="15"/>
    </row>
    <row r="677" spans="2:2">
      <c r="B677" s="15"/>
    </row>
    <row r="678" spans="2:2">
      <c r="B678" s="15"/>
    </row>
    <row r="679" spans="2:2">
      <c r="B679" s="15"/>
    </row>
    <row r="680" spans="2:2">
      <c r="B680" s="15"/>
    </row>
    <row r="681" spans="2:2">
      <c r="B681" s="15"/>
    </row>
    <row r="682" spans="2:2">
      <c r="B682" s="15"/>
    </row>
    <row r="683" spans="2:2">
      <c r="B683" s="15"/>
    </row>
    <row r="684" spans="2:2">
      <c r="B684" s="15"/>
    </row>
    <row r="685" spans="2:2">
      <c r="B685" s="15"/>
    </row>
    <row r="686" spans="2:2">
      <c r="B686" s="15"/>
    </row>
  </sheetData>
  <mergeCells count="14">
    <mergeCell ref="A4:A56"/>
    <mergeCell ref="G2:N2"/>
    <mergeCell ref="A2:F2"/>
    <mergeCell ref="L4:N4"/>
    <mergeCell ref="C5:F5"/>
    <mergeCell ref="G5:I5"/>
    <mergeCell ref="J5:L5"/>
    <mergeCell ref="E1:N1"/>
    <mergeCell ref="M56:N56"/>
    <mergeCell ref="M55:N55"/>
    <mergeCell ref="B4:K4"/>
    <mergeCell ref="M5:M6"/>
    <mergeCell ref="N5:N6"/>
    <mergeCell ref="B5:B6"/>
  </mergeCells>
  <phoneticPr fontId="0" type="noConversion"/>
  <pageMargins left="0.25" right="0.25" top="0.75" bottom="0.75" header="0.3" footer="0.3"/>
  <pageSetup paperSize="9" scale="7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I147"/>
  <sheetViews>
    <sheetView showGridLines="0" workbookViewId="0">
      <selection activeCell="C10" sqref="C10"/>
    </sheetView>
  </sheetViews>
  <sheetFormatPr defaultRowHeight="12.75"/>
  <cols>
    <col min="1" max="1" width="6.28515625" style="12" customWidth="1"/>
    <col min="2" max="2" width="13.5703125" style="12" customWidth="1"/>
    <col min="3" max="3" width="15.85546875" style="12" customWidth="1"/>
    <col min="4" max="4" width="17.28515625" style="12" customWidth="1"/>
    <col min="5" max="5" width="13.85546875" style="12" customWidth="1"/>
    <col min="6" max="6" width="15.140625" style="12" customWidth="1"/>
    <col min="7" max="16384" width="9.140625" style="12"/>
  </cols>
  <sheetData>
    <row r="1" spans="1:9" ht="65.25" customHeight="1">
      <c r="A1" s="22"/>
      <c r="B1" s="22"/>
      <c r="C1" s="22"/>
      <c r="D1" s="737" t="s">
        <v>298</v>
      </c>
      <c r="E1" s="737"/>
      <c r="F1" s="737"/>
      <c r="G1" s="23"/>
    </row>
    <row r="2" spans="1:9" ht="6.75" customHeight="1">
      <c r="A2" s="24"/>
      <c r="B2" s="24"/>
      <c r="C2" s="24"/>
      <c r="D2" s="24"/>
      <c r="E2" s="24"/>
      <c r="F2" s="24"/>
      <c r="G2" s="24"/>
    </row>
    <row r="3" spans="1:9" ht="15">
      <c r="A3" s="745" t="s">
        <v>120</v>
      </c>
      <c r="B3" s="745"/>
      <c r="C3" s="745"/>
      <c r="D3" s="745"/>
      <c r="E3" s="745"/>
      <c r="F3" s="745"/>
      <c r="G3" s="11"/>
    </row>
    <row r="4" spans="1:9" ht="3" customHeight="1" thickBot="1">
      <c r="A4" s="24"/>
      <c r="B4" s="25"/>
      <c r="C4" s="24"/>
      <c r="D4" s="24"/>
      <c r="E4" s="24"/>
      <c r="F4" s="24"/>
      <c r="G4" s="24"/>
    </row>
    <row r="5" spans="1:9" ht="17.25" customHeight="1" thickBot="1">
      <c r="A5" s="741" t="s">
        <v>153</v>
      </c>
      <c r="B5" s="738" t="s">
        <v>84</v>
      </c>
      <c r="C5" s="739"/>
      <c r="D5" s="739"/>
      <c r="E5" s="739"/>
      <c r="F5" s="161" t="str">
        <f>'Generalidades Fracionada'!E3</f>
        <v>SETEMBRO|20</v>
      </c>
      <c r="G5" s="11"/>
      <c r="I5" s="11"/>
    </row>
    <row r="6" spans="1:9" ht="15.75" customHeight="1" thickBot="1">
      <c r="A6" s="742"/>
      <c r="B6" s="751" t="s">
        <v>150</v>
      </c>
      <c r="C6" s="754" t="s">
        <v>103</v>
      </c>
      <c r="D6" s="755"/>
      <c r="E6" s="160" t="s">
        <v>42</v>
      </c>
      <c r="F6" s="160" t="s">
        <v>154</v>
      </c>
      <c r="G6" s="11"/>
    </row>
    <row r="7" spans="1:9" ht="13.5" customHeight="1">
      <c r="A7" s="742"/>
      <c r="B7" s="752"/>
      <c r="C7" s="134" t="s">
        <v>85</v>
      </c>
      <c r="D7" s="135" t="s">
        <v>87</v>
      </c>
      <c r="E7" s="756" t="s">
        <v>94</v>
      </c>
      <c r="F7" s="756" t="s">
        <v>94</v>
      </c>
      <c r="G7" s="11"/>
    </row>
    <row r="8" spans="1:9" ht="13.5" thickBot="1">
      <c r="A8" s="742"/>
      <c r="B8" s="753"/>
      <c r="C8" s="162" t="s">
        <v>104</v>
      </c>
      <c r="D8" s="136" t="s">
        <v>104</v>
      </c>
      <c r="E8" s="757"/>
      <c r="F8" s="757"/>
      <c r="G8" s="11"/>
    </row>
    <row r="9" spans="1:9" ht="13.5" thickBot="1">
      <c r="A9" s="743"/>
      <c r="B9" s="416">
        <v>20</v>
      </c>
      <c r="C9" s="165">
        <f>[43]planrescity!C9</f>
        <v>40.656127638068888</v>
      </c>
      <c r="D9" s="165">
        <f>[43]planrescity!D9</f>
        <v>56.381945506326076</v>
      </c>
      <c r="E9" s="414">
        <v>0.3</v>
      </c>
      <c r="F9" s="414">
        <v>0.3</v>
      </c>
      <c r="G9" s="11"/>
    </row>
    <row r="10" spans="1:9" ht="13.5" thickBot="1">
      <c r="A10" s="743"/>
      <c r="B10" s="417">
        <f>+B9+10</f>
        <v>30</v>
      </c>
      <c r="C10" s="163">
        <f>[43]planrescity!C10</f>
        <v>45.190611122493074</v>
      </c>
      <c r="D10" s="163">
        <f>[43]planrescity!D10</f>
        <v>63.298847033831763</v>
      </c>
      <c r="E10" s="415">
        <v>0.3</v>
      </c>
      <c r="F10" s="415">
        <v>0.3</v>
      </c>
      <c r="G10" s="11"/>
    </row>
    <row r="11" spans="1:9" ht="13.5" thickBot="1">
      <c r="A11" s="743"/>
      <c r="B11" s="417">
        <f t="shared" ref="B11:B17" si="0">+B10+10</f>
        <v>40</v>
      </c>
      <c r="C11" s="163">
        <f>[43]planrescity!C11</f>
        <v>49.725094606917274</v>
      </c>
      <c r="D11" s="163">
        <f>[43]planrescity!D11</f>
        <v>70.215748561337449</v>
      </c>
      <c r="E11" s="415">
        <v>0.3</v>
      </c>
      <c r="F11" s="415">
        <v>0.3</v>
      </c>
      <c r="G11" s="11"/>
    </row>
    <row r="12" spans="1:9" ht="13.5" thickBot="1">
      <c r="A12" s="743"/>
      <c r="B12" s="417">
        <f t="shared" si="0"/>
        <v>50</v>
      </c>
      <c r="C12" s="163">
        <f>[43]planrescity!C12</f>
        <v>54.25957809134146</v>
      </c>
      <c r="D12" s="163">
        <f>[43]planrescity!D12</f>
        <v>77.132650088843135</v>
      </c>
      <c r="E12" s="415">
        <v>0.3</v>
      </c>
      <c r="F12" s="415">
        <v>0.3</v>
      </c>
      <c r="G12" s="11"/>
    </row>
    <row r="13" spans="1:9" ht="13.5" thickBot="1">
      <c r="A13" s="743"/>
      <c r="B13" s="417">
        <f t="shared" si="0"/>
        <v>60</v>
      </c>
      <c r="C13" s="163">
        <f>[43]planrescity!C13</f>
        <v>58.794061575765653</v>
      </c>
      <c r="D13" s="163">
        <f>[43]planrescity!D13</f>
        <v>84.049551616348822</v>
      </c>
      <c r="E13" s="415">
        <v>0.3</v>
      </c>
      <c r="F13" s="415">
        <v>0.3</v>
      </c>
      <c r="G13" s="11"/>
    </row>
    <row r="14" spans="1:9" ht="13.5" thickBot="1">
      <c r="A14" s="743"/>
      <c r="B14" s="417">
        <f t="shared" si="0"/>
        <v>70</v>
      </c>
      <c r="C14" s="163">
        <f>[43]planrescity!C14</f>
        <v>63.328545060189853</v>
      </c>
      <c r="D14" s="163">
        <f>[43]planrescity!D14</f>
        <v>90.966453143854523</v>
      </c>
      <c r="E14" s="415">
        <v>0.3</v>
      </c>
      <c r="F14" s="415">
        <v>0.3</v>
      </c>
      <c r="G14" s="11"/>
    </row>
    <row r="15" spans="1:9" ht="13.5" thickBot="1">
      <c r="A15" s="743"/>
      <c r="B15" s="417">
        <f t="shared" si="0"/>
        <v>80</v>
      </c>
      <c r="C15" s="163">
        <f>[43]planrescity!C15</f>
        <v>67.863028544614011</v>
      </c>
      <c r="D15" s="163">
        <f>[43]planrescity!D15</f>
        <v>97.883354671360181</v>
      </c>
      <c r="E15" s="415">
        <v>0.3</v>
      </c>
      <c r="F15" s="415">
        <v>0.3</v>
      </c>
      <c r="G15" s="11"/>
      <c r="I15" s="17"/>
    </row>
    <row r="16" spans="1:9" ht="13.5" thickBot="1">
      <c r="A16" s="743"/>
      <c r="B16" s="417">
        <f t="shared" si="0"/>
        <v>90</v>
      </c>
      <c r="C16" s="163">
        <f>[43]planrescity!C16</f>
        <v>72.397512029038225</v>
      </c>
      <c r="D16" s="163">
        <f>[43]planrescity!D16</f>
        <v>104.80025619886587</v>
      </c>
      <c r="E16" s="415">
        <v>0.3</v>
      </c>
      <c r="F16" s="415">
        <v>0.3</v>
      </c>
      <c r="G16" s="11"/>
    </row>
    <row r="17" spans="1:7" ht="13.5" thickBot="1">
      <c r="A17" s="743"/>
      <c r="B17" s="417">
        <f t="shared" si="0"/>
        <v>100</v>
      </c>
      <c r="C17" s="163">
        <f>[43]planrescity!C17</f>
        <v>76.931995513462439</v>
      </c>
      <c r="D17" s="163">
        <f>[43]planrescity!D17</f>
        <v>111.71715772637157</v>
      </c>
      <c r="E17" s="415">
        <v>0.3</v>
      </c>
      <c r="F17" s="415">
        <v>0.3</v>
      </c>
      <c r="G17" s="11"/>
    </row>
    <row r="18" spans="1:7" ht="13.5" thickBot="1">
      <c r="A18" s="743"/>
      <c r="B18" s="417">
        <f>B17+20</f>
        <v>120</v>
      </c>
      <c r="C18" s="163">
        <f>[43]planrescity!C18</f>
        <v>86.000962482310783</v>
      </c>
      <c r="D18" s="163">
        <f>[43]planrescity!D18</f>
        <v>125.55096078138291</v>
      </c>
      <c r="E18" s="415">
        <v>0.3</v>
      </c>
      <c r="F18" s="415">
        <v>0.3</v>
      </c>
      <c r="G18" s="11"/>
    </row>
    <row r="19" spans="1:7" ht="13.5" thickBot="1">
      <c r="A19" s="743"/>
      <c r="B19" s="417">
        <f>B18+20</f>
        <v>140</v>
      </c>
      <c r="C19" s="163">
        <f>[43]planrescity!C19</f>
        <v>95.069929451159183</v>
      </c>
      <c r="D19" s="163">
        <f>[43]planrescity!D19</f>
        <v>139.38476383639431</v>
      </c>
      <c r="E19" s="415">
        <v>0.3</v>
      </c>
      <c r="F19" s="415">
        <v>0.3</v>
      </c>
      <c r="G19" s="11"/>
    </row>
    <row r="20" spans="1:7" ht="13.5" thickBot="1">
      <c r="A20" s="743"/>
      <c r="B20" s="417">
        <f>B19+20</f>
        <v>160</v>
      </c>
      <c r="C20" s="163">
        <f>[43]planrescity!C20</f>
        <v>104.13889642000755</v>
      </c>
      <c r="D20" s="163">
        <f>[43]planrescity!D20</f>
        <v>153.21856689140566</v>
      </c>
      <c r="E20" s="415">
        <v>0.3</v>
      </c>
      <c r="F20" s="415">
        <v>0.3</v>
      </c>
      <c r="G20" s="11"/>
    </row>
    <row r="21" spans="1:7" ht="13.5" thickBot="1">
      <c r="A21" s="743"/>
      <c r="B21" s="417">
        <f>B20+20</f>
        <v>180</v>
      </c>
      <c r="C21" s="163">
        <f>[43]planrescity!C21</f>
        <v>113.20786338885593</v>
      </c>
      <c r="D21" s="163">
        <f>[43]planrescity!D21</f>
        <v>167.05236994641703</v>
      </c>
      <c r="E21" s="415">
        <v>0.3</v>
      </c>
      <c r="F21" s="415">
        <v>0.3</v>
      </c>
      <c r="G21" s="11"/>
    </row>
    <row r="22" spans="1:7" ht="13.5" thickBot="1">
      <c r="A22" s="743"/>
      <c r="B22" s="417">
        <f>B21+20</f>
        <v>200</v>
      </c>
      <c r="C22" s="163">
        <f>[43]planrescity!C22</f>
        <v>122.27683035770434</v>
      </c>
      <c r="D22" s="163">
        <f>[43]planrescity!D22</f>
        <v>180.88617300142843</v>
      </c>
      <c r="E22" s="415">
        <v>0.3</v>
      </c>
      <c r="F22" s="415">
        <v>0.3</v>
      </c>
      <c r="G22" s="11"/>
    </row>
    <row r="23" spans="1:7" ht="13.5" thickBot="1">
      <c r="A23" s="743"/>
      <c r="B23" s="417">
        <v>250</v>
      </c>
      <c r="C23" s="163">
        <f>[43]planrescity!C23</f>
        <v>144.94924777982527</v>
      </c>
      <c r="D23" s="163">
        <f>[43]planrescity!D23</f>
        <v>215.47068063895688</v>
      </c>
      <c r="E23" s="415">
        <v>0.3</v>
      </c>
      <c r="F23" s="415">
        <v>0.3</v>
      </c>
      <c r="G23" s="11"/>
    </row>
    <row r="24" spans="1:7" ht="13.5" thickBot="1">
      <c r="A24" s="743"/>
      <c r="B24" s="418">
        <v>300</v>
      </c>
      <c r="C24" s="164">
        <f>[43]planrescity!C24</f>
        <v>167.6216652019462</v>
      </c>
      <c r="D24" s="164">
        <f>[43]planrescity!D24</f>
        <v>250.05518827648527</v>
      </c>
      <c r="E24" s="415">
        <v>0.3</v>
      </c>
      <c r="F24" s="415">
        <v>0.3</v>
      </c>
      <c r="G24" s="11"/>
    </row>
    <row r="25" spans="1:7" ht="15">
      <c r="A25" s="743"/>
      <c r="B25" s="746" t="s">
        <v>121</v>
      </c>
      <c r="C25" s="747"/>
      <c r="D25" s="747"/>
      <c r="E25" s="748"/>
      <c r="F25" s="30">
        <f>[43]planrescity!$F$25</f>
        <v>0.65669082062234663</v>
      </c>
      <c r="G25" s="11"/>
    </row>
    <row r="26" spans="1:7" ht="15.75" thickBot="1">
      <c r="A26" s="744"/>
      <c r="B26" s="749" t="s">
        <v>105</v>
      </c>
      <c r="C26" s="750"/>
      <c r="D26" s="750"/>
      <c r="E26" s="750"/>
      <c r="F26" s="31">
        <f>[43]planrescity!$F$26</f>
        <v>42.54814245131471</v>
      </c>
      <c r="G26" s="11"/>
    </row>
    <row r="27" spans="1:7">
      <c r="B27" s="26"/>
      <c r="C27" s="26"/>
      <c r="D27" s="26"/>
      <c r="E27" s="26"/>
      <c r="F27" s="27"/>
    </row>
    <row r="28" spans="1:7">
      <c r="A28" s="114" t="s">
        <v>122</v>
      </c>
      <c r="B28" s="58"/>
      <c r="C28" s="114"/>
      <c r="D28" s="114"/>
      <c r="E28" s="28"/>
      <c r="F28" s="28"/>
    </row>
    <row r="29" spans="1:7">
      <c r="A29" s="114" t="s">
        <v>123</v>
      </c>
      <c r="B29" s="58"/>
      <c r="C29" s="114"/>
      <c r="D29" s="114"/>
      <c r="E29" s="28"/>
      <c r="F29" s="28"/>
    </row>
    <row r="30" spans="1:7">
      <c r="A30" s="740" t="s">
        <v>106</v>
      </c>
      <c r="B30" s="740"/>
      <c r="C30" s="740"/>
      <c r="D30" s="740"/>
      <c r="E30" s="28"/>
      <c r="F30" s="28"/>
    </row>
    <row r="31" spans="1:7">
      <c r="A31" s="58"/>
      <c r="B31" s="58"/>
      <c r="C31" s="58"/>
      <c r="D31" s="58"/>
    </row>
    <row r="32" spans="1:7" ht="15.75">
      <c r="A32" s="115" t="s">
        <v>162</v>
      </c>
      <c r="B32" s="114"/>
      <c r="C32" s="114"/>
      <c r="D32" s="114"/>
      <c r="E32" s="28"/>
    </row>
    <row r="33" spans="2:6">
      <c r="B33" s="15"/>
      <c r="C33" s="29"/>
      <c r="D33" s="29"/>
      <c r="E33" s="29"/>
      <c r="F33" s="29"/>
    </row>
    <row r="34" spans="2:6">
      <c r="B34" s="15"/>
      <c r="C34" s="29"/>
      <c r="D34" s="29"/>
      <c r="E34" s="29"/>
      <c r="F34" s="29"/>
    </row>
    <row r="35" spans="2:6">
      <c r="B35" s="15"/>
      <c r="C35" s="29"/>
      <c r="D35" s="29"/>
      <c r="E35" s="29"/>
      <c r="F35" s="29"/>
    </row>
    <row r="36" spans="2:6">
      <c r="B36" s="15"/>
      <c r="C36" s="29"/>
      <c r="D36" s="29"/>
      <c r="E36" s="29"/>
      <c r="F36" s="29"/>
    </row>
    <row r="37" spans="2:6">
      <c r="B37" s="15"/>
      <c r="C37" s="29"/>
      <c r="D37" s="29"/>
      <c r="E37" s="29"/>
      <c r="F37" s="29"/>
    </row>
    <row r="38" spans="2:6">
      <c r="B38" s="15"/>
      <c r="C38" s="29"/>
      <c r="D38" s="29"/>
      <c r="E38" s="29"/>
      <c r="F38" s="29"/>
    </row>
    <row r="39" spans="2:6">
      <c r="B39" s="15"/>
      <c r="C39" s="29"/>
      <c r="D39" s="29"/>
      <c r="E39" s="29"/>
      <c r="F39" s="29"/>
    </row>
    <row r="40" spans="2:6">
      <c r="B40" s="15"/>
      <c r="C40" s="29"/>
      <c r="D40" s="29"/>
      <c r="E40" s="29"/>
      <c r="F40" s="29"/>
    </row>
    <row r="41" spans="2:6">
      <c r="B41" s="15"/>
      <c r="C41" s="29"/>
      <c r="D41" s="29"/>
      <c r="E41" s="29"/>
      <c r="F41" s="29"/>
    </row>
    <row r="42" spans="2:6">
      <c r="B42" s="15"/>
      <c r="C42" s="29"/>
      <c r="D42" s="29"/>
      <c r="E42" s="29"/>
      <c r="F42" s="29"/>
    </row>
    <row r="43" spans="2:6">
      <c r="B43" s="15"/>
      <c r="C43" s="29"/>
      <c r="D43" s="29"/>
      <c r="E43" s="29"/>
      <c r="F43" s="29"/>
    </row>
    <row r="44" spans="2:6">
      <c r="B44" s="15"/>
      <c r="C44" s="29"/>
      <c r="D44" s="29"/>
      <c r="E44" s="29"/>
      <c r="F44" s="29"/>
    </row>
    <row r="45" spans="2:6">
      <c r="B45" s="15"/>
      <c r="C45" s="29"/>
      <c r="D45" s="29"/>
      <c r="E45" s="29"/>
      <c r="F45" s="29"/>
    </row>
    <row r="46" spans="2:6">
      <c r="B46" s="15"/>
      <c r="C46" s="29"/>
      <c r="D46" s="29"/>
      <c r="E46" s="29"/>
      <c r="F46" s="29"/>
    </row>
    <row r="47" spans="2:6">
      <c r="B47" s="15"/>
      <c r="C47" s="29"/>
      <c r="D47" s="29"/>
      <c r="E47" s="29"/>
      <c r="F47" s="29"/>
    </row>
    <row r="48" spans="2:6">
      <c r="B48" s="15"/>
      <c r="C48" s="29"/>
      <c r="D48" s="29"/>
      <c r="E48" s="29"/>
      <c r="F48" s="29"/>
    </row>
    <row r="49" spans="2:6">
      <c r="B49" s="15"/>
      <c r="C49" s="29"/>
      <c r="D49" s="29"/>
      <c r="E49" s="29"/>
      <c r="F49" s="29"/>
    </row>
    <row r="50" spans="2:6">
      <c r="B50" s="15"/>
      <c r="C50" s="29"/>
      <c r="D50" s="29"/>
      <c r="E50" s="29"/>
      <c r="F50" s="29"/>
    </row>
    <row r="51" spans="2:6">
      <c r="B51" s="15"/>
      <c r="C51" s="29"/>
      <c r="D51" s="29"/>
      <c r="E51" s="29"/>
      <c r="F51" s="29"/>
    </row>
    <row r="52" spans="2:6">
      <c r="B52" s="15"/>
      <c r="C52" s="29"/>
      <c r="D52" s="29"/>
      <c r="E52" s="29"/>
      <c r="F52" s="29"/>
    </row>
    <row r="53" spans="2:6">
      <c r="B53" s="15"/>
      <c r="C53" s="29"/>
      <c r="D53" s="29"/>
      <c r="E53" s="29"/>
      <c r="F53" s="29"/>
    </row>
    <row r="54" spans="2:6">
      <c r="B54" s="15"/>
      <c r="C54" s="29"/>
      <c r="D54" s="29"/>
      <c r="E54" s="29"/>
      <c r="F54" s="29"/>
    </row>
    <row r="55" spans="2:6">
      <c r="B55" s="15"/>
      <c r="C55" s="29"/>
      <c r="D55" s="29"/>
      <c r="E55" s="29"/>
      <c r="F55" s="29"/>
    </row>
    <row r="56" spans="2:6">
      <c r="B56" s="15"/>
      <c r="C56" s="29"/>
      <c r="D56" s="29"/>
      <c r="E56" s="29"/>
      <c r="F56" s="29"/>
    </row>
    <row r="57" spans="2:6">
      <c r="B57" s="15"/>
      <c r="C57" s="29"/>
      <c r="D57" s="29"/>
      <c r="E57" s="29"/>
      <c r="F57" s="29"/>
    </row>
    <row r="58" spans="2:6">
      <c r="B58" s="15"/>
      <c r="C58" s="29"/>
      <c r="D58" s="29"/>
      <c r="E58" s="29"/>
      <c r="F58" s="29"/>
    </row>
    <row r="59" spans="2:6">
      <c r="B59" s="15"/>
      <c r="C59" s="29"/>
      <c r="D59" s="29"/>
      <c r="E59" s="29"/>
      <c r="F59" s="29"/>
    </row>
    <row r="60" spans="2:6">
      <c r="B60" s="15"/>
      <c r="C60" s="29"/>
      <c r="D60" s="29"/>
      <c r="E60" s="29"/>
      <c r="F60" s="29"/>
    </row>
    <row r="61" spans="2:6">
      <c r="B61" s="15"/>
      <c r="C61" s="29"/>
      <c r="D61" s="29"/>
      <c r="E61" s="29"/>
      <c r="F61" s="29"/>
    </row>
    <row r="62" spans="2:6">
      <c r="B62" s="15"/>
      <c r="C62" s="29"/>
      <c r="D62" s="29"/>
      <c r="E62" s="29"/>
      <c r="F62" s="29"/>
    </row>
    <row r="63" spans="2:6">
      <c r="B63" s="15"/>
      <c r="C63" s="29"/>
      <c r="D63" s="29"/>
      <c r="E63" s="29"/>
      <c r="F63" s="29"/>
    </row>
    <row r="64" spans="2:6">
      <c r="B64" s="15"/>
      <c r="C64" s="29"/>
      <c r="D64" s="29"/>
      <c r="E64" s="29"/>
      <c r="F64" s="29"/>
    </row>
    <row r="65" spans="2:6">
      <c r="B65" s="15"/>
      <c r="C65" s="29"/>
      <c r="D65" s="29"/>
      <c r="E65" s="29"/>
      <c r="F65" s="29"/>
    </row>
    <row r="66" spans="2:6">
      <c r="B66" s="15"/>
      <c r="C66" s="29"/>
      <c r="D66" s="29"/>
      <c r="E66" s="29"/>
      <c r="F66" s="29"/>
    </row>
    <row r="67" spans="2:6">
      <c r="B67" s="15"/>
      <c r="C67" s="29"/>
      <c r="D67" s="29"/>
      <c r="E67" s="29"/>
      <c r="F67" s="29"/>
    </row>
    <row r="68" spans="2:6">
      <c r="B68" s="15"/>
      <c r="C68" s="29"/>
      <c r="D68" s="29"/>
      <c r="E68" s="29"/>
      <c r="F68" s="29"/>
    </row>
    <row r="69" spans="2:6">
      <c r="B69" s="15"/>
      <c r="C69" s="29"/>
      <c r="D69" s="29"/>
      <c r="E69" s="29"/>
      <c r="F69" s="29"/>
    </row>
    <row r="70" spans="2:6">
      <c r="B70" s="15"/>
      <c r="C70" s="29"/>
      <c r="D70" s="29"/>
      <c r="E70" s="29"/>
      <c r="F70" s="29"/>
    </row>
    <row r="71" spans="2:6">
      <c r="B71" s="15"/>
      <c r="C71" s="29"/>
      <c r="D71" s="29"/>
      <c r="E71" s="29"/>
      <c r="F71" s="29"/>
    </row>
    <row r="72" spans="2:6">
      <c r="B72" s="15"/>
      <c r="C72" s="29"/>
      <c r="D72" s="29"/>
      <c r="E72" s="29"/>
      <c r="F72" s="29"/>
    </row>
    <row r="73" spans="2:6">
      <c r="B73" s="15"/>
      <c r="C73" s="29"/>
      <c r="D73" s="29"/>
      <c r="E73" s="29"/>
      <c r="F73" s="29"/>
    </row>
    <row r="74" spans="2:6">
      <c r="B74" s="15"/>
      <c r="C74" s="29"/>
      <c r="D74" s="29"/>
      <c r="E74" s="29"/>
      <c r="F74" s="29"/>
    </row>
    <row r="75" spans="2:6">
      <c r="B75" s="15"/>
      <c r="C75" s="29"/>
      <c r="D75" s="29"/>
      <c r="E75" s="29"/>
      <c r="F75" s="29"/>
    </row>
    <row r="76" spans="2:6">
      <c r="B76" s="15"/>
      <c r="C76" s="29"/>
      <c r="D76" s="29"/>
      <c r="E76" s="29"/>
      <c r="F76" s="29"/>
    </row>
    <row r="77" spans="2:6">
      <c r="B77" s="15"/>
      <c r="C77" s="29"/>
      <c r="D77" s="29"/>
      <c r="E77" s="29"/>
      <c r="F77" s="29"/>
    </row>
    <row r="78" spans="2:6">
      <c r="B78" s="15"/>
      <c r="C78" s="29"/>
      <c r="D78" s="29"/>
      <c r="E78" s="29"/>
      <c r="F78" s="29"/>
    </row>
    <row r="79" spans="2:6">
      <c r="B79" s="15"/>
      <c r="C79" s="29"/>
      <c r="D79" s="29"/>
      <c r="E79" s="29"/>
      <c r="F79" s="29"/>
    </row>
    <row r="80" spans="2:6">
      <c r="B80" s="15"/>
      <c r="C80" s="29"/>
      <c r="D80" s="29"/>
      <c r="E80" s="29"/>
      <c r="F80" s="29"/>
    </row>
    <row r="81" spans="2:6">
      <c r="B81" s="15"/>
      <c r="C81" s="29"/>
      <c r="D81" s="29"/>
      <c r="E81" s="29"/>
      <c r="F81" s="29"/>
    </row>
    <row r="82" spans="2:6">
      <c r="B82" s="15"/>
      <c r="C82" s="29"/>
      <c r="D82" s="29"/>
      <c r="E82" s="29"/>
      <c r="F82" s="29"/>
    </row>
    <row r="83" spans="2:6">
      <c r="B83" s="15"/>
      <c r="C83" s="29"/>
      <c r="D83" s="29"/>
      <c r="E83" s="29"/>
      <c r="F83" s="29"/>
    </row>
    <row r="84" spans="2:6">
      <c r="B84" s="15"/>
      <c r="C84" s="29"/>
      <c r="D84" s="29"/>
      <c r="E84" s="29"/>
      <c r="F84" s="29"/>
    </row>
    <row r="85" spans="2:6">
      <c r="B85" s="15"/>
      <c r="C85" s="29"/>
      <c r="D85" s="29"/>
      <c r="E85" s="29"/>
      <c r="F85" s="29"/>
    </row>
    <row r="86" spans="2:6">
      <c r="B86" s="15"/>
      <c r="C86" s="29"/>
      <c r="D86" s="29"/>
      <c r="E86" s="29"/>
      <c r="F86" s="29"/>
    </row>
    <row r="87" spans="2:6">
      <c r="B87" s="15"/>
      <c r="C87" s="29"/>
      <c r="D87" s="29"/>
      <c r="E87" s="29"/>
      <c r="F87" s="29"/>
    </row>
    <row r="88" spans="2:6">
      <c r="B88" s="15"/>
      <c r="C88" s="29"/>
      <c r="D88" s="29"/>
      <c r="E88" s="29"/>
      <c r="F88" s="29"/>
    </row>
    <row r="89" spans="2:6">
      <c r="B89" s="15"/>
      <c r="C89" s="29"/>
      <c r="D89" s="29"/>
      <c r="E89" s="29"/>
      <c r="F89" s="29"/>
    </row>
    <row r="90" spans="2:6">
      <c r="B90" s="15"/>
      <c r="C90" s="29"/>
      <c r="D90" s="29"/>
      <c r="E90" s="29"/>
      <c r="F90" s="29"/>
    </row>
    <row r="91" spans="2:6">
      <c r="B91" s="15"/>
      <c r="C91" s="29"/>
      <c r="D91" s="29"/>
      <c r="E91" s="29"/>
      <c r="F91" s="29"/>
    </row>
    <row r="92" spans="2:6">
      <c r="B92" s="15"/>
      <c r="C92" s="29"/>
      <c r="D92" s="29"/>
      <c r="E92" s="29"/>
      <c r="F92" s="29"/>
    </row>
    <row r="93" spans="2:6">
      <c r="B93" s="15"/>
      <c r="C93" s="29"/>
      <c r="D93" s="29"/>
      <c r="E93" s="29"/>
      <c r="F93" s="29"/>
    </row>
    <row r="94" spans="2:6">
      <c r="B94" s="15"/>
      <c r="C94" s="29"/>
      <c r="D94" s="29"/>
      <c r="E94" s="29"/>
      <c r="F94" s="29"/>
    </row>
    <row r="95" spans="2:6">
      <c r="B95" s="15"/>
      <c r="C95" s="29"/>
      <c r="D95" s="29"/>
      <c r="E95" s="29"/>
      <c r="F95" s="29"/>
    </row>
    <row r="96" spans="2:6">
      <c r="B96" s="15"/>
      <c r="C96" s="29"/>
      <c r="D96" s="29"/>
      <c r="E96" s="29"/>
      <c r="F96" s="29"/>
    </row>
    <row r="97" spans="2:6">
      <c r="B97" s="15"/>
      <c r="C97" s="29"/>
      <c r="D97" s="29"/>
      <c r="E97" s="29"/>
      <c r="F97" s="29"/>
    </row>
    <row r="98" spans="2:6">
      <c r="B98" s="15"/>
      <c r="C98" s="29"/>
      <c r="D98" s="29"/>
      <c r="E98" s="29"/>
      <c r="F98" s="29"/>
    </row>
    <row r="99" spans="2:6">
      <c r="B99" s="15"/>
      <c r="C99" s="29"/>
      <c r="D99" s="29"/>
      <c r="E99" s="29"/>
      <c r="F99" s="29"/>
    </row>
    <row r="100" spans="2:6">
      <c r="B100" s="15"/>
      <c r="C100" s="29"/>
      <c r="D100" s="29"/>
      <c r="E100" s="29"/>
      <c r="F100" s="29"/>
    </row>
    <row r="101" spans="2:6">
      <c r="B101" s="15"/>
      <c r="C101" s="29"/>
      <c r="D101" s="29"/>
      <c r="E101" s="29"/>
      <c r="F101" s="29"/>
    </row>
    <row r="102" spans="2:6">
      <c r="B102" s="15"/>
      <c r="C102" s="29"/>
      <c r="D102" s="29"/>
      <c r="E102" s="29"/>
      <c r="F102" s="29"/>
    </row>
    <row r="103" spans="2:6">
      <c r="B103" s="15"/>
      <c r="C103" s="29"/>
      <c r="D103" s="29"/>
      <c r="E103" s="29"/>
      <c r="F103" s="29"/>
    </row>
    <row r="104" spans="2:6">
      <c r="B104" s="15"/>
      <c r="C104" s="29"/>
      <c r="D104" s="29"/>
      <c r="E104" s="29"/>
      <c r="F104" s="29"/>
    </row>
    <row r="105" spans="2:6">
      <c r="B105" s="15"/>
      <c r="C105" s="29"/>
      <c r="D105" s="29"/>
      <c r="E105" s="29"/>
      <c r="F105" s="29"/>
    </row>
    <row r="106" spans="2:6">
      <c r="B106" s="15"/>
      <c r="C106" s="29"/>
      <c r="D106" s="29"/>
      <c r="E106" s="29"/>
      <c r="F106" s="29"/>
    </row>
    <row r="107" spans="2:6">
      <c r="B107" s="15"/>
      <c r="C107" s="29"/>
      <c r="D107" s="29"/>
      <c r="E107" s="29"/>
      <c r="F107" s="29"/>
    </row>
    <row r="108" spans="2:6">
      <c r="B108" s="15"/>
      <c r="C108" s="29"/>
      <c r="D108" s="29"/>
      <c r="E108" s="29"/>
      <c r="F108" s="29"/>
    </row>
    <row r="109" spans="2:6">
      <c r="B109" s="15"/>
      <c r="C109" s="29"/>
      <c r="D109" s="29"/>
      <c r="E109" s="29"/>
      <c r="F109" s="29"/>
    </row>
    <row r="110" spans="2:6">
      <c r="B110" s="15"/>
      <c r="C110" s="29"/>
      <c r="D110" s="29"/>
      <c r="E110" s="29"/>
      <c r="F110" s="29"/>
    </row>
    <row r="111" spans="2:6">
      <c r="B111" s="15"/>
      <c r="C111" s="29"/>
      <c r="D111" s="29"/>
      <c r="E111" s="29"/>
      <c r="F111" s="29"/>
    </row>
    <row r="112" spans="2:6">
      <c r="B112" s="15"/>
      <c r="C112" s="29"/>
      <c r="D112" s="29"/>
      <c r="E112" s="29"/>
      <c r="F112" s="29"/>
    </row>
    <row r="113" spans="2:6">
      <c r="B113" s="15"/>
      <c r="C113" s="29"/>
      <c r="D113" s="29"/>
      <c r="E113" s="29"/>
      <c r="F113" s="29"/>
    </row>
    <row r="114" spans="2:6">
      <c r="B114" s="15"/>
      <c r="C114" s="29"/>
      <c r="D114" s="29"/>
      <c r="E114" s="29"/>
      <c r="F114" s="29"/>
    </row>
    <row r="115" spans="2:6">
      <c r="B115" s="15"/>
      <c r="C115" s="29"/>
      <c r="D115" s="29"/>
      <c r="E115" s="29"/>
      <c r="F115" s="29"/>
    </row>
    <row r="116" spans="2:6">
      <c r="B116" s="15"/>
      <c r="C116" s="29"/>
      <c r="D116" s="29"/>
      <c r="E116" s="29"/>
      <c r="F116" s="29"/>
    </row>
    <row r="117" spans="2:6">
      <c r="B117" s="15"/>
      <c r="C117" s="29"/>
      <c r="D117" s="29"/>
      <c r="E117" s="29"/>
      <c r="F117" s="29"/>
    </row>
    <row r="118" spans="2:6">
      <c r="B118" s="15"/>
      <c r="C118" s="29"/>
      <c r="D118" s="29"/>
      <c r="E118" s="29"/>
      <c r="F118" s="29"/>
    </row>
    <row r="119" spans="2:6">
      <c r="B119" s="15"/>
      <c r="C119" s="29"/>
      <c r="D119" s="29"/>
      <c r="E119" s="29"/>
      <c r="F119" s="29"/>
    </row>
    <row r="120" spans="2:6">
      <c r="B120" s="15"/>
      <c r="C120" s="29"/>
      <c r="D120" s="29"/>
      <c r="E120" s="29"/>
      <c r="F120" s="29"/>
    </row>
    <row r="121" spans="2:6">
      <c r="B121" s="15"/>
      <c r="C121" s="29"/>
      <c r="D121" s="29"/>
      <c r="E121" s="29"/>
      <c r="F121" s="29"/>
    </row>
    <row r="122" spans="2:6">
      <c r="B122" s="15"/>
      <c r="C122" s="29"/>
      <c r="D122" s="29"/>
      <c r="E122" s="29"/>
      <c r="F122" s="29"/>
    </row>
    <row r="123" spans="2:6">
      <c r="B123" s="15"/>
      <c r="C123" s="29"/>
      <c r="D123" s="29"/>
      <c r="E123" s="29"/>
      <c r="F123" s="29"/>
    </row>
    <row r="124" spans="2:6">
      <c r="B124" s="15"/>
      <c r="C124" s="29"/>
      <c r="D124" s="29"/>
      <c r="E124" s="29"/>
      <c r="F124" s="29"/>
    </row>
    <row r="125" spans="2:6">
      <c r="B125" s="15"/>
    </row>
    <row r="126" spans="2:6">
      <c r="B126" s="15"/>
    </row>
    <row r="127" spans="2:6">
      <c r="B127" s="15"/>
    </row>
    <row r="128" spans="2:6">
      <c r="B128" s="15"/>
    </row>
    <row r="129" spans="2:2">
      <c r="B129" s="15"/>
    </row>
    <row r="130" spans="2:2">
      <c r="B130" s="15"/>
    </row>
    <row r="131" spans="2:2">
      <c r="B131" s="15"/>
    </row>
    <row r="132" spans="2:2">
      <c r="B132" s="15"/>
    </row>
    <row r="133" spans="2:2">
      <c r="B133" s="15"/>
    </row>
    <row r="134" spans="2:2">
      <c r="B134" s="15"/>
    </row>
    <row r="135" spans="2:2">
      <c r="B135" s="15"/>
    </row>
    <row r="136" spans="2:2">
      <c r="B136" s="15"/>
    </row>
    <row r="137" spans="2:2">
      <c r="B137" s="15"/>
    </row>
    <row r="138" spans="2:2">
      <c r="B138" s="15"/>
    </row>
    <row r="139" spans="2:2">
      <c r="B139" s="15"/>
    </row>
    <row r="140" spans="2:2">
      <c r="B140" s="15"/>
    </row>
    <row r="141" spans="2:2">
      <c r="B141" s="15"/>
    </row>
    <row r="142" spans="2:2">
      <c r="B142" s="15"/>
    </row>
    <row r="143" spans="2:2">
      <c r="B143" s="15"/>
    </row>
    <row r="144" spans="2:2">
      <c r="B144" s="15"/>
    </row>
    <row r="145" spans="2:2">
      <c r="B145" s="15"/>
    </row>
    <row r="146" spans="2:2">
      <c r="B146" s="15"/>
    </row>
    <row r="147" spans="2:2">
      <c r="B147" s="15"/>
    </row>
  </sheetData>
  <mergeCells count="11">
    <mergeCell ref="D1:F1"/>
    <mergeCell ref="B5:E5"/>
    <mergeCell ref="A30:D30"/>
    <mergeCell ref="A5:A26"/>
    <mergeCell ref="A3:F3"/>
    <mergeCell ref="B25:E25"/>
    <mergeCell ref="B26:E26"/>
    <mergeCell ref="B6:B8"/>
    <mergeCell ref="C6:D6"/>
    <mergeCell ref="E7:E8"/>
    <mergeCell ref="F7:F8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5"/>
  <sheetViews>
    <sheetView showGridLines="0" zoomScaleNormal="100" workbookViewId="0">
      <selection activeCell="D5" sqref="D5"/>
    </sheetView>
  </sheetViews>
  <sheetFormatPr defaultRowHeight="13.5" customHeight="1"/>
  <cols>
    <col min="1" max="1" width="3.7109375" style="1" bestFit="1" customWidth="1"/>
    <col min="2" max="3" width="15.7109375" style="1" customWidth="1"/>
    <col min="4" max="4" width="32.5703125" style="1" customWidth="1"/>
    <col min="5" max="5" width="37.7109375" style="1" customWidth="1"/>
    <col min="6" max="6" width="9" style="1" customWidth="1"/>
    <col min="7" max="8" width="11.7109375" style="1" customWidth="1"/>
    <col min="9" max="9" width="2.85546875" style="1" customWidth="1"/>
    <col min="10" max="16384" width="9.140625" style="1"/>
  </cols>
  <sheetData>
    <row r="1" spans="1:8" ht="65.25" customHeight="1" thickBot="1">
      <c r="B1" s="80"/>
      <c r="C1" s="81"/>
      <c r="D1" s="760" t="s">
        <v>299</v>
      </c>
      <c r="E1" s="760"/>
    </row>
    <row r="2" spans="1:8" ht="18" customHeight="1" thickBot="1">
      <c r="A2" s="665" t="s">
        <v>151</v>
      </c>
      <c r="B2" s="82"/>
      <c r="C2" s="82"/>
      <c r="D2" s="104" t="s">
        <v>84</v>
      </c>
      <c r="E2" s="105" t="str">
        <f>'[44]4x2'!$C$3</f>
        <v>SETEMBRO|20</v>
      </c>
    </row>
    <row r="3" spans="1:8" ht="18.75" customHeight="1" thickBot="1">
      <c r="A3" s="657"/>
      <c r="B3" s="758" t="s">
        <v>109</v>
      </c>
      <c r="C3" s="759"/>
      <c r="D3" s="108" t="s">
        <v>126</v>
      </c>
      <c r="E3" s="108" t="s">
        <v>110</v>
      </c>
      <c r="G3" s="2"/>
    </row>
    <row r="4" spans="1:8" ht="13.5" customHeight="1" thickBot="1">
      <c r="A4" s="657"/>
      <c r="B4" s="106" t="s">
        <v>4</v>
      </c>
      <c r="C4" s="107" t="s">
        <v>3</v>
      </c>
      <c r="D4" s="109" t="s">
        <v>111</v>
      </c>
      <c r="E4" s="109" t="s">
        <v>111</v>
      </c>
      <c r="F4" s="3"/>
      <c r="G4" s="2"/>
      <c r="H4" s="2"/>
    </row>
    <row r="5" spans="1:8" ht="13.5" customHeight="1" thickBot="1">
      <c r="A5" s="657"/>
      <c r="B5" s="419">
        <v>1</v>
      </c>
      <c r="C5" s="420">
        <v>50</v>
      </c>
      <c r="D5" s="74">
        <f>'[44]Tabela Referencial'!D6</f>
        <v>1595.8848967174786</v>
      </c>
      <c r="E5" s="74">
        <f>'[44]Tabela Referencial'!E6</f>
        <v>1661.4304006603875</v>
      </c>
      <c r="F5" s="4"/>
      <c r="G5" s="5"/>
      <c r="H5" s="5"/>
    </row>
    <row r="6" spans="1:8" ht="13.5" customHeight="1" thickBot="1">
      <c r="A6" s="657"/>
      <c r="B6" s="421">
        <v>51</v>
      </c>
      <c r="C6" s="422">
        <v>60</v>
      </c>
      <c r="D6" s="71">
        <f>'[44]Tabela Referencial'!D7</f>
        <v>1631.2817818758922</v>
      </c>
      <c r="E6" s="71">
        <f>'[44]Tabela Referencial'!E7</f>
        <v>1698.2913430498725</v>
      </c>
      <c r="F6" s="4"/>
      <c r="G6" s="5"/>
      <c r="H6" s="5"/>
    </row>
    <row r="7" spans="1:8" ht="13.5" customHeight="1" thickBot="1">
      <c r="A7" s="657"/>
      <c r="B7" s="421">
        <v>61</v>
      </c>
      <c r="C7" s="422">
        <v>70</v>
      </c>
      <c r="D7" s="71">
        <f>'[44]Tabela Referencial'!D8</f>
        <v>1666.6786670343049</v>
      </c>
      <c r="E7" s="71">
        <f>'[44]Tabela Referencial'!E8</f>
        <v>1735.1522854393568</v>
      </c>
      <c r="F7" s="4"/>
      <c r="G7" s="5"/>
      <c r="H7" s="5"/>
    </row>
    <row r="8" spans="1:8" ht="13.5" customHeight="1" thickBot="1">
      <c r="A8" s="657"/>
      <c r="B8" s="421">
        <v>71</v>
      </c>
      <c r="C8" s="422">
        <v>80</v>
      </c>
      <c r="D8" s="71">
        <f>'[44]Tabela Referencial'!D9</f>
        <v>1702.0755521927185</v>
      </c>
      <c r="E8" s="71">
        <f>'[44]Tabela Referencial'!E9</f>
        <v>1772.013227828842</v>
      </c>
      <c r="F8" s="4"/>
      <c r="G8" s="5"/>
      <c r="H8" s="5"/>
    </row>
    <row r="9" spans="1:8" ht="13.5" customHeight="1" thickBot="1">
      <c r="A9" s="657"/>
      <c r="B9" s="421">
        <v>81</v>
      </c>
      <c r="C9" s="422">
        <v>90</v>
      </c>
      <c r="D9" s="71">
        <f>'[44]Tabela Referencial'!D10</f>
        <v>1737.4724373511315</v>
      </c>
      <c r="E9" s="71">
        <f>'[44]Tabela Referencial'!E10</f>
        <v>1808.8741702183265</v>
      </c>
      <c r="F9" s="4"/>
      <c r="H9" s="5"/>
    </row>
    <row r="10" spans="1:8" ht="13.5" customHeight="1" thickBot="1">
      <c r="A10" s="657"/>
      <c r="B10" s="421">
        <v>91</v>
      </c>
      <c r="C10" s="422">
        <v>100</v>
      </c>
      <c r="D10" s="71">
        <f>'[44]Tabela Referencial'!D11</f>
        <v>1772.8693225095446</v>
      </c>
      <c r="E10" s="71">
        <f>'[44]Tabela Referencial'!E11</f>
        <v>1845.7351126078115</v>
      </c>
      <c r="F10" s="4"/>
      <c r="G10" s="5"/>
      <c r="H10" s="5"/>
    </row>
    <row r="11" spans="1:8" ht="13.5" customHeight="1" thickBot="1">
      <c r="A11" s="657"/>
      <c r="B11" s="421">
        <v>101</v>
      </c>
      <c r="C11" s="422">
        <v>110</v>
      </c>
      <c r="D11" s="71">
        <f>'[44]Tabela Referencial'!D12</f>
        <v>1808.2662076679576</v>
      </c>
      <c r="E11" s="71">
        <f>'[44]Tabela Referencial'!E12</f>
        <v>1882.5960549972958</v>
      </c>
      <c r="F11" s="4"/>
      <c r="G11" s="5"/>
      <c r="H11" s="5"/>
    </row>
    <row r="12" spans="1:8" ht="13.5" customHeight="1" thickBot="1">
      <c r="A12" s="657"/>
      <c r="B12" s="421">
        <v>111</v>
      </c>
      <c r="C12" s="422">
        <v>120</v>
      </c>
      <c r="D12" s="71">
        <f>'[44]Tabela Referencial'!D13</f>
        <v>1843.663092826371</v>
      </c>
      <c r="E12" s="71">
        <f>'[44]Tabela Referencial'!E13</f>
        <v>1919.4569973867806</v>
      </c>
      <c r="F12" s="4"/>
      <c r="G12" s="5"/>
      <c r="H12" s="5"/>
    </row>
    <row r="13" spans="1:8" ht="13.5" customHeight="1" thickBot="1">
      <c r="A13" s="657"/>
      <c r="B13" s="421">
        <v>121</v>
      </c>
      <c r="C13" s="422">
        <v>130</v>
      </c>
      <c r="D13" s="71">
        <f>'[44]Tabela Referencial'!D14</f>
        <v>1879.0599779847839</v>
      </c>
      <c r="E13" s="71">
        <f>'[44]Tabela Referencial'!E14</f>
        <v>1956.3179397762651</v>
      </c>
      <c r="F13" s="4"/>
      <c r="G13" s="5"/>
      <c r="H13" s="5"/>
    </row>
    <row r="14" spans="1:8" ht="13.5" customHeight="1" thickBot="1">
      <c r="A14" s="657"/>
      <c r="B14" s="421">
        <v>131</v>
      </c>
      <c r="C14" s="422">
        <v>140</v>
      </c>
      <c r="D14" s="71">
        <f>'[44]Tabela Referencial'!D15</f>
        <v>1914.4568631431973</v>
      </c>
      <c r="E14" s="71">
        <f>'[44]Tabela Referencial'!E15</f>
        <v>1993.1788821657499</v>
      </c>
      <c r="F14" s="4"/>
      <c r="G14" s="5"/>
      <c r="H14" s="5"/>
    </row>
    <row r="15" spans="1:8" ht="13.5" customHeight="1" thickBot="1">
      <c r="A15" s="657"/>
      <c r="B15" s="421">
        <v>141</v>
      </c>
      <c r="C15" s="422">
        <v>150</v>
      </c>
      <c r="D15" s="71">
        <f>'[44]Tabela Referencial'!D16</f>
        <v>1949.8537483016103</v>
      </c>
      <c r="E15" s="71">
        <f>'[44]Tabela Referencial'!E16</f>
        <v>2030.0398245552344</v>
      </c>
      <c r="F15" s="4"/>
      <c r="G15" s="5"/>
      <c r="H15" s="5"/>
    </row>
    <row r="16" spans="1:8" ht="13.5" customHeight="1" thickBot="1">
      <c r="A16" s="657"/>
      <c r="B16" s="421">
        <v>151</v>
      </c>
      <c r="C16" s="422">
        <v>160</v>
      </c>
      <c r="D16" s="71">
        <f>'[44]Tabela Referencial'!D17</f>
        <v>1985.2506334600237</v>
      </c>
      <c r="E16" s="71">
        <f>'[44]Tabela Referencial'!E17</f>
        <v>2066.9007669447196</v>
      </c>
      <c r="F16" s="4"/>
      <c r="G16" s="5"/>
      <c r="H16" s="5"/>
    </row>
    <row r="17" spans="1:8" ht="13.5" customHeight="1" thickBot="1">
      <c r="A17" s="657"/>
      <c r="B17" s="423">
        <v>161</v>
      </c>
      <c r="C17" s="424">
        <v>170</v>
      </c>
      <c r="D17" s="72">
        <f>'[44]Tabela Referencial'!D18</f>
        <v>2020.6475186184371</v>
      </c>
      <c r="E17" s="72">
        <f>'[44]Tabela Referencial'!E18</f>
        <v>2103.7617093342042</v>
      </c>
      <c r="F17" s="4"/>
      <c r="G17" s="5"/>
      <c r="H17" s="5"/>
    </row>
    <row r="18" spans="1:8" ht="13.5" customHeight="1" thickBot="1">
      <c r="A18" s="657"/>
      <c r="B18" s="421">
        <v>171</v>
      </c>
      <c r="C18" s="422">
        <v>180</v>
      </c>
      <c r="D18" s="71">
        <f>'[44]Tabela Referencial'!D19</f>
        <v>2056.0444037768498</v>
      </c>
      <c r="E18" s="71">
        <f>'[44]Tabela Referencial'!E19</f>
        <v>2140.6226517236892</v>
      </c>
      <c r="F18" s="4"/>
      <c r="G18" s="5"/>
      <c r="H18" s="5"/>
    </row>
    <row r="19" spans="1:8" ht="13.5" customHeight="1" thickBot="1">
      <c r="A19" s="657"/>
      <c r="B19" s="421">
        <v>181</v>
      </c>
      <c r="C19" s="422">
        <v>190</v>
      </c>
      <c r="D19" s="71">
        <f>'[44]Tabela Referencial'!D20</f>
        <v>2091.4412889352629</v>
      </c>
      <c r="E19" s="71">
        <f>'[44]Tabela Referencial'!E20</f>
        <v>2177.4835941131737</v>
      </c>
      <c r="F19" s="4"/>
      <c r="G19" s="5"/>
      <c r="H19" s="5"/>
    </row>
    <row r="20" spans="1:8" ht="13.5" customHeight="1" thickBot="1">
      <c r="A20" s="657"/>
      <c r="B20" s="421">
        <v>191</v>
      </c>
      <c r="C20" s="422">
        <v>200</v>
      </c>
      <c r="D20" s="71">
        <f>'[44]Tabela Referencial'!D21</f>
        <v>2126.8381740936761</v>
      </c>
      <c r="E20" s="71">
        <f>'[44]Tabela Referencial'!E21</f>
        <v>2214.3445365026582</v>
      </c>
      <c r="F20" s="4"/>
      <c r="G20" s="5"/>
      <c r="H20" s="5"/>
    </row>
    <row r="21" spans="1:8" ht="13.5" customHeight="1" thickBot="1">
      <c r="A21" s="657"/>
      <c r="B21" s="421">
        <v>201</v>
      </c>
      <c r="C21" s="422">
        <v>250</v>
      </c>
      <c r="D21" s="71">
        <f>'[44]Tabela Referencial'!D22</f>
        <v>2303.822599885742</v>
      </c>
      <c r="E21" s="71">
        <f>'[44]Tabela Referencial'!E22</f>
        <v>2398.6492484500823</v>
      </c>
      <c r="F21" s="4"/>
      <c r="G21" s="5"/>
      <c r="H21" s="5"/>
    </row>
    <row r="22" spans="1:8" ht="13.5" customHeight="1" thickBot="1">
      <c r="A22" s="657"/>
      <c r="B22" s="421">
        <v>251</v>
      </c>
      <c r="C22" s="422">
        <v>300</v>
      </c>
      <c r="D22" s="71">
        <f>'[44]Tabela Referencial'!D23</f>
        <v>2480.8070256778083</v>
      </c>
      <c r="E22" s="71">
        <f>'[44]Tabela Referencial'!E23</f>
        <v>2582.9539603975059</v>
      </c>
      <c r="F22" s="4"/>
      <c r="G22" s="5"/>
      <c r="H22" s="5"/>
    </row>
    <row r="23" spans="1:8" ht="13.5" customHeight="1" thickBot="1">
      <c r="A23" s="657"/>
      <c r="B23" s="421">
        <v>301</v>
      </c>
      <c r="C23" s="422">
        <v>350</v>
      </c>
      <c r="D23" s="71">
        <f>'[44]Tabela Referencial'!D24</f>
        <v>2657.7914514698737</v>
      </c>
      <c r="E23" s="71">
        <f>'[44]Tabela Referencial'!E24</f>
        <v>2767.258672344929</v>
      </c>
      <c r="F23" s="4"/>
      <c r="G23" s="5"/>
      <c r="H23" s="5"/>
    </row>
    <row r="24" spans="1:8" ht="13.5" customHeight="1" thickBot="1">
      <c r="A24" s="657"/>
      <c r="B24" s="421">
        <v>351</v>
      </c>
      <c r="C24" s="422">
        <v>400</v>
      </c>
      <c r="D24" s="71">
        <f>'[44]Tabela Referencial'!D25</f>
        <v>2834.7758772619395</v>
      </c>
      <c r="E24" s="71">
        <f>'[44]Tabela Referencial'!E25</f>
        <v>2951.5633842923526</v>
      </c>
      <c r="F24" s="4"/>
      <c r="G24" s="5"/>
      <c r="H24" s="5"/>
    </row>
    <row r="25" spans="1:8" ht="13.5" customHeight="1" thickBot="1">
      <c r="A25" s="657"/>
      <c r="B25" s="421">
        <v>401</v>
      </c>
      <c r="C25" s="422">
        <v>450</v>
      </c>
      <c r="D25" s="71">
        <f>'[44]Tabela Referencial'!D26</f>
        <v>3011.7603030540054</v>
      </c>
      <c r="E25" s="71">
        <f>'[44]Tabela Referencial'!E26</f>
        <v>3135.8680962397762</v>
      </c>
      <c r="F25" s="4"/>
      <c r="G25" s="5"/>
      <c r="H25" s="5"/>
    </row>
    <row r="26" spans="1:8" ht="13.5" customHeight="1" thickBot="1">
      <c r="A26" s="657"/>
      <c r="B26" s="421">
        <v>451</v>
      </c>
      <c r="C26" s="422">
        <v>500</v>
      </c>
      <c r="D26" s="71">
        <f>'[44]Tabela Referencial'!D27</f>
        <v>3188.7447288460717</v>
      </c>
      <c r="E26" s="71">
        <f>'[44]Tabela Referencial'!E27</f>
        <v>3320.1728081871997</v>
      </c>
      <c r="F26" s="4"/>
      <c r="G26" s="5"/>
      <c r="H26" s="5"/>
    </row>
    <row r="27" spans="1:8" ht="13.5" customHeight="1" thickBot="1">
      <c r="A27" s="657"/>
      <c r="B27" s="421">
        <v>501</v>
      </c>
      <c r="C27" s="422">
        <v>550</v>
      </c>
      <c r="D27" s="71">
        <f>'[44]Tabela Referencial'!D28</f>
        <v>3365.7291546381371</v>
      </c>
      <c r="E27" s="71">
        <f>'[44]Tabela Referencial'!E28</f>
        <v>3504.4775201346233</v>
      </c>
      <c r="F27" s="4"/>
      <c r="G27" s="5"/>
      <c r="H27" s="5"/>
    </row>
    <row r="28" spans="1:8" ht="13.5" customHeight="1" thickBot="1">
      <c r="A28" s="657"/>
      <c r="B28" s="421">
        <v>551</v>
      </c>
      <c r="C28" s="422">
        <v>600</v>
      </c>
      <c r="D28" s="71">
        <f>'[44]Tabela Referencial'!D29</f>
        <v>3542.7135804302034</v>
      </c>
      <c r="E28" s="71">
        <f>'[44]Tabela Referencial'!E29</f>
        <v>3688.7822320820469</v>
      </c>
      <c r="F28" s="4"/>
      <c r="G28" s="5"/>
      <c r="H28" s="5"/>
    </row>
    <row r="29" spans="1:8" ht="13.5" customHeight="1" thickBot="1">
      <c r="A29" s="657"/>
      <c r="B29" s="421">
        <v>601</v>
      </c>
      <c r="C29" s="422">
        <v>650</v>
      </c>
      <c r="D29" s="71">
        <f>'[44]Tabela Referencial'!D30</f>
        <v>3719.6980062222692</v>
      </c>
      <c r="E29" s="71">
        <f>'[44]Tabela Referencial'!E30</f>
        <v>3873.0869440294709</v>
      </c>
      <c r="F29" s="4"/>
      <c r="G29" s="5"/>
      <c r="H29" s="5"/>
    </row>
    <row r="30" spans="1:8" ht="13.5" customHeight="1" thickBot="1">
      <c r="A30" s="657"/>
      <c r="B30" s="421">
        <v>651</v>
      </c>
      <c r="C30" s="422">
        <v>700</v>
      </c>
      <c r="D30" s="71">
        <f>'[44]Tabela Referencial'!D31</f>
        <v>3896.6824320143346</v>
      </c>
      <c r="E30" s="71">
        <f>'[44]Tabela Referencial'!E31</f>
        <v>4057.3916559768941</v>
      </c>
      <c r="F30" s="4"/>
      <c r="G30" s="5"/>
      <c r="H30" s="5"/>
    </row>
    <row r="31" spans="1:8" ht="13.5" customHeight="1" thickBot="1">
      <c r="A31" s="657"/>
      <c r="B31" s="421">
        <v>701</v>
      </c>
      <c r="C31" s="422">
        <v>750</v>
      </c>
      <c r="D31" s="71">
        <f>'[44]Tabela Referencial'!D32</f>
        <v>4073.6668578064014</v>
      </c>
      <c r="E31" s="71">
        <f>'[44]Tabela Referencial'!E32</f>
        <v>4241.6963679243181</v>
      </c>
      <c r="F31" s="4"/>
      <c r="G31" s="5"/>
      <c r="H31" s="5"/>
    </row>
    <row r="32" spans="1:8" ht="13.5" customHeight="1" thickBot="1">
      <c r="A32" s="657"/>
      <c r="B32" s="421">
        <v>751</v>
      </c>
      <c r="C32" s="422">
        <v>800</v>
      </c>
      <c r="D32" s="71">
        <f>'[44]Tabela Referencial'!D33</f>
        <v>4250.6512835984668</v>
      </c>
      <c r="E32" s="71">
        <f>'[44]Tabela Referencial'!E33</f>
        <v>4426.0010798717412</v>
      </c>
      <c r="F32" s="4"/>
      <c r="G32" s="5"/>
      <c r="H32" s="5"/>
    </row>
    <row r="33" spans="1:8" ht="13.5" customHeight="1" thickBot="1">
      <c r="A33" s="657"/>
      <c r="B33" s="421">
        <v>801</v>
      </c>
      <c r="C33" s="422">
        <v>850</v>
      </c>
      <c r="D33" s="71">
        <f>'[44]Tabela Referencial'!D34</f>
        <v>4427.6357093905326</v>
      </c>
      <c r="E33" s="71">
        <f>'[44]Tabela Referencial'!E34</f>
        <v>4610.3057918191653</v>
      </c>
      <c r="F33" s="4"/>
      <c r="G33" s="5"/>
      <c r="H33" s="5"/>
    </row>
    <row r="34" spans="1:8" ht="13.5" customHeight="1" thickBot="1">
      <c r="A34" s="657"/>
      <c r="B34" s="421">
        <v>851</v>
      </c>
      <c r="C34" s="422">
        <v>900</v>
      </c>
      <c r="D34" s="71">
        <f>'[44]Tabela Referencial'!D35</f>
        <v>4604.6201351825976</v>
      </c>
      <c r="E34" s="71">
        <f>'[44]Tabela Referencial'!E35</f>
        <v>4794.6105037665884</v>
      </c>
      <c r="F34" s="4"/>
      <c r="G34" s="5"/>
      <c r="H34" s="5"/>
    </row>
    <row r="35" spans="1:8" ht="13.5" customHeight="1" thickBot="1">
      <c r="A35" s="657"/>
      <c r="B35" s="421">
        <v>901</v>
      </c>
      <c r="C35" s="422">
        <v>950</v>
      </c>
      <c r="D35" s="71">
        <f>'[44]Tabela Referencial'!D36</f>
        <v>4781.6045609746643</v>
      </c>
      <c r="E35" s="71">
        <f>'[44]Tabela Referencial'!E36</f>
        <v>4978.9152157140115</v>
      </c>
      <c r="F35" s="4"/>
      <c r="G35" s="5"/>
      <c r="H35" s="5"/>
    </row>
    <row r="36" spans="1:8" ht="13.5" customHeight="1" thickBot="1">
      <c r="A36" s="657"/>
      <c r="B36" s="421">
        <v>951</v>
      </c>
      <c r="C36" s="422">
        <v>1000</v>
      </c>
      <c r="D36" s="71">
        <f>'[44]Tabela Referencial'!D37</f>
        <v>4958.5889867667302</v>
      </c>
      <c r="E36" s="71">
        <f>'[44]Tabela Referencial'!E37</f>
        <v>5163.2199276614356</v>
      </c>
      <c r="F36" s="4"/>
      <c r="G36" s="5"/>
      <c r="H36" s="5"/>
    </row>
    <row r="37" spans="1:8" ht="13.5" customHeight="1" thickBot="1">
      <c r="A37" s="657"/>
      <c r="B37" s="421">
        <v>1001</v>
      </c>
      <c r="C37" s="422">
        <v>1100</v>
      </c>
      <c r="D37" s="71">
        <f>'[44]Tabela Referencial'!D38</f>
        <v>5312.5578383508609</v>
      </c>
      <c r="E37" s="71">
        <f>'[44]Tabela Referencial'!E38</f>
        <v>5531.8293515562827</v>
      </c>
      <c r="F37" s="4"/>
      <c r="G37" s="5"/>
      <c r="H37" s="5"/>
    </row>
    <row r="38" spans="1:8" ht="13.5" customHeight="1" thickBot="1">
      <c r="A38" s="657"/>
      <c r="B38" s="421">
        <v>1101</v>
      </c>
      <c r="C38" s="422">
        <v>1200</v>
      </c>
      <c r="D38" s="71">
        <f>'[44]Tabela Referencial'!D39</f>
        <v>5666.5266899349926</v>
      </c>
      <c r="E38" s="71">
        <f>'[44]Tabela Referencial'!E39</f>
        <v>5900.4387754511299</v>
      </c>
      <c r="F38" s="4"/>
      <c r="G38" s="5"/>
      <c r="H38" s="5"/>
    </row>
    <row r="39" spans="1:8" ht="13.5" customHeight="1" thickBot="1">
      <c r="A39" s="657"/>
      <c r="B39" s="421">
        <v>1201</v>
      </c>
      <c r="C39" s="422">
        <v>1300</v>
      </c>
      <c r="D39" s="71">
        <f>'[44]Tabela Referencial'!D40</f>
        <v>6020.4955415191253</v>
      </c>
      <c r="E39" s="71">
        <f>'[44]Tabela Referencial'!E40</f>
        <v>6269.0481993459771</v>
      </c>
      <c r="F39" s="4"/>
      <c r="G39" s="5"/>
      <c r="H39" s="5"/>
    </row>
    <row r="40" spans="1:8" ht="13.5" customHeight="1" thickBot="1">
      <c r="A40" s="657"/>
      <c r="B40" s="421">
        <v>1301</v>
      </c>
      <c r="C40" s="422">
        <v>1400</v>
      </c>
      <c r="D40" s="71">
        <f>'[44]Tabela Referencial'!D41</f>
        <v>6374.464393103256</v>
      </c>
      <c r="E40" s="71">
        <f>'[44]Tabela Referencial'!E41</f>
        <v>6637.6576232408233</v>
      </c>
      <c r="F40" s="4"/>
      <c r="G40" s="5"/>
      <c r="H40" s="5"/>
    </row>
    <row r="41" spans="1:8" ht="13.5" customHeight="1" thickBot="1">
      <c r="A41" s="657"/>
      <c r="B41" s="421">
        <v>1401</v>
      </c>
      <c r="C41" s="422">
        <v>1500</v>
      </c>
      <c r="D41" s="71">
        <f>'[44]Tabela Referencial'!D42</f>
        <v>6728.4332446873877</v>
      </c>
      <c r="E41" s="71">
        <f>'[44]Tabela Referencial'!E42</f>
        <v>7006.2670471356705</v>
      </c>
      <c r="F41" s="4"/>
      <c r="G41" s="5"/>
      <c r="H41" s="5"/>
    </row>
    <row r="42" spans="1:8" ht="13.5" customHeight="1" thickBot="1">
      <c r="A42" s="657"/>
      <c r="B42" s="421">
        <v>1501</v>
      </c>
      <c r="C42" s="422">
        <v>1600</v>
      </c>
      <c r="D42" s="71">
        <f>'[44]Tabela Referencial'!D43</f>
        <v>7082.4020962715203</v>
      </c>
      <c r="E42" s="71">
        <f>'[44]Tabela Referencial'!E43</f>
        <v>7374.8764710305177</v>
      </c>
      <c r="F42" s="4"/>
      <c r="G42" s="5"/>
      <c r="H42" s="5"/>
    </row>
    <row r="43" spans="1:8" ht="13.5" customHeight="1" thickBot="1">
      <c r="A43" s="657"/>
      <c r="B43" s="421">
        <v>1601</v>
      </c>
      <c r="C43" s="422">
        <v>1700</v>
      </c>
      <c r="D43" s="71">
        <f>'[44]Tabela Referencial'!D44</f>
        <v>7436.3709478556511</v>
      </c>
      <c r="E43" s="71">
        <f>'[44]Tabela Referencial'!E44</f>
        <v>7743.4858949253658</v>
      </c>
      <c r="F43" s="4"/>
      <c r="G43" s="5"/>
      <c r="H43" s="5"/>
    </row>
    <row r="44" spans="1:8" ht="13.5" customHeight="1" thickBot="1">
      <c r="A44" s="657"/>
      <c r="B44" s="421">
        <v>1701</v>
      </c>
      <c r="C44" s="422">
        <v>1800</v>
      </c>
      <c r="D44" s="71">
        <f>'[44]Tabela Referencial'!D45</f>
        <v>7790.3397994397828</v>
      </c>
      <c r="E44" s="71">
        <f>'[44]Tabela Referencial'!E45</f>
        <v>8112.095318820212</v>
      </c>
      <c r="F44" s="4"/>
      <c r="G44" s="5"/>
      <c r="H44" s="5"/>
    </row>
    <row r="45" spans="1:8" ht="13.5" customHeight="1" thickBot="1">
      <c r="A45" s="657"/>
      <c r="B45" s="421">
        <v>1801</v>
      </c>
      <c r="C45" s="422">
        <v>1900</v>
      </c>
      <c r="D45" s="71">
        <f>'[44]Tabela Referencial'!D46</f>
        <v>8144.3086510239154</v>
      </c>
      <c r="E45" s="71">
        <f>'[44]Tabela Referencial'!E46</f>
        <v>8480.7047427150574</v>
      </c>
      <c r="F45" s="4"/>
      <c r="G45" s="5"/>
      <c r="H45" s="5"/>
    </row>
    <row r="46" spans="1:8" ht="13.5" customHeight="1" thickBot="1">
      <c r="A46" s="657"/>
      <c r="B46" s="421">
        <v>1901</v>
      </c>
      <c r="C46" s="422">
        <v>2000</v>
      </c>
      <c r="D46" s="71">
        <f>'[44]Tabela Referencial'!D47</f>
        <v>8498.277502608049</v>
      </c>
      <c r="E46" s="71">
        <f>'[44]Tabela Referencial'!E47</f>
        <v>8849.3141666099054</v>
      </c>
      <c r="F46" s="4"/>
      <c r="G46" s="5"/>
      <c r="H46" s="5"/>
    </row>
    <row r="47" spans="1:8" ht="13.5" customHeight="1" thickBot="1">
      <c r="A47" s="657"/>
      <c r="B47" s="421">
        <v>2001</v>
      </c>
      <c r="C47" s="422">
        <v>2200</v>
      </c>
      <c r="D47" s="71">
        <f>'[44]Tabela Referencial'!D48</f>
        <v>9206.2152057763124</v>
      </c>
      <c r="E47" s="71">
        <f>'[44]Tabela Referencial'!E48</f>
        <v>9586.5330143995998</v>
      </c>
      <c r="F47" s="4"/>
      <c r="G47" s="5"/>
      <c r="H47" s="5"/>
    </row>
    <row r="48" spans="1:8" ht="13.5" customHeight="1" thickBot="1">
      <c r="A48" s="657"/>
      <c r="B48" s="421">
        <v>2201</v>
      </c>
      <c r="C48" s="422">
        <v>2400</v>
      </c>
      <c r="D48" s="71">
        <f>'[44]Tabela Referencial'!D49</f>
        <v>9914.1529089445758</v>
      </c>
      <c r="E48" s="71">
        <f>'[44]Tabela Referencial'!E49</f>
        <v>10323.751862189294</v>
      </c>
      <c r="F48" s="4"/>
      <c r="G48" s="5"/>
      <c r="H48" s="5"/>
    </row>
    <row r="49" spans="1:8" ht="13.5" customHeight="1" thickBot="1">
      <c r="A49" s="657"/>
      <c r="B49" s="421">
        <v>2401</v>
      </c>
      <c r="C49" s="422">
        <v>2600</v>
      </c>
      <c r="D49" s="71">
        <f>'[44]Tabela Referencial'!D50</f>
        <v>10622.090612112839</v>
      </c>
      <c r="E49" s="71">
        <f>'[44]Tabela Referencial'!E50</f>
        <v>11060.970709978988</v>
      </c>
      <c r="F49" s="4"/>
      <c r="G49" s="5"/>
      <c r="H49" s="5"/>
    </row>
    <row r="50" spans="1:8" ht="13.5" customHeight="1" thickBot="1">
      <c r="A50" s="657"/>
      <c r="B50" s="421">
        <v>2601</v>
      </c>
      <c r="C50" s="422">
        <v>2800</v>
      </c>
      <c r="D50" s="71">
        <f>'[44]Tabela Referencial'!D51</f>
        <v>11330.028315281099</v>
      </c>
      <c r="E50" s="71">
        <f>'[44]Tabela Referencial'!E51</f>
        <v>11798.189557768681</v>
      </c>
      <c r="F50" s="4"/>
      <c r="G50" s="5"/>
      <c r="H50" s="5"/>
    </row>
    <row r="51" spans="1:8" ht="13.5" customHeight="1" thickBot="1">
      <c r="A51" s="657"/>
      <c r="B51" s="421">
        <v>2801</v>
      </c>
      <c r="C51" s="422">
        <v>3000</v>
      </c>
      <c r="D51" s="71">
        <f>'[44]Tabela Referencial'!D52</f>
        <v>12037.966018449364</v>
      </c>
      <c r="E51" s="71">
        <f>'[44]Tabela Referencial'!E52</f>
        <v>12535.408405558375</v>
      </c>
      <c r="F51" s="4"/>
      <c r="G51" s="5"/>
      <c r="H51" s="5"/>
    </row>
    <row r="52" spans="1:8" ht="13.5" customHeight="1" thickBot="1">
      <c r="A52" s="657"/>
      <c r="B52" s="421">
        <v>3001</v>
      </c>
      <c r="C52" s="422">
        <v>3200</v>
      </c>
      <c r="D52" s="71">
        <f>'[44]Tabela Referencial'!D53</f>
        <v>12745.903721617629</v>
      </c>
      <c r="E52" s="71">
        <f>'[44]Tabela Referencial'!E53</f>
        <v>13272.62725334807</v>
      </c>
      <c r="F52" s="4"/>
      <c r="G52" s="5"/>
      <c r="H52" s="5"/>
    </row>
    <row r="53" spans="1:8" ht="13.5" customHeight="1" thickBot="1">
      <c r="A53" s="657"/>
      <c r="B53" s="421">
        <v>3201</v>
      </c>
      <c r="C53" s="422">
        <v>3400</v>
      </c>
      <c r="D53" s="71">
        <f>'[44]Tabela Referencial'!D54</f>
        <v>13453.841424785893</v>
      </c>
      <c r="E53" s="71">
        <f>'[44]Tabela Referencial'!E54</f>
        <v>14009.846101137766</v>
      </c>
      <c r="F53" s="4"/>
      <c r="G53" s="5"/>
      <c r="H53" s="5"/>
    </row>
    <row r="54" spans="1:8" ht="13.5" customHeight="1" thickBot="1">
      <c r="A54" s="657"/>
      <c r="B54" s="421">
        <v>3401</v>
      </c>
      <c r="C54" s="422">
        <v>3600</v>
      </c>
      <c r="D54" s="71">
        <f>'[44]Tabela Referencial'!D55</f>
        <v>14161.779127954156</v>
      </c>
      <c r="E54" s="71">
        <f>'[44]Tabela Referencial'!E55</f>
        <v>14747.064948927458</v>
      </c>
      <c r="F54" s="4"/>
      <c r="G54" s="5"/>
      <c r="H54" s="5"/>
    </row>
    <row r="55" spans="1:8" ht="13.5" customHeight="1" thickBot="1">
      <c r="A55" s="657"/>
      <c r="B55" s="421">
        <v>3601</v>
      </c>
      <c r="C55" s="422">
        <v>3800</v>
      </c>
      <c r="D55" s="71">
        <f>'[44]Tabela Referencial'!D56</f>
        <v>14869.71683112242</v>
      </c>
      <c r="E55" s="71">
        <f>'[44]Tabela Referencial'!E56</f>
        <v>15484.283796717154</v>
      </c>
      <c r="F55" s="4"/>
      <c r="G55" s="5"/>
      <c r="H55" s="5"/>
    </row>
    <row r="56" spans="1:8" ht="13.5" customHeight="1" thickBot="1">
      <c r="A56" s="657"/>
      <c r="B56" s="421">
        <v>3801</v>
      </c>
      <c r="C56" s="422">
        <v>4000</v>
      </c>
      <c r="D56" s="71">
        <f>'[44]Tabela Referencial'!D57</f>
        <v>15577.654534290683</v>
      </c>
      <c r="E56" s="71">
        <f>'[44]Tabela Referencial'!E57</f>
        <v>16221.502644506849</v>
      </c>
      <c r="F56" s="4"/>
      <c r="G56" s="5"/>
      <c r="H56" s="5"/>
    </row>
    <row r="57" spans="1:8" ht="13.5" customHeight="1" thickBot="1">
      <c r="A57" s="657"/>
      <c r="B57" s="421">
        <v>4001</v>
      </c>
      <c r="C57" s="422">
        <v>4500</v>
      </c>
      <c r="D57" s="71">
        <f>'[44]Tabela Referencial'!D58</f>
        <v>17347.498792211343</v>
      </c>
      <c r="E57" s="71">
        <f>'[44]Tabela Referencial'!E58</f>
        <v>18064.549763981082</v>
      </c>
      <c r="F57" s="4"/>
      <c r="G57" s="5"/>
      <c r="H57" s="5"/>
    </row>
    <row r="58" spans="1:8" ht="13.5" customHeight="1" thickBot="1">
      <c r="A58" s="657"/>
      <c r="B58" s="421">
        <v>4501</v>
      </c>
      <c r="C58" s="422">
        <v>5000</v>
      </c>
      <c r="D58" s="71">
        <f>'[44]Tabela Referencial'!D59</f>
        <v>19117.343050132</v>
      </c>
      <c r="E58" s="71">
        <f>'[44]Tabela Referencial'!E59</f>
        <v>19907.596883455317</v>
      </c>
      <c r="F58" s="4"/>
      <c r="G58" s="5"/>
      <c r="H58" s="5"/>
    </row>
    <row r="59" spans="1:8" ht="13.5" customHeight="1" thickBot="1">
      <c r="A59" s="657"/>
      <c r="B59" s="421">
        <v>5001</v>
      </c>
      <c r="C59" s="422">
        <v>5500</v>
      </c>
      <c r="D59" s="71">
        <f>'[44]Tabela Referencial'!D60</f>
        <v>20887.187308052657</v>
      </c>
      <c r="E59" s="71">
        <f>'[44]Tabela Referencial'!E60</f>
        <v>21750.644002929555</v>
      </c>
      <c r="F59" s="4"/>
      <c r="G59" s="5"/>
      <c r="H59" s="5"/>
    </row>
    <row r="60" spans="1:8" ht="13.5" customHeight="1" thickBot="1">
      <c r="A60" s="658"/>
      <c r="B60" s="425">
        <v>5501</v>
      </c>
      <c r="C60" s="426">
        <v>6000</v>
      </c>
      <c r="D60" s="73">
        <f>'[44]Tabela Referencial'!D61</f>
        <v>22657.031565973317</v>
      </c>
      <c r="E60" s="73">
        <f>'[44]Tabela Referencial'!E61</f>
        <v>23593.69112240379</v>
      </c>
      <c r="F60" s="4"/>
      <c r="G60" s="5"/>
      <c r="H60" s="5"/>
    </row>
    <row r="61" spans="1:8" ht="13.5" customHeight="1">
      <c r="B61" s="10"/>
      <c r="C61" s="10"/>
      <c r="D61" s="10"/>
      <c r="E61" s="10"/>
      <c r="F61" s="10"/>
    </row>
    <row r="62" spans="1:8" ht="14.25">
      <c r="B62" s="75" t="s">
        <v>125</v>
      </c>
      <c r="C62" s="76"/>
      <c r="D62" s="76"/>
      <c r="E62" s="76"/>
      <c r="F62" s="10"/>
    </row>
    <row r="63" spans="1:8" ht="13.5" customHeight="1">
      <c r="B63" s="77" t="s">
        <v>112</v>
      </c>
      <c r="C63" s="78"/>
      <c r="D63" s="78"/>
      <c r="E63" s="78"/>
      <c r="F63" s="10"/>
    </row>
    <row r="64" spans="1:8" ht="13.5" customHeight="1">
      <c r="B64" s="79"/>
      <c r="C64" s="79"/>
      <c r="D64" s="79"/>
      <c r="E64" s="79"/>
      <c r="F64" s="10"/>
    </row>
    <row r="65" spans="2:6" ht="13.5" customHeight="1">
      <c r="B65" s="10"/>
      <c r="C65" s="10"/>
      <c r="D65" s="10"/>
      <c r="E65" s="10"/>
      <c r="F65" s="10"/>
    </row>
  </sheetData>
  <mergeCells count="3">
    <mergeCell ref="B3:C3"/>
    <mergeCell ref="D1:E1"/>
    <mergeCell ref="A2:A60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Y47307"/>
  <sheetViews>
    <sheetView showGridLines="0" workbookViewId="0">
      <selection activeCell="E20" sqref="E20"/>
    </sheetView>
  </sheetViews>
  <sheetFormatPr defaultRowHeight="12.75"/>
  <cols>
    <col min="1" max="1" width="5" style="273" customWidth="1"/>
    <col min="2" max="2" width="3.5703125" style="273" customWidth="1"/>
    <col min="3" max="3" width="64.42578125" style="273" customWidth="1"/>
    <col min="4" max="4" width="31.42578125" style="273" customWidth="1"/>
    <col min="5" max="5" width="13" style="273" customWidth="1"/>
    <col min="6" max="25" width="9.140625" style="252"/>
    <col min="26" max="16384" width="9.140625" style="273"/>
  </cols>
  <sheetData>
    <row r="1" spans="1:5" ht="44.25" customHeight="1">
      <c r="A1" s="761" t="s">
        <v>202</v>
      </c>
      <c r="B1" s="761"/>
      <c r="C1" s="761"/>
      <c r="D1" s="761"/>
      <c r="E1" s="761"/>
    </row>
    <row r="2" spans="1:5" s="252" customFormat="1" ht="8.25" customHeight="1">
      <c r="A2" s="253"/>
      <c r="B2" s="254"/>
      <c r="C2" s="255"/>
      <c r="D2" s="762" t="str">
        <f>[44]INSUMOS!B8</f>
        <v>SETEMBRO|20</v>
      </c>
      <c r="E2" s="762"/>
    </row>
    <row r="3" spans="1:5" s="252" customFormat="1" ht="11.25" customHeight="1" thickBot="1">
      <c r="A3" s="253"/>
      <c r="B3" s="254"/>
      <c r="C3" s="256"/>
      <c r="D3" s="762"/>
      <c r="E3" s="762"/>
    </row>
    <row r="4" spans="1:5" ht="15.75" thickBot="1">
      <c r="A4" s="763" t="s">
        <v>203</v>
      </c>
      <c r="B4" s="254"/>
      <c r="C4" s="257" t="s">
        <v>19</v>
      </c>
      <c r="D4" s="258" t="s">
        <v>20</v>
      </c>
      <c r="E4" s="259" t="s">
        <v>21</v>
      </c>
    </row>
    <row r="5" spans="1:5" ht="15.75" thickBot="1">
      <c r="A5" s="764"/>
      <c r="B5" s="260" t="s">
        <v>22</v>
      </c>
      <c r="C5" s="261" t="s">
        <v>23</v>
      </c>
      <c r="D5" s="262" t="s">
        <v>204</v>
      </c>
      <c r="E5" s="263">
        <f>[44]GENERALIDADES!$E$5*(1+$E$20/100)</f>
        <v>52.530357332844723</v>
      </c>
    </row>
    <row r="6" spans="1:5" ht="15.75" thickBot="1">
      <c r="A6" s="764"/>
      <c r="B6" s="260"/>
      <c r="C6" s="264"/>
      <c r="D6" s="265" t="s">
        <v>205</v>
      </c>
      <c r="E6" s="263">
        <f>[44]GENERALIDADES!$E$6*(1+$E$20/100)</f>
        <v>92.285580426755132</v>
      </c>
    </row>
    <row r="7" spans="1:5" ht="15.75" thickBot="1">
      <c r="A7" s="764"/>
      <c r="B7" s="260" t="s">
        <v>26</v>
      </c>
      <c r="C7" s="261" t="s">
        <v>37</v>
      </c>
      <c r="D7" s="265" t="s">
        <v>206</v>
      </c>
      <c r="E7" s="263">
        <f>[44]GENERALIDADES!$E$7*(1+$E$20/100)</f>
        <v>112.94026826561631</v>
      </c>
    </row>
    <row r="8" spans="1:5" ht="15.75" thickBot="1">
      <c r="A8" s="764"/>
      <c r="B8" s="260"/>
      <c r="C8" s="264"/>
      <c r="D8" s="265" t="s">
        <v>207</v>
      </c>
      <c r="E8" s="263">
        <f>[44]GENERALIDADES!$E$8*(1+$E$20/100)</f>
        <v>305.59302255494873</v>
      </c>
    </row>
    <row r="9" spans="1:5" ht="15.75" thickBot="1">
      <c r="A9" s="764"/>
      <c r="B9" s="260" t="s">
        <v>29</v>
      </c>
      <c r="C9" s="264" t="s">
        <v>208</v>
      </c>
      <c r="D9" s="265" t="s">
        <v>209</v>
      </c>
      <c r="E9" s="263">
        <f>[44]GENERALIDADES!$E$9*(1+$E$20/100)</f>
        <v>760.86648045682966</v>
      </c>
    </row>
    <row r="10" spans="1:5" ht="15.75" thickBot="1">
      <c r="A10" s="764"/>
      <c r="B10" s="260" t="s">
        <v>32</v>
      </c>
      <c r="C10" s="264" t="s">
        <v>210</v>
      </c>
      <c r="D10" s="265" t="s">
        <v>211</v>
      </c>
      <c r="E10" s="263">
        <f>[44]GENERALIDADES!$E$10*(1+$E$20/100)</f>
        <v>47.277321599560295</v>
      </c>
    </row>
    <row r="11" spans="1:5" ht="15.75" thickBot="1">
      <c r="A11" s="764"/>
      <c r="B11" s="260" t="s">
        <v>36</v>
      </c>
      <c r="C11" s="264" t="s">
        <v>212</v>
      </c>
      <c r="D11" s="766" t="s">
        <v>213</v>
      </c>
      <c r="E11" s="767"/>
    </row>
    <row r="12" spans="1:5" ht="15.75" thickBot="1">
      <c r="A12" s="764"/>
      <c r="B12" s="260" t="s">
        <v>41</v>
      </c>
      <c r="C12" s="264" t="s">
        <v>214</v>
      </c>
      <c r="D12" s="265" t="s">
        <v>209</v>
      </c>
      <c r="E12" s="266">
        <f>[44]GENERALIDADES!$E$12*(1+$E$20/100)</f>
        <v>875.56294114215257</v>
      </c>
    </row>
    <row r="13" spans="1:5" ht="15.75" thickBot="1">
      <c r="A13" s="764"/>
      <c r="B13" s="260" t="s">
        <v>43</v>
      </c>
      <c r="C13" s="264" t="s">
        <v>215</v>
      </c>
      <c r="D13" s="265" t="s">
        <v>216</v>
      </c>
      <c r="E13" s="267">
        <v>0.8</v>
      </c>
    </row>
    <row r="14" spans="1:5" ht="15.75" thickBot="1">
      <c r="A14" s="764"/>
      <c r="B14" s="260" t="s">
        <v>46</v>
      </c>
      <c r="C14" s="264" t="s">
        <v>217</v>
      </c>
      <c r="D14" s="265" t="s">
        <v>218</v>
      </c>
      <c r="E14" s="268">
        <v>0.5</v>
      </c>
    </row>
    <row r="15" spans="1:5" ht="15.75" thickBot="1">
      <c r="A15" s="764"/>
      <c r="B15" s="260" t="s">
        <v>48</v>
      </c>
      <c r="C15" s="264" t="s">
        <v>219</v>
      </c>
      <c r="D15" s="265" t="s">
        <v>220</v>
      </c>
      <c r="E15" s="269">
        <f>[44]GENERALIDADES!$E$15*(1+$E$20/100)</f>
        <v>108.79068086683826</v>
      </c>
    </row>
    <row r="16" spans="1:5" ht="15.75" thickBot="1">
      <c r="A16" s="765"/>
      <c r="B16" s="260" t="s">
        <v>50</v>
      </c>
      <c r="C16" s="270" t="s">
        <v>221</v>
      </c>
      <c r="D16" s="271" t="s">
        <v>218</v>
      </c>
      <c r="E16" s="272">
        <v>0.4</v>
      </c>
    </row>
    <row r="17" spans="1:6" s="252" customFormat="1">
      <c r="A17" s="273"/>
      <c r="B17" s="273"/>
      <c r="C17" s="273"/>
      <c r="D17" s="273"/>
      <c r="E17" s="273"/>
      <c r="F17" s="273"/>
    </row>
    <row r="18" spans="1:6" s="275" customFormat="1">
      <c r="A18" s="768" t="s">
        <v>222</v>
      </c>
      <c r="B18" s="768"/>
      <c r="C18" s="768"/>
      <c r="D18" s="768"/>
      <c r="E18" s="768"/>
      <c r="F18" s="274"/>
    </row>
    <row r="19" spans="1:6" s="252" customFormat="1" ht="14.25" customHeight="1">
      <c r="A19" s="276" t="s">
        <v>223</v>
      </c>
      <c r="B19" s="276"/>
      <c r="C19" s="276"/>
      <c r="D19" s="276"/>
      <c r="E19" s="276"/>
      <c r="F19" s="273"/>
    </row>
    <row r="20" spans="1:6" s="252" customFormat="1" ht="15.75" customHeight="1">
      <c r="A20" s="277" t="s">
        <v>224</v>
      </c>
      <c r="B20" s="277"/>
      <c r="C20" s="276"/>
      <c r="D20" s="278" t="str">
        <f>D2</f>
        <v>SETEMBRO|20</v>
      </c>
      <c r="E20" s="279">
        <f>'[34]800km'!$D$216</f>
        <v>1.4617140124367545</v>
      </c>
      <c r="F20" s="273"/>
    </row>
    <row r="21" spans="1:6" s="252" customFormat="1">
      <c r="A21" s="273"/>
      <c r="B21" s="273"/>
      <c r="C21" s="273"/>
      <c r="D21" s="273"/>
      <c r="E21" s="273"/>
      <c r="F21" s="273"/>
    </row>
    <row r="22" spans="1:6" s="252" customFormat="1">
      <c r="A22" s="273"/>
      <c r="B22" s="273"/>
      <c r="C22" s="273"/>
      <c r="D22" s="273"/>
      <c r="E22" s="273"/>
      <c r="F22" s="273"/>
    </row>
    <row r="23" spans="1:6" s="252" customFormat="1">
      <c r="A23" s="273"/>
      <c r="B23" s="273"/>
      <c r="C23" s="273"/>
      <c r="D23" s="273"/>
      <c r="E23" s="273"/>
      <c r="F23" s="273"/>
    </row>
    <row r="24" spans="1:6" s="252" customFormat="1"/>
    <row r="25" spans="1:6" s="252" customFormat="1"/>
    <row r="26" spans="1:6" s="252" customFormat="1"/>
    <row r="27" spans="1:6" s="252" customFormat="1"/>
    <row r="28" spans="1:6" s="252" customFormat="1"/>
    <row r="29" spans="1:6" s="252" customFormat="1"/>
    <row r="30" spans="1:6" s="252" customFormat="1"/>
    <row r="31" spans="1:6" s="252" customFormat="1"/>
    <row r="32" spans="1:6" s="252" customFormat="1"/>
    <row r="33" s="252" customFormat="1"/>
    <row r="34" s="252" customFormat="1"/>
    <row r="35" s="252" customFormat="1"/>
    <row r="36" s="252" customFormat="1"/>
    <row r="37" s="252" customFormat="1"/>
    <row r="38" s="252" customFormat="1"/>
    <row r="39" s="252" customFormat="1"/>
    <row r="40" s="252" customFormat="1"/>
    <row r="41" s="252" customFormat="1"/>
    <row r="42" s="252" customFormat="1"/>
    <row r="43" s="252" customFormat="1"/>
    <row r="44" s="252" customFormat="1"/>
    <row r="45" s="252" customFormat="1"/>
    <row r="46" s="252" customFormat="1"/>
    <row r="47" s="252" customFormat="1"/>
    <row r="48" s="252" customFormat="1"/>
    <row r="49" s="252" customFormat="1"/>
    <row r="50" s="252" customFormat="1"/>
    <row r="51" s="252" customFormat="1"/>
    <row r="52" s="252" customFormat="1"/>
    <row r="53" s="252" customFormat="1"/>
    <row r="54" s="252" customFormat="1"/>
    <row r="55" s="252" customFormat="1"/>
    <row r="56" s="252" customFormat="1"/>
    <row r="57" s="252" customFormat="1"/>
    <row r="58" s="252" customFormat="1"/>
    <row r="59" s="252" customFormat="1"/>
    <row r="60" s="252" customFormat="1"/>
    <row r="61" s="252" customFormat="1"/>
    <row r="62" s="252" customFormat="1"/>
    <row r="63" s="252" customFormat="1"/>
    <row r="64" s="252" customFormat="1"/>
    <row r="65" s="252" customFormat="1"/>
    <row r="66" s="252" customFormat="1"/>
    <row r="67" s="252" customFormat="1"/>
    <row r="68" s="252" customFormat="1"/>
    <row r="69" s="252" customFormat="1"/>
    <row r="70" s="252" customFormat="1"/>
    <row r="71" s="252" customFormat="1"/>
    <row r="72" s="252" customFormat="1"/>
    <row r="73" s="252" customFormat="1"/>
    <row r="74" s="252" customFormat="1"/>
    <row r="75" s="252" customFormat="1"/>
    <row r="76" s="252" customFormat="1"/>
    <row r="77" s="252" customFormat="1"/>
    <row r="78" s="252" customFormat="1"/>
    <row r="79" s="252" customFormat="1"/>
    <row r="80" s="252" customFormat="1"/>
    <row r="81" s="252" customFormat="1"/>
    <row r="82" s="252" customFormat="1"/>
    <row r="83" s="252" customFormat="1"/>
    <row r="84" s="252" customFormat="1"/>
    <row r="85" s="252" customFormat="1"/>
    <row r="86" s="252" customFormat="1"/>
    <row r="87" s="252" customFormat="1"/>
    <row r="88" s="252" customFormat="1"/>
    <row r="89" s="252" customFormat="1"/>
    <row r="90" s="252" customFormat="1"/>
    <row r="91" s="252" customFormat="1"/>
    <row r="92" s="252" customFormat="1"/>
    <row r="93" s="252" customFormat="1"/>
    <row r="94" s="252" customFormat="1"/>
    <row r="95" s="252" customFormat="1"/>
    <row r="96" s="252" customFormat="1"/>
    <row r="97" s="252" customFormat="1"/>
    <row r="98" s="252" customFormat="1"/>
    <row r="99" s="252" customFormat="1"/>
    <row r="100" s="252" customFormat="1"/>
    <row r="101" s="252" customFormat="1"/>
    <row r="102" s="252" customFormat="1"/>
    <row r="103" s="252" customFormat="1"/>
    <row r="104" s="252" customFormat="1"/>
    <row r="105" s="252" customFormat="1"/>
    <row r="106" s="252" customFormat="1"/>
    <row r="107" s="252" customFormat="1"/>
    <row r="108" s="252" customFormat="1"/>
    <row r="109" s="252" customFormat="1"/>
    <row r="110" s="252" customFormat="1"/>
    <row r="111" s="252" customFormat="1"/>
    <row r="112" s="252" customFormat="1"/>
    <row r="113" s="252" customFormat="1"/>
    <row r="114" s="252" customFormat="1"/>
    <row r="115" s="252" customFormat="1"/>
    <row r="116" s="252" customFormat="1"/>
    <row r="117" s="252" customFormat="1"/>
    <row r="118" s="252" customFormat="1"/>
    <row r="119" s="252" customFormat="1"/>
    <row r="120" s="252" customFormat="1"/>
    <row r="121" s="252" customFormat="1"/>
    <row r="122" s="252" customFormat="1"/>
    <row r="123" s="252" customFormat="1"/>
    <row r="124" s="252" customFormat="1"/>
    <row r="125" s="252" customFormat="1"/>
    <row r="126" s="252" customFormat="1"/>
    <row r="127" s="252" customFormat="1"/>
    <row r="128" s="252" customFormat="1"/>
    <row r="129" s="252" customFormat="1"/>
    <row r="130" s="252" customFormat="1"/>
    <row r="131" s="252" customFormat="1"/>
    <row r="132" s="252" customFormat="1"/>
    <row r="133" s="252" customFormat="1"/>
    <row r="134" s="252" customFormat="1"/>
    <row r="135" s="252" customFormat="1"/>
    <row r="136" s="252" customFormat="1"/>
    <row r="137" s="252" customFormat="1"/>
    <row r="138" s="252" customFormat="1"/>
    <row r="139" s="252" customFormat="1"/>
    <row r="140" s="252" customFormat="1"/>
    <row r="141" s="252" customFormat="1"/>
    <row r="142" s="252" customFormat="1"/>
    <row r="143" s="252" customFormat="1"/>
    <row r="144" s="252" customFormat="1"/>
    <row r="145" s="252" customFormat="1"/>
    <row r="146" s="252" customFormat="1"/>
    <row r="147" s="252" customFormat="1"/>
    <row r="148" s="252" customFormat="1"/>
    <row r="149" s="252" customFormat="1"/>
    <row r="150" s="252" customFormat="1"/>
    <row r="151" s="252" customFormat="1"/>
    <row r="152" s="252" customFormat="1"/>
    <row r="153" s="252" customFormat="1"/>
    <row r="154" s="252" customFormat="1"/>
    <row r="155" s="252" customFormat="1"/>
    <row r="156" s="252" customFormat="1"/>
    <row r="157" s="252" customFormat="1"/>
    <row r="158" s="252" customFormat="1"/>
    <row r="159" s="252" customFormat="1"/>
    <row r="160" s="252" customFormat="1"/>
    <row r="161" s="252" customFormat="1"/>
    <row r="162" s="252" customFormat="1"/>
    <row r="163" s="252" customFormat="1"/>
    <row r="164" s="252" customFormat="1"/>
    <row r="165" s="252" customFormat="1"/>
    <row r="166" s="252" customFormat="1"/>
    <row r="167" s="252" customFormat="1"/>
    <row r="168" s="252" customFormat="1"/>
    <row r="169" s="252" customFormat="1"/>
    <row r="170" s="252" customFormat="1"/>
    <row r="171" s="252" customFormat="1"/>
    <row r="172" s="252" customFormat="1"/>
    <row r="173" s="252" customFormat="1"/>
    <row r="174" s="252" customFormat="1"/>
    <row r="175" s="252" customFormat="1"/>
    <row r="176" s="252" customFormat="1"/>
    <row r="177" s="252" customFormat="1"/>
    <row r="178" s="252" customFormat="1"/>
    <row r="179" s="252" customFormat="1"/>
    <row r="180" s="252" customFormat="1"/>
    <row r="181" s="252" customFormat="1"/>
    <row r="182" s="252" customFormat="1"/>
    <row r="183" s="252" customFormat="1"/>
    <row r="184" s="252" customFormat="1"/>
    <row r="185" s="252" customFormat="1"/>
    <row r="186" s="252" customFormat="1"/>
    <row r="187" s="252" customFormat="1"/>
    <row r="188" s="252" customFormat="1"/>
    <row r="189" s="252" customFormat="1"/>
    <row r="190" s="252" customFormat="1"/>
    <row r="191" s="252" customFormat="1"/>
    <row r="192" s="252" customFormat="1"/>
    <row r="193" s="252" customFormat="1"/>
    <row r="194" s="252" customFormat="1"/>
    <row r="195" s="252" customFormat="1"/>
    <row r="196" s="252" customFormat="1"/>
    <row r="197" s="252" customFormat="1"/>
    <row r="198" s="252" customFormat="1"/>
    <row r="199" s="252" customFormat="1"/>
    <row r="200" s="252" customFormat="1"/>
    <row r="201" s="252" customFormat="1"/>
    <row r="202" s="252" customFormat="1"/>
    <row r="203" s="252" customFormat="1"/>
    <row r="204" s="252" customFormat="1"/>
    <row r="205" s="252" customFormat="1"/>
    <row r="206" s="252" customFormat="1"/>
    <row r="207" s="252" customFormat="1"/>
    <row r="208" s="252" customFormat="1"/>
    <row r="209" s="252" customFormat="1"/>
    <row r="210" s="252" customFormat="1"/>
    <row r="211" s="252" customFormat="1"/>
    <row r="212" s="252" customFormat="1"/>
    <row r="213" s="252" customFormat="1"/>
    <row r="214" s="252" customFormat="1"/>
    <row r="215" s="252" customFormat="1"/>
    <row r="216" s="252" customFormat="1"/>
    <row r="217" s="252" customFormat="1"/>
    <row r="218" s="252" customFormat="1"/>
    <row r="219" s="252" customFormat="1"/>
    <row r="220" s="252" customFormat="1"/>
    <row r="221" s="252" customFormat="1"/>
    <row r="222" s="252" customFormat="1"/>
    <row r="223" s="252" customFormat="1"/>
    <row r="224" s="252" customFormat="1"/>
    <row r="225" s="252" customFormat="1"/>
    <row r="226" s="252" customFormat="1"/>
    <row r="227" s="252" customFormat="1"/>
    <row r="228" s="252" customFormat="1"/>
    <row r="229" s="252" customFormat="1"/>
    <row r="230" s="252" customFormat="1"/>
    <row r="231" s="252" customFormat="1"/>
    <row r="232" s="252" customFormat="1"/>
    <row r="233" s="252" customFormat="1"/>
    <row r="234" s="252" customFormat="1"/>
    <row r="235" s="252" customFormat="1"/>
    <row r="236" s="252" customFormat="1"/>
    <row r="237" s="252" customFormat="1"/>
    <row r="238" s="252" customFormat="1"/>
    <row r="239" s="252" customFormat="1"/>
    <row r="240" s="252" customFormat="1"/>
    <row r="241" s="252" customFormat="1"/>
    <row r="242" s="252" customFormat="1"/>
    <row r="243" s="252" customFormat="1"/>
    <row r="244" s="252" customFormat="1"/>
    <row r="245" s="252" customFormat="1"/>
    <row r="246" s="252" customFormat="1"/>
    <row r="247" s="252" customFormat="1"/>
    <row r="248" s="252" customFormat="1"/>
    <row r="249" s="252" customFormat="1"/>
    <row r="250" s="252" customFormat="1"/>
    <row r="251" s="252" customFormat="1"/>
    <row r="252" s="252" customFormat="1"/>
    <row r="253" s="252" customFormat="1"/>
    <row r="254" s="252" customFormat="1"/>
    <row r="255" s="252" customFormat="1"/>
    <row r="256" s="252" customFormat="1"/>
    <row r="257" s="252" customFormat="1"/>
    <row r="258" s="252" customFormat="1"/>
    <row r="259" s="252" customFormat="1"/>
    <row r="260" s="252" customFormat="1"/>
    <row r="261" s="252" customFormat="1"/>
    <row r="262" s="252" customFormat="1"/>
    <row r="263" s="252" customFormat="1"/>
    <row r="264" s="252" customFormat="1"/>
    <row r="265" s="252" customFormat="1"/>
    <row r="266" s="252" customFormat="1"/>
    <row r="267" s="252" customFormat="1"/>
    <row r="268" s="252" customFormat="1"/>
    <row r="269" s="252" customFormat="1"/>
    <row r="270" s="252" customFormat="1"/>
    <row r="271" s="252" customFormat="1"/>
    <row r="272" s="252" customFormat="1"/>
    <row r="273" s="252" customFormat="1"/>
    <row r="274" s="252" customFormat="1"/>
    <row r="275" s="252" customFormat="1"/>
    <row r="276" s="252" customFormat="1"/>
    <row r="277" s="252" customFormat="1"/>
    <row r="278" s="252" customFormat="1"/>
    <row r="279" s="252" customFormat="1"/>
    <row r="280" s="252" customFormat="1"/>
    <row r="281" s="252" customFormat="1"/>
    <row r="282" s="252" customFormat="1"/>
    <row r="283" s="252" customFormat="1"/>
    <row r="284" s="252" customFormat="1"/>
    <row r="285" s="252" customFormat="1"/>
    <row r="286" s="252" customFormat="1"/>
    <row r="287" s="252" customFormat="1"/>
    <row r="288" s="252" customFormat="1"/>
    <row r="289" s="252" customFormat="1"/>
    <row r="290" s="252" customFormat="1"/>
    <row r="291" s="252" customFormat="1"/>
    <row r="292" s="252" customFormat="1"/>
    <row r="293" s="252" customFormat="1"/>
    <row r="294" s="252" customFormat="1"/>
    <row r="295" s="252" customFormat="1"/>
    <row r="296" s="252" customFormat="1"/>
    <row r="297" s="252" customFormat="1"/>
    <row r="298" s="252" customFormat="1"/>
    <row r="299" s="252" customFormat="1"/>
    <row r="300" s="252" customFormat="1"/>
    <row r="301" s="252" customFormat="1"/>
    <row r="302" s="252" customFormat="1"/>
    <row r="303" s="252" customFormat="1"/>
    <row r="304" s="252" customFormat="1"/>
    <row r="305" s="252" customFormat="1"/>
    <row r="306" s="252" customFormat="1"/>
    <row r="307" s="252" customFormat="1"/>
    <row r="308" s="252" customFormat="1"/>
    <row r="309" s="252" customFormat="1"/>
    <row r="310" s="252" customFormat="1"/>
    <row r="311" s="252" customFormat="1"/>
    <row r="312" s="252" customFormat="1"/>
    <row r="313" s="252" customFormat="1"/>
    <row r="314" s="252" customFormat="1"/>
    <row r="315" s="252" customFormat="1"/>
    <row r="316" s="252" customFormat="1"/>
    <row r="317" s="252" customFormat="1"/>
    <row r="318" s="252" customFormat="1"/>
    <row r="319" s="252" customFormat="1"/>
    <row r="320" s="252" customFormat="1"/>
    <row r="321" s="252" customFormat="1"/>
    <row r="322" s="252" customFormat="1"/>
    <row r="323" s="252" customFormat="1"/>
    <row r="324" s="252" customFormat="1"/>
    <row r="325" s="252" customFormat="1"/>
    <row r="326" s="252" customFormat="1"/>
    <row r="327" s="252" customFormat="1"/>
    <row r="328" s="252" customFormat="1"/>
    <row r="329" s="252" customFormat="1"/>
    <row r="330" s="252" customFormat="1"/>
    <row r="331" s="252" customFormat="1"/>
    <row r="332" s="252" customFormat="1"/>
    <row r="333" s="252" customFormat="1"/>
    <row r="334" s="252" customFormat="1"/>
    <row r="335" s="252" customFormat="1"/>
    <row r="336" s="252" customFormat="1"/>
    <row r="337" s="252" customFormat="1"/>
    <row r="338" s="252" customFormat="1"/>
    <row r="339" s="252" customFormat="1"/>
    <row r="340" s="252" customFormat="1"/>
    <row r="341" s="252" customFormat="1"/>
    <row r="342" s="252" customFormat="1"/>
    <row r="343" s="252" customFormat="1"/>
    <row r="344" s="252" customFormat="1"/>
    <row r="345" s="252" customFormat="1"/>
    <row r="346" s="252" customFormat="1"/>
    <row r="347" s="252" customFormat="1"/>
    <row r="348" s="252" customFormat="1"/>
    <row r="349" s="252" customFormat="1"/>
    <row r="350" s="252" customFormat="1"/>
    <row r="351" s="252" customFormat="1"/>
    <row r="352" s="252" customFormat="1"/>
    <row r="353" s="252" customFormat="1"/>
    <row r="354" s="252" customFormat="1"/>
    <row r="355" s="252" customFormat="1"/>
    <row r="356" s="252" customFormat="1"/>
    <row r="357" s="252" customFormat="1"/>
    <row r="358" s="252" customFormat="1"/>
    <row r="359" s="252" customFormat="1"/>
    <row r="360" s="252" customFormat="1"/>
    <row r="361" s="252" customFormat="1"/>
    <row r="362" s="252" customFormat="1"/>
    <row r="363" s="252" customFormat="1"/>
    <row r="364" s="252" customFormat="1"/>
    <row r="365" s="252" customFormat="1"/>
    <row r="366" s="252" customFormat="1"/>
    <row r="367" s="252" customFormat="1"/>
    <row r="368" s="252" customFormat="1"/>
    <row r="369" s="252" customFormat="1"/>
    <row r="370" s="252" customFormat="1"/>
    <row r="371" s="252" customFormat="1"/>
    <row r="372" s="252" customFormat="1"/>
    <row r="373" s="252" customFormat="1"/>
    <row r="374" s="252" customFormat="1"/>
    <row r="375" s="252" customFormat="1"/>
    <row r="376" s="252" customFormat="1"/>
    <row r="377" s="252" customFormat="1"/>
    <row r="378" s="252" customFormat="1"/>
    <row r="379" s="252" customFormat="1"/>
    <row r="380" s="252" customFormat="1"/>
    <row r="381" s="252" customFormat="1"/>
    <row r="382" s="252" customFormat="1"/>
    <row r="383" s="252" customFormat="1"/>
    <row r="384" s="252" customFormat="1"/>
    <row r="385" s="252" customFormat="1"/>
    <row r="386" s="252" customFormat="1"/>
    <row r="387" s="252" customFormat="1"/>
    <row r="388" s="252" customFormat="1"/>
    <row r="389" s="252" customFormat="1"/>
    <row r="390" s="252" customFormat="1"/>
    <row r="391" s="252" customFormat="1"/>
    <row r="392" s="252" customFormat="1"/>
    <row r="393" s="252" customFormat="1"/>
    <row r="394" s="252" customFormat="1"/>
    <row r="395" s="252" customFormat="1"/>
    <row r="396" s="252" customFormat="1"/>
    <row r="397" s="252" customFormat="1"/>
    <row r="398" s="252" customFormat="1"/>
    <row r="399" s="252" customFormat="1"/>
    <row r="400" s="252" customFormat="1"/>
    <row r="401" s="252" customFormat="1"/>
    <row r="402" s="252" customFormat="1"/>
    <row r="403" s="252" customFormat="1"/>
    <row r="404" s="252" customFormat="1"/>
    <row r="405" s="252" customFormat="1"/>
    <row r="406" s="252" customFormat="1"/>
    <row r="407" s="252" customFormat="1"/>
    <row r="408" s="252" customFormat="1"/>
    <row r="409" s="252" customFormat="1"/>
    <row r="410" s="252" customFormat="1"/>
    <row r="411" s="252" customFormat="1"/>
    <row r="412" s="252" customFormat="1"/>
    <row r="413" s="252" customFormat="1"/>
    <row r="414" s="252" customFormat="1"/>
    <row r="415" s="252" customFormat="1"/>
    <row r="416" s="252" customFormat="1"/>
    <row r="417" s="252" customFormat="1"/>
    <row r="418" s="252" customFormat="1"/>
    <row r="419" s="252" customFormat="1"/>
    <row r="420" s="252" customFormat="1"/>
    <row r="421" s="252" customFormat="1"/>
    <row r="422" s="252" customFormat="1"/>
    <row r="423" s="252" customFormat="1"/>
    <row r="424" s="252" customFormat="1"/>
    <row r="425" s="252" customFormat="1"/>
    <row r="426" s="252" customFormat="1"/>
    <row r="427" s="252" customFormat="1"/>
    <row r="428" s="252" customFormat="1"/>
    <row r="429" s="252" customFormat="1"/>
    <row r="430" s="252" customFormat="1"/>
    <row r="431" s="252" customFormat="1"/>
    <row r="432" s="252" customFormat="1"/>
    <row r="433" s="252" customFormat="1"/>
    <row r="434" s="252" customFormat="1"/>
    <row r="435" s="252" customFormat="1"/>
    <row r="436" s="252" customFormat="1"/>
    <row r="437" s="252" customFormat="1"/>
    <row r="438" s="252" customFormat="1"/>
    <row r="439" s="252" customFormat="1"/>
    <row r="440" s="252" customFormat="1"/>
    <row r="441" s="252" customFormat="1"/>
    <row r="442" s="252" customFormat="1"/>
    <row r="443" s="252" customFormat="1"/>
    <row r="444" s="252" customFormat="1"/>
    <row r="445" s="252" customFormat="1"/>
    <row r="446" s="252" customFormat="1"/>
    <row r="447" s="252" customFormat="1"/>
    <row r="448" s="252" customFormat="1"/>
    <row r="449" s="252" customFormat="1"/>
    <row r="450" s="252" customFormat="1"/>
    <row r="451" s="252" customFormat="1"/>
    <row r="452" s="252" customFormat="1"/>
    <row r="453" s="252" customFormat="1"/>
    <row r="454" s="252" customFormat="1"/>
    <row r="455" s="252" customFormat="1"/>
    <row r="456" s="252" customFormat="1"/>
    <row r="457" s="252" customFormat="1"/>
    <row r="458" s="252" customFormat="1"/>
    <row r="459" s="252" customFormat="1"/>
    <row r="460" s="252" customFormat="1"/>
    <row r="461" s="252" customFormat="1"/>
    <row r="462" s="252" customFormat="1"/>
    <row r="463" s="252" customFormat="1"/>
    <row r="464" s="252" customFormat="1"/>
    <row r="465" s="252" customFormat="1"/>
    <row r="466" s="252" customFormat="1"/>
    <row r="467" s="252" customFormat="1"/>
    <row r="468" s="252" customFormat="1"/>
    <row r="469" s="252" customFormat="1"/>
    <row r="470" s="252" customFormat="1"/>
    <row r="471" s="252" customFormat="1"/>
    <row r="472" s="252" customFormat="1"/>
    <row r="473" s="252" customFormat="1"/>
    <row r="474" s="252" customFormat="1"/>
    <row r="475" s="252" customFormat="1"/>
    <row r="476" s="252" customFormat="1"/>
    <row r="477" s="252" customFormat="1"/>
    <row r="478" s="252" customFormat="1"/>
    <row r="479" s="252" customFormat="1"/>
    <row r="480" s="252" customFormat="1"/>
    <row r="481" s="252" customFormat="1"/>
    <row r="482" s="252" customFormat="1"/>
    <row r="483" s="252" customFormat="1"/>
    <row r="484" s="252" customFormat="1"/>
    <row r="485" s="252" customFormat="1"/>
    <row r="486" s="252" customFormat="1"/>
    <row r="487" s="252" customFormat="1"/>
    <row r="488" s="252" customFormat="1"/>
    <row r="489" s="252" customFormat="1"/>
    <row r="490" s="252" customFormat="1"/>
    <row r="491" s="252" customFormat="1"/>
    <row r="492" s="252" customFormat="1"/>
    <row r="493" s="252" customFormat="1"/>
    <row r="494" s="252" customFormat="1"/>
    <row r="495" s="252" customFormat="1"/>
    <row r="496" s="252" customFormat="1"/>
    <row r="497" s="252" customFormat="1"/>
    <row r="498" s="252" customFormat="1"/>
    <row r="499" s="252" customFormat="1"/>
    <row r="500" s="252" customFormat="1"/>
    <row r="501" s="252" customFormat="1"/>
    <row r="502" s="252" customFormat="1"/>
    <row r="503" s="252" customFormat="1"/>
    <row r="504" s="252" customFormat="1"/>
    <row r="505" s="252" customFormat="1"/>
    <row r="506" s="252" customFormat="1"/>
    <row r="507" s="252" customFormat="1"/>
    <row r="508" s="252" customFormat="1"/>
    <row r="509" s="252" customFormat="1"/>
    <row r="510" s="252" customFormat="1"/>
    <row r="511" s="252" customFormat="1"/>
    <row r="512" s="252" customFormat="1"/>
    <row r="513" s="252" customFormat="1"/>
    <row r="514" s="252" customFormat="1"/>
    <row r="515" s="252" customFormat="1"/>
    <row r="516" s="252" customFormat="1"/>
    <row r="517" s="252" customFormat="1"/>
    <row r="518" s="252" customFormat="1"/>
    <row r="519" s="252" customFormat="1"/>
    <row r="520" s="252" customFormat="1"/>
    <row r="521" s="252" customFormat="1"/>
    <row r="522" s="252" customFormat="1"/>
    <row r="523" s="252" customFormat="1"/>
    <row r="524" s="252" customFormat="1"/>
    <row r="525" s="252" customFormat="1"/>
    <row r="526" s="252" customFormat="1"/>
    <row r="527" s="252" customFormat="1"/>
    <row r="528" s="252" customFormat="1"/>
    <row r="529" s="252" customFormat="1"/>
    <row r="530" s="252" customFormat="1"/>
    <row r="531" s="252" customFormat="1"/>
    <row r="532" s="252" customFormat="1"/>
    <row r="533" s="252" customFormat="1"/>
    <row r="534" s="252" customFormat="1"/>
    <row r="535" s="252" customFormat="1"/>
    <row r="536" s="252" customFormat="1"/>
    <row r="537" s="252" customFormat="1"/>
    <row r="538" s="252" customFormat="1"/>
    <row r="539" s="252" customFormat="1"/>
    <row r="540" s="252" customFormat="1"/>
    <row r="541" s="252" customFormat="1"/>
    <row r="542" s="252" customFormat="1"/>
    <row r="543" s="252" customFormat="1"/>
    <row r="544" s="252" customFormat="1"/>
    <row r="545" s="252" customFormat="1"/>
    <row r="546" s="252" customFormat="1"/>
    <row r="547" s="252" customFormat="1"/>
    <row r="548" s="252" customFormat="1"/>
    <row r="549" s="252" customFormat="1"/>
    <row r="550" s="252" customFormat="1"/>
    <row r="551" s="252" customFormat="1"/>
    <row r="552" s="252" customFormat="1"/>
    <row r="553" s="252" customFormat="1"/>
    <row r="554" s="252" customFormat="1"/>
    <row r="555" s="252" customFormat="1"/>
    <row r="556" s="252" customFormat="1"/>
    <row r="557" s="252" customFormat="1"/>
    <row r="558" s="252" customFormat="1"/>
    <row r="559" s="252" customFormat="1"/>
    <row r="560" s="252" customFormat="1"/>
    <row r="561" s="252" customFormat="1"/>
    <row r="562" s="252" customFormat="1"/>
    <row r="563" s="252" customFormat="1"/>
    <row r="564" s="252" customFormat="1"/>
    <row r="565" s="252" customFormat="1"/>
    <row r="566" s="252" customFormat="1"/>
    <row r="567" s="252" customFormat="1"/>
    <row r="568" s="252" customFormat="1"/>
    <row r="569" s="252" customFormat="1"/>
    <row r="570" s="252" customFormat="1"/>
    <row r="571" s="252" customFormat="1"/>
    <row r="572" s="252" customFormat="1"/>
    <row r="573" s="252" customFormat="1"/>
    <row r="574" s="252" customFormat="1"/>
    <row r="575" s="252" customFormat="1"/>
    <row r="576" s="252" customFormat="1"/>
    <row r="577" s="252" customFormat="1"/>
    <row r="578" s="252" customFormat="1"/>
    <row r="579" s="252" customFormat="1"/>
    <row r="580" s="252" customFormat="1"/>
    <row r="581" s="252" customFormat="1"/>
    <row r="582" s="252" customFormat="1"/>
    <row r="583" s="252" customFormat="1"/>
    <row r="584" s="252" customFormat="1"/>
    <row r="585" s="252" customFormat="1"/>
    <row r="586" s="252" customFormat="1"/>
    <row r="587" s="252" customFormat="1"/>
    <row r="588" s="252" customFormat="1"/>
    <row r="589" s="252" customFormat="1"/>
    <row r="590" s="252" customFormat="1"/>
    <row r="591" s="252" customFormat="1"/>
    <row r="592" s="252" customFormat="1"/>
    <row r="593" s="252" customFormat="1"/>
    <row r="594" s="252" customFormat="1"/>
    <row r="595" s="252" customFormat="1"/>
    <row r="596" s="252" customFormat="1"/>
    <row r="597" s="252" customFormat="1"/>
    <row r="598" s="252" customFormat="1"/>
    <row r="599" s="252" customFormat="1"/>
    <row r="600" s="252" customFormat="1"/>
    <row r="601" s="252" customFormat="1"/>
    <row r="602" s="252" customFormat="1"/>
    <row r="603" s="252" customFormat="1"/>
    <row r="604" s="252" customFormat="1"/>
    <row r="605" s="252" customFormat="1"/>
    <row r="606" s="252" customFormat="1"/>
    <row r="607" s="252" customFormat="1"/>
    <row r="608" s="252" customFormat="1"/>
    <row r="609" s="252" customFormat="1"/>
    <row r="610" s="252" customFormat="1"/>
    <row r="611" s="252" customFormat="1"/>
    <row r="612" s="252" customFormat="1"/>
    <row r="613" s="252" customFormat="1"/>
    <row r="614" s="252" customFormat="1"/>
    <row r="615" s="252" customFormat="1"/>
    <row r="616" s="252" customFormat="1"/>
    <row r="617" s="252" customFormat="1"/>
    <row r="618" s="252" customFormat="1"/>
    <row r="619" s="252" customFormat="1"/>
    <row r="620" s="252" customFormat="1"/>
    <row r="621" s="252" customFormat="1"/>
    <row r="622" s="252" customFormat="1"/>
    <row r="623" s="252" customFormat="1"/>
    <row r="624" s="252" customFormat="1"/>
    <row r="625" s="252" customFormat="1"/>
    <row r="626" s="252" customFormat="1"/>
    <row r="627" s="252" customFormat="1"/>
    <row r="628" s="252" customFormat="1"/>
    <row r="629" s="252" customFormat="1"/>
    <row r="630" s="252" customFormat="1"/>
    <row r="631" s="252" customFormat="1"/>
    <row r="632" s="252" customFormat="1"/>
    <row r="633" s="252" customFormat="1"/>
    <row r="634" s="252" customFormat="1"/>
    <row r="635" s="252" customFormat="1"/>
    <row r="636" s="252" customFormat="1"/>
    <row r="637" s="252" customFormat="1"/>
    <row r="638" s="252" customFormat="1"/>
    <row r="639" s="252" customFormat="1"/>
    <row r="640" s="252" customFormat="1"/>
    <row r="641" s="252" customFormat="1"/>
    <row r="642" s="252" customFormat="1"/>
    <row r="643" s="252" customFormat="1"/>
    <row r="644" s="252" customFormat="1"/>
    <row r="645" s="252" customFormat="1"/>
    <row r="646" s="252" customFormat="1"/>
    <row r="647" s="252" customFormat="1"/>
    <row r="648" s="252" customFormat="1"/>
    <row r="649" s="252" customFormat="1"/>
    <row r="650" s="252" customFormat="1"/>
    <row r="651" s="252" customFormat="1"/>
    <row r="652" s="252" customFormat="1"/>
    <row r="653" s="252" customFormat="1"/>
    <row r="654" s="252" customFormat="1"/>
    <row r="655" s="252" customFormat="1"/>
    <row r="656" s="252" customFormat="1"/>
    <row r="657" s="252" customFormat="1"/>
    <row r="658" s="252" customFormat="1"/>
    <row r="659" s="252" customFormat="1"/>
    <row r="660" s="252" customFormat="1"/>
    <row r="661" s="252" customFormat="1"/>
    <row r="662" s="252" customFormat="1"/>
    <row r="663" s="252" customFormat="1"/>
    <row r="664" s="252" customFormat="1"/>
    <row r="665" s="252" customFormat="1"/>
    <row r="666" s="252" customFormat="1"/>
    <row r="667" s="252" customFormat="1"/>
    <row r="668" s="252" customFormat="1"/>
    <row r="669" s="252" customFormat="1"/>
    <row r="670" s="252" customFormat="1"/>
    <row r="671" s="252" customFormat="1"/>
    <row r="672" s="252" customFormat="1"/>
    <row r="673" s="252" customFormat="1"/>
    <row r="674" s="252" customFormat="1"/>
    <row r="675" s="252" customFormat="1"/>
    <row r="676" s="252" customFormat="1"/>
    <row r="677" s="252" customFormat="1"/>
    <row r="678" s="252" customFormat="1"/>
    <row r="679" s="252" customFormat="1"/>
    <row r="680" s="252" customFormat="1"/>
    <row r="681" s="252" customFormat="1"/>
    <row r="682" s="252" customFormat="1"/>
    <row r="683" s="252" customFormat="1"/>
    <row r="684" s="252" customFormat="1"/>
    <row r="685" s="252" customFormat="1"/>
    <row r="686" s="252" customFormat="1"/>
    <row r="687" s="252" customFormat="1"/>
    <row r="688" s="252" customFormat="1"/>
    <row r="689" s="252" customFormat="1"/>
    <row r="690" s="252" customFormat="1"/>
    <row r="691" s="252" customFormat="1"/>
    <row r="692" s="252" customFormat="1"/>
    <row r="693" s="252" customFormat="1"/>
    <row r="694" s="252" customFormat="1"/>
    <row r="695" s="252" customFormat="1"/>
    <row r="696" s="252" customFormat="1"/>
    <row r="697" s="252" customFormat="1"/>
    <row r="698" s="252" customFormat="1"/>
    <row r="699" s="252" customFormat="1"/>
    <row r="700" s="252" customFormat="1"/>
    <row r="701" s="252" customFormat="1"/>
    <row r="702" s="252" customFormat="1"/>
    <row r="703" s="252" customFormat="1"/>
    <row r="704" s="252" customFormat="1"/>
    <row r="705" s="252" customFormat="1"/>
    <row r="706" s="252" customFormat="1"/>
    <row r="707" s="252" customFormat="1"/>
    <row r="708" s="252" customFormat="1"/>
    <row r="709" s="252" customFormat="1"/>
    <row r="710" s="252" customFormat="1"/>
    <row r="711" s="252" customFormat="1"/>
    <row r="712" s="252" customFormat="1"/>
    <row r="713" s="252" customFormat="1"/>
    <row r="714" s="252" customFormat="1"/>
    <row r="715" s="252" customFormat="1"/>
    <row r="716" s="252" customFormat="1"/>
    <row r="717" s="252" customFormat="1"/>
    <row r="718" s="252" customFormat="1"/>
    <row r="719" s="252" customFormat="1"/>
    <row r="720" s="252" customFormat="1"/>
    <row r="721" s="252" customFormat="1"/>
    <row r="722" s="252" customFormat="1"/>
    <row r="723" s="252" customFormat="1"/>
    <row r="724" s="252" customFormat="1"/>
    <row r="725" s="252" customFormat="1"/>
    <row r="726" s="252" customFormat="1"/>
    <row r="727" s="252" customFormat="1"/>
    <row r="728" s="252" customFormat="1"/>
    <row r="729" s="252" customFormat="1"/>
    <row r="730" s="252" customFormat="1"/>
    <row r="731" s="252" customFormat="1"/>
    <row r="732" s="252" customFormat="1"/>
    <row r="733" s="252" customFormat="1"/>
    <row r="734" s="252" customFormat="1"/>
    <row r="735" s="252" customFormat="1"/>
    <row r="736" s="252" customFormat="1"/>
    <row r="737" s="252" customFormat="1"/>
    <row r="738" s="252" customFormat="1"/>
    <row r="739" s="252" customFormat="1"/>
    <row r="740" s="252" customFormat="1"/>
    <row r="741" s="252" customFormat="1"/>
    <row r="742" s="252" customFormat="1"/>
    <row r="743" s="252" customFormat="1"/>
    <row r="744" s="252" customFormat="1"/>
    <row r="745" s="252" customFormat="1"/>
    <row r="746" s="252" customFormat="1"/>
    <row r="747" s="252" customFormat="1"/>
    <row r="748" s="252" customFormat="1"/>
    <row r="749" s="252" customFormat="1"/>
    <row r="750" s="252" customFormat="1"/>
    <row r="751" s="252" customFormat="1"/>
    <row r="752" s="252" customFormat="1"/>
    <row r="753" s="252" customFormat="1"/>
    <row r="754" s="252" customFormat="1"/>
    <row r="755" s="252" customFormat="1"/>
    <row r="756" s="252" customFormat="1"/>
    <row r="757" s="252" customFormat="1"/>
    <row r="758" s="252" customFormat="1"/>
    <row r="759" s="252" customFormat="1"/>
    <row r="760" s="252" customFormat="1"/>
    <row r="761" s="252" customFormat="1"/>
    <row r="762" s="252" customFormat="1"/>
    <row r="763" s="252" customFormat="1"/>
    <row r="764" s="252" customFormat="1"/>
    <row r="765" s="252" customFormat="1"/>
    <row r="766" s="252" customFormat="1"/>
    <row r="767" s="252" customFormat="1"/>
    <row r="768" s="252" customFormat="1"/>
    <row r="769" s="252" customFormat="1"/>
    <row r="770" s="252" customFormat="1"/>
    <row r="771" s="252" customFormat="1"/>
    <row r="772" s="252" customFormat="1"/>
    <row r="773" s="252" customFormat="1"/>
    <row r="774" s="252" customFormat="1"/>
    <row r="775" s="252" customFormat="1"/>
    <row r="776" s="252" customFormat="1"/>
    <row r="777" s="252" customFormat="1"/>
    <row r="778" s="252" customFormat="1"/>
    <row r="779" s="252" customFormat="1"/>
    <row r="780" s="252" customFormat="1"/>
    <row r="781" s="252" customFormat="1"/>
    <row r="782" s="252" customFormat="1"/>
    <row r="783" s="252" customFormat="1"/>
    <row r="784" s="252" customFormat="1"/>
    <row r="785" s="252" customFormat="1"/>
    <row r="786" s="252" customFormat="1"/>
    <row r="787" s="252" customFormat="1"/>
    <row r="788" s="252" customFormat="1"/>
    <row r="789" s="252" customFormat="1"/>
    <row r="790" s="252" customFormat="1"/>
    <row r="791" s="252" customFormat="1"/>
    <row r="792" s="252" customFormat="1"/>
    <row r="793" s="252" customFormat="1"/>
    <row r="794" s="252" customFormat="1"/>
    <row r="795" s="252" customFormat="1"/>
    <row r="796" s="252" customFormat="1"/>
    <row r="797" s="252" customFormat="1"/>
    <row r="798" s="252" customFormat="1"/>
    <row r="799" s="252" customFormat="1"/>
    <row r="800" s="252" customFormat="1"/>
    <row r="801" s="252" customFormat="1"/>
    <row r="802" s="252" customFormat="1"/>
    <row r="803" s="252" customFormat="1"/>
    <row r="804" s="252" customFormat="1"/>
    <row r="805" s="252" customFormat="1"/>
    <row r="806" s="252" customFormat="1"/>
    <row r="807" s="252" customFormat="1"/>
    <row r="808" s="252" customFormat="1"/>
    <row r="809" s="252" customFormat="1"/>
    <row r="810" s="252" customFormat="1"/>
    <row r="811" s="252" customFormat="1"/>
    <row r="812" s="252" customFormat="1"/>
    <row r="813" s="252" customFormat="1"/>
    <row r="814" s="252" customFormat="1"/>
    <row r="815" s="252" customFormat="1"/>
    <row r="816" s="252" customFormat="1"/>
    <row r="817" s="252" customFormat="1"/>
    <row r="818" s="252" customFormat="1"/>
    <row r="819" s="252" customFormat="1"/>
    <row r="820" s="252" customFormat="1"/>
    <row r="821" s="252" customFormat="1"/>
    <row r="822" s="252" customFormat="1"/>
    <row r="823" s="252" customFormat="1"/>
    <row r="824" s="252" customFormat="1"/>
    <row r="825" s="252" customFormat="1"/>
    <row r="826" s="252" customFormat="1"/>
    <row r="827" s="252" customFormat="1"/>
    <row r="828" s="252" customFormat="1"/>
    <row r="829" s="252" customFormat="1"/>
    <row r="830" s="252" customFormat="1"/>
    <row r="831" s="252" customFormat="1"/>
    <row r="832" s="252" customFormat="1"/>
    <row r="833" s="252" customFormat="1"/>
    <row r="834" s="252" customFormat="1"/>
    <row r="835" s="252" customFormat="1"/>
    <row r="836" s="252" customFormat="1"/>
    <row r="837" s="252" customFormat="1"/>
    <row r="838" s="252" customFormat="1"/>
    <row r="839" s="252" customFormat="1"/>
    <row r="840" s="252" customFormat="1"/>
    <row r="841" s="252" customFormat="1"/>
    <row r="842" s="252" customFormat="1"/>
    <row r="843" s="252" customFormat="1"/>
    <row r="844" s="252" customFormat="1"/>
    <row r="845" s="252" customFormat="1"/>
    <row r="846" s="252" customFormat="1"/>
    <row r="847" s="252" customFormat="1"/>
    <row r="848" s="252" customFormat="1"/>
    <row r="849" s="252" customFormat="1"/>
    <row r="850" s="252" customFormat="1"/>
    <row r="851" s="252" customFormat="1"/>
    <row r="852" s="252" customFormat="1"/>
    <row r="853" s="252" customFormat="1"/>
    <row r="854" s="252" customFormat="1"/>
    <row r="855" s="252" customFormat="1"/>
    <row r="856" s="252" customFormat="1"/>
    <row r="857" s="252" customFormat="1"/>
    <row r="858" s="252" customFormat="1"/>
    <row r="859" s="252" customFormat="1"/>
    <row r="860" s="252" customFormat="1"/>
    <row r="861" s="252" customFormat="1"/>
    <row r="862" s="252" customFormat="1"/>
    <row r="863" s="252" customFormat="1"/>
    <row r="864" s="252" customFormat="1"/>
    <row r="865" s="252" customFormat="1"/>
    <row r="866" s="252" customFormat="1"/>
    <row r="867" s="252" customFormat="1"/>
    <row r="868" s="252" customFormat="1"/>
    <row r="869" s="252" customFormat="1"/>
    <row r="870" s="252" customFormat="1"/>
    <row r="871" s="252" customFormat="1"/>
    <row r="872" s="252" customFormat="1"/>
    <row r="873" s="252" customFormat="1"/>
    <row r="874" s="252" customFormat="1"/>
    <row r="875" s="252" customFormat="1"/>
    <row r="876" s="252" customFormat="1"/>
    <row r="877" s="252" customFormat="1"/>
    <row r="878" s="252" customFormat="1"/>
    <row r="879" s="252" customFormat="1"/>
    <row r="880" s="252" customFormat="1"/>
    <row r="881" s="252" customFormat="1"/>
    <row r="882" s="252" customFormat="1"/>
    <row r="883" s="252" customFormat="1"/>
    <row r="884" s="252" customFormat="1"/>
    <row r="885" s="252" customFormat="1"/>
    <row r="886" s="252" customFormat="1"/>
    <row r="887" s="252" customFormat="1"/>
    <row r="888" s="252" customFormat="1"/>
    <row r="889" s="252" customFormat="1"/>
    <row r="890" s="252" customFormat="1"/>
    <row r="891" s="252" customFormat="1"/>
    <row r="892" s="252" customFormat="1"/>
    <row r="893" s="252" customFormat="1"/>
    <row r="894" s="252" customFormat="1"/>
    <row r="895" s="252" customFormat="1"/>
    <row r="896" s="252" customFormat="1"/>
    <row r="897" s="252" customFormat="1"/>
    <row r="898" s="252" customFormat="1"/>
    <row r="899" s="252" customFormat="1"/>
    <row r="900" s="252" customFormat="1"/>
    <row r="901" s="252" customFormat="1"/>
    <row r="902" s="252" customFormat="1"/>
    <row r="903" s="252" customFormat="1"/>
    <row r="904" s="252" customFormat="1"/>
    <row r="905" s="252" customFormat="1"/>
    <row r="906" s="252" customFormat="1"/>
    <row r="907" s="252" customFormat="1"/>
    <row r="908" s="252" customFormat="1"/>
    <row r="909" s="252" customFormat="1"/>
    <row r="910" s="252" customFormat="1"/>
    <row r="911" s="252" customFormat="1"/>
    <row r="912" s="252" customFormat="1"/>
    <row r="913" s="252" customFormat="1"/>
    <row r="914" s="252" customFormat="1"/>
    <row r="915" s="252" customFormat="1"/>
    <row r="916" s="252" customFormat="1"/>
    <row r="917" s="252" customFormat="1"/>
    <row r="918" s="252" customFormat="1"/>
    <row r="919" s="252" customFormat="1"/>
    <row r="920" s="252" customFormat="1"/>
    <row r="921" s="252" customFormat="1"/>
    <row r="922" s="252" customFormat="1"/>
    <row r="923" s="252" customFormat="1"/>
    <row r="924" s="252" customFormat="1"/>
    <row r="925" s="252" customFormat="1"/>
    <row r="926" s="252" customFormat="1"/>
    <row r="927" s="252" customFormat="1"/>
    <row r="928" s="252" customFormat="1"/>
    <row r="929" s="252" customFormat="1"/>
    <row r="930" s="252" customFormat="1"/>
    <row r="931" s="252" customFormat="1"/>
    <row r="932" s="252" customFormat="1"/>
    <row r="933" s="252" customFormat="1"/>
    <row r="934" s="252" customFormat="1"/>
    <row r="935" s="252" customFormat="1"/>
    <row r="936" s="252" customFormat="1"/>
    <row r="937" s="252" customFormat="1"/>
    <row r="938" s="252" customFormat="1"/>
    <row r="939" s="252" customFormat="1"/>
    <row r="940" s="252" customFormat="1"/>
    <row r="941" s="252" customFormat="1"/>
    <row r="942" s="252" customFormat="1"/>
    <row r="943" s="252" customFormat="1"/>
    <row r="944" s="252" customFormat="1"/>
    <row r="945" s="252" customFormat="1"/>
    <row r="946" s="252" customFormat="1"/>
    <row r="947" s="252" customFormat="1"/>
    <row r="948" s="252" customFormat="1"/>
    <row r="949" s="252" customFormat="1"/>
    <row r="950" s="252" customFormat="1"/>
    <row r="951" s="252" customFormat="1"/>
    <row r="952" s="252" customFormat="1"/>
    <row r="953" s="252" customFormat="1"/>
    <row r="954" s="252" customFormat="1"/>
    <row r="955" s="252" customFormat="1"/>
    <row r="956" s="252" customFormat="1"/>
    <row r="957" s="252" customFormat="1"/>
    <row r="958" s="252" customFormat="1"/>
    <row r="959" s="252" customFormat="1"/>
    <row r="960" s="252" customFormat="1"/>
    <row r="961" s="252" customFormat="1"/>
    <row r="962" s="252" customFormat="1"/>
    <row r="963" s="252" customFormat="1"/>
    <row r="964" s="252" customFormat="1"/>
    <row r="965" s="252" customFormat="1"/>
    <row r="966" s="252" customFormat="1"/>
    <row r="967" s="252" customFormat="1"/>
    <row r="968" s="252" customFormat="1"/>
    <row r="969" s="252" customFormat="1"/>
    <row r="970" s="252" customFormat="1"/>
    <row r="971" s="252" customFormat="1"/>
    <row r="972" s="252" customFormat="1"/>
    <row r="973" s="252" customFormat="1"/>
    <row r="974" s="252" customFormat="1"/>
    <row r="975" s="252" customFormat="1"/>
    <row r="976" s="252" customFormat="1"/>
    <row r="977" s="252" customFormat="1"/>
    <row r="978" s="252" customFormat="1"/>
    <row r="979" s="252" customFormat="1"/>
    <row r="980" s="252" customFormat="1"/>
    <row r="981" s="252" customFormat="1"/>
    <row r="982" s="252" customFormat="1"/>
    <row r="983" s="252" customFormat="1"/>
    <row r="984" s="252" customFormat="1"/>
    <row r="985" s="252" customFormat="1"/>
    <row r="986" s="252" customFormat="1"/>
    <row r="987" s="252" customFormat="1"/>
    <row r="988" s="252" customFormat="1"/>
    <row r="989" s="252" customFormat="1"/>
    <row r="990" s="252" customFormat="1"/>
    <row r="991" s="252" customFormat="1"/>
    <row r="992" s="252" customFormat="1"/>
    <row r="993" s="252" customFormat="1"/>
    <row r="994" s="252" customFormat="1"/>
    <row r="995" s="252" customFormat="1"/>
    <row r="996" s="252" customFormat="1"/>
    <row r="997" s="252" customFormat="1"/>
    <row r="998" s="252" customFormat="1"/>
    <row r="999" s="252" customFormat="1"/>
    <row r="1000" s="252" customFormat="1"/>
    <row r="1001" s="252" customFormat="1"/>
    <row r="1002" s="252" customFormat="1"/>
    <row r="1003" s="252" customFormat="1"/>
    <row r="1004" s="252" customFormat="1"/>
    <row r="1005" s="252" customFormat="1"/>
    <row r="1006" s="252" customFormat="1"/>
    <row r="1007" s="252" customFormat="1"/>
    <row r="1008" s="252" customFormat="1"/>
    <row r="1009" s="252" customFormat="1"/>
    <row r="1010" s="252" customFormat="1"/>
    <row r="1011" s="252" customFormat="1"/>
    <row r="1012" s="252" customFormat="1"/>
    <row r="1013" s="252" customFormat="1"/>
    <row r="1014" s="252" customFormat="1"/>
    <row r="1015" s="252" customFormat="1"/>
    <row r="1016" s="252" customFormat="1"/>
    <row r="1017" s="252" customFormat="1"/>
    <row r="1018" s="252" customFormat="1"/>
    <row r="1019" s="252" customFormat="1"/>
    <row r="1020" s="252" customFormat="1"/>
    <row r="1021" s="252" customFormat="1"/>
    <row r="1022" s="252" customFormat="1"/>
    <row r="1023" s="252" customFormat="1"/>
    <row r="1024" s="252" customFormat="1"/>
    <row r="1025" s="252" customFormat="1"/>
    <row r="1026" s="252" customFormat="1"/>
    <row r="1027" s="252" customFormat="1"/>
    <row r="1028" s="252" customFormat="1"/>
    <row r="1029" s="252" customFormat="1"/>
    <row r="1030" s="252" customFormat="1"/>
    <row r="1031" s="252" customFormat="1"/>
    <row r="1032" s="252" customFormat="1"/>
    <row r="1033" s="252" customFormat="1"/>
    <row r="1034" s="252" customFormat="1"/>
    <row r="1035" s="252" customFormat="1"/>
    <row r="1036" s="252" customFormat="1"/>
    <row r="1037" s="252" customFormat="1"/>
    <row r="1038" s="252" customFormat="1"/>
    <row r="1039" s="252" customFormat="1"/>
    <row r="1040" s="252" customFormat="1"/>
    <row r="1041" s="252" customFormat="1"/>
    <row r="1042" s="252" customFormat="1"/>
    <row r="1043" s="252" customFormat="1"/>
    <row r="1044" s="252" customFormat="1"/>
    <row r="1045" s="252" customFormat="1"/>
    <row r="1046" s="252" customFormat="1"/>
    <row r="1047" s="252" customFormat="1"/>
    <row r="1048" s="252" customFormat="1"/>
    <row r="1049" s="252" customFormat="1"/>
    <row r="1050" s="252" customFormat="1"/>
    <row r="1051" s="252" customFormat="1"/>
    <row r="1052" s="252" customFormat="1"/>
    <row r="1053" s="252" customFormat="1"/>
    <row r="1054" s="252" customFormat="1"/>
    <row r="1055" s="252" customFormat="1"/>
    <row r="1056" s="252" customFormat="1"/>
    <row r="1057" s="252" customFormat="1"/>
    <row r="1058" s="252" customFormat="1"/>
    <row r="1059" s="252" customFormat="1"/>
    <row r="1060" s="252" customFormat="1"/>
    <row r="1061" s="252" customFormat="1"/>
    <row r="1062" s="252" customFormat="1"/>
    <row r="1063" s="252" customFormat="1"/>
    <row r="1064" s="252" customFormat="1"/>
    <row r="1065" s="252" customFormat="1"/>
    <row r="1066" s="252" customFormat="1"/>
    <row r="1067" s="252" customFormat="1"/>
    <row r="1068" s="252" customFormat="1"/>
    <row r="1069" s="252" customFormat="1"/>
    <row r="1070" s="252" customFormat="1"/>
    <row r="1071" s="252" customFormat="1"/>
    <row r="1072" s="252" customFormat="1"/>
    <row r="1073" s="252" customFormat="1"/>
    <row r="1074" s="252" customFormat="1"/>
    <row r="1075" s="252" customFormat="1"/>
    <row r="1076" s="252" customFormat="1"/>
    <row r="1077" s="252" customFormat="1"/>
    <row r="1078" s="252" customFormat="1"/>
    <row r="1079" s="252" customFormat="1"/>
    <row r="1080" s="252" customFormat="1"/>
    <row r="1081" s="252" customFormat="1"/>
    <row r="1082" s="252" customFormat="1"/>
    <row r="1083" s="252" customFormat="1"/>
    <row r="1084" s="252" customFormat="1"/>
    <row r="1085" s="252" customFormat="1"/>
    <row r="1086" s="252" customFormat="1"/>
    <row r="1087" s="252" customFormat="1"/>
    <row r="1088" s="252" customFormat="1"/>
    <row r="1089" s="252" customFormat="1"/>
    <row r="1090" s="252" customFormat="1"/>
    <row r="1091" s="252" customFormat="1"/>
    <row r="1092" s="252" customFormat="1"/>
    <row r="1093" s="252" customFormat="1"/>
    <row r="1094" s="252" customFormat="1"/>
    <row r="1095" s="252" customFormat="1"/>
    <row r="1096" s="252" customFormat="1"/>
    <row r="1097" s="252" customFormat="1"/>
    <row r="1098" s="252" customFormat="1"/>
    <row r="1099" s="252" customFormat="1"/>
    <row r="1100" s="252" customFormat="1"/>
    <row r="1101" s="252" customFormat="1"/>
    <row r="1102" s="252" customFormat="1"/>
    <row r="1103" s="252" customFormat="1"/>
    <row r="1104" s="252" customFormat="1"/>
    <row r="1105" s="252" customFormat="1"/>
    <row r="1106" s="252" customFormat="1"/>
    <row r="1107" s="252" customFormat="1"/>
    <row r="1108" s="252" customFormat="1"/>
    <row r="1109" s="252" customFormat="1"/>
    <row r="1110" s="252" customFormat="1"/>
    <row r="1111" s="252" customFormat="1"/>
    <row r="1112" s="252" customFormat="1"/>
    <row r="1113" s="252" customFormat="1"/>
    <row r="1114" s="252" customFormat="1"/>
    <row r="1115" s="252" customFormat="1"/>
    <row r="1116" s="252" customFormat="1"/>
    <row r="1117" s="252" customFormat="1"/>
    <row r="1118" s="252" customFormat="1"/>
    <row r="1119" s="252" customFormat="1"/>
    <row r="1120" s="252" customFormat="1"/>
    <row r="1121" s="252" customFormat="1"/>
    <row r="1122" s="252" customFormat="1"/>
    <row r="1123" s="252" customFormat="1"/>
    <row r="1124" s="252" customFormat="1"/>
    <row r="1125" s="252" customFormat="1"/>
    <row r="1126" s="252" customFormat="1"/>
    <row r="1127" s="252" customFormat="1"/>
    <row r="1128" s="252" customFormat="1"/>
    <row r="1129" s="252" customFormat="1"/>
    <row r="1130" s="252" customFormat="1"/>
    <row r="1131" s="252" customFormat="1"/>
    <row r="1132" s="252" customFormat="1"/>
    <row r="1133" s="252" customFormat="1"/>
    <row r="1134" s="252" customFormat="1"/>
    <row r="1135" s="252" customFormat="1"/>
    <row r="1136" s="252" customFormat="1"/>
    <row r="1137" s="252" customFormat="1"/>
    <row r="1138" s="252" customFormat="1"/>
    <row r="1139" s="252" customFormat="1"/>
    <row r="1140" s="252" customFormat="1"/>
    <row r="1141" s="252" customFormat="1"/>
    <row r="1142" s="252" customFormat="1"/>
    <row r="1143" s="252" customFormat="1"/>
    <row r="1144" s="252" customFormat="1"/>
    <row r="1145" s="252" customFormat="1"/>
    <row r="1146" s="252" customFormat="1"/>
    <row r="1147" s="252" customFormat="1"/>
    <row r="1148" s="252" customFormat="1"/>
    <row r="1149" s="252" customFormat="1"/>
    <row r="1150" s="252" customFormat="1"/>
    <row r="1151" s="252" customFormat="1"/>
    <row r="1152" s="252" customFormat="1"/>
    <row r="1153" s="252" customFormat="1"/>
    <row r="1154" s="252" customFormat="1"/>
    <row r="1155" s="252" customFormat="1"/>
    <row r="1156" s="252" customFormat="1"/>
    <row r="1157" s="252" customFormat="1"/>
    <row r="1158" s="252" customFormat="1"/>
    <row r="1159" s="252" customFormat="1"/>
    <row r="1160" s="252" customFormat="1"/>
    <row r="1161" s="252" customFormat="1"/>
    <row r="1162" s="252" customFormat="1"/>
    <row r="1163" s="252" customFormat="1"/>
    <row r="1164" s="252" customFormat="1"/>
    <row r="1165" s="252" customFormat="1"/>
    <row r="1166" s="252" customFormat="1"/>
    <row r="1167" s="252" customFormat="1"/>
    <row r="1168" s="252" customFormat="1"/>
    <row r="1169" s="252" customFormat="1"/>
    <row r="1170" s="252" customFormat="1"/>
    <row r="1171" s="252" customFormat="1"/>
    <row r="1172" s="252" customFormat="1"/>
    <row r="1173" s="252" customFormat="1"/>
    <row r="1174" s="252" customFormat="1"/>
    <row r="1175" s="252" customFormat="1"/>
    <row r="1176" s="252" customFormat="1"/>
    <row r="1177" s="252" customFormat="1"/>
    <row r="1178" s="252" customFormat="1"/>
    <row r="1179" s="252" customFormat="1"/>
    <row r="1180" s="252" customFormat="1"/>
    <row r="1181" s="252" customFormat="1"/>
    <row r="1182" s="252" customFormat="1"/>
    <row r="1183" s="252" customFormat="1"/>
    <row r="1184" s="252" customFormat="1"/>
    <row r="1185" s="252" customFormat="1"/>
    <row r="1186" s="252" customFormat="1"/>
    <row r="1187" s="252" customFormat="1"/>
    <row r="1188" s="252" customFormat="1"/>
    <row r="1189" s="252" customFormat="1"/>
    <row r="1190" s="252" customFormat="1"/>
    <row r="1191" s="252" customFormat="1"/>
    <row r="1192" s="252" customFormat="1"/>
    <row r="1193" s="252" customFormat="1"/>
    <row r="1194" s="252" customFormat="1"/>
    <row r="1195" s="252" customFormat="1"/>
    <row r="1196" s="252" customFormat="1"/>
    <row r="1197" s="252" customFormat="1"/>
    <row r="1198" s="252" customFormat="1"/>
    <row r="1199" s="252" customFormat="1"/>
    <row r="1200" s="252" customFormat="1"/>
    <row r="1201" s="252" customFormat="1"/>
    <row r="1202" s="252" customFormat="1"/>
    <row r="1203" s="252" customFormat="1"/>
    <row r="1204" s="252" customFormat="1"/>
    <row r="1205" s="252" customFormat="1"/>
    <row r="1206" s="252" customFormat="1"/>
    <row r="1207" s="252" customFormat="1"/>
    <row r="1208" s="252" customFormat="1"/>
    <row r="1209" s="252" customFormat="1"/>
    <row r="1210" s="252" customFormat="1"/>
    <row r="1211" s="252" customFormat="1"/>
    <row r="1212" s="252" customFormat="1"/>
    <row r="1213" s="252" customFormat="1"/>
    <row r="1214" s="252" customFormat="1"/>
    <row r="1215" s="252" customFormat="1"/>
    <row r="1216" s="252" customFormat="1"/>
    <row r="1217" s="252" customFormat="1"/>
    <row r="1218" s="252" customFormat="1"/>
    <row r="1219" s="252" customFormat="1"/>
    <row r="1220" s="252" customFormat="1"/>
    <row r="1221" s="252" customFormat="1"/>
    <row r="1222" s="252" customFormat="1"/>
    <row r="1223" s="252" customFormat="1"/>
    <row r="1224" s="252" customFormat="1"/>
    <row r="1225" s="252" customFormat="1"/>
    <row r="1226" s="252" customFormat="1"/>
    <row r="1227" s="252" customFormat="1"/>
    <row r="1228" s="252" customFormat="1"/>
    <row r="1229" s="252" customFormat="1"/>
    <row r="1230" s="252" customFormat="1"/>
    <row r="1231" s="252" customFormat="1"/>
    <row r="1232" s="252" customFormat="1"/>
    <row r="1233" s="252" customFormat="1"/>
    <row r="1234" s="252" customFormat="1"/>
    <row r="1235" s="252" customFormat="1"/>
    <row r="1236" s="252" customFormat="1"/>
    <row r="1237" s="252" customFormat="1"/>
    <row r="1238" s="252" customFormat="1"/>
    <row r="1239" s="252" customFormat="1"/>
    <row r="1240" s="252" customFormat="1"/>
    <row r="1241" s="252" customFormat="1"/>
    <row r="1242" s="252" customFormat="1"/>
    <row r="1243" s="252" customFormat="1"/>
    <row r="1244" s="252" customFormat="1"/>
    <row r="1245" s="252" customFormat="1"/>
    <row r="1246" s="252" customFormat="1"/>
    <row r="1247" s="252" customFormat="1"/>
    <row r="1248" s="252" customFormat="1"/>
    <row r="1249" s="252" customFormat="1"/>
    <row r="1250" s="252" customFormat="1"/>
    <row r="1251" s="252" customFormat="1"/>
    <row r="1252" s="252" customFormat="1"/>
    <row r="1253" s="252" customFormat="1"/>
    <row r="1254" s="252" customFormat="1"/>
    <row r="1255" s="252" customFormat="1"/>
    <row r="1256" s="252" customFormat="1"/>
    <row r="1257" s="252" customFormat="1"/>
    <row r="1258" s="252" customFormat="1"/>
    <row r="1259" s="252" customFormat="1"/>
    <row r="1260" s="252" customFormat="1"/>
    <row r="1261" s="252" customFormat="1"/>
    <row r="1262" s="252" customFormat="1"/>
    <row r="1263" s="252" customFormat="1"/>
    <row r="1264" s="252" customFormat="1"/>
    <row r="1265" s="252" customFormat="1"/>
    <row r="1266" s="252" customFormat="1"/>
    <row r="1267" s="252" customFormat="1"/>
    <row r="1268" s="252" customFormat="1"/>
    <row r="1269" s="252" customFormat="1"/>
    <row r="1270" s="252" customFormat="1"/>
    <row r="1271" s="252" customFormat="1"/>
    <row r="1272" s="252" customFormat="1"/>
    <row r="1273" s="252" customFormat="1"/>
    <row r="1274" s="252" customFormat="1"/>
    <row r="1275" s="252" customFormat="1"/>
    <row r="1276" s="252" customFormat="1"/>
    <row r="1277" s="252" customFormat="1"/>
    <row r="1278" s="252" customFormat="1"/>
    <row r="1279" s="252" customFormat="1"/>
    <row r="1280" s="252" customFormat="1"/>
    <row r="1281" s="252" customFormat="1"/>
    <row r="1282" s="252" customFormat="1"/>
    <row r="1283" s="252" customFormat="1"/>
    <row r="1284" s="252" customFormat="1"/>
    <row r="1285" s="252" customFormat="1"/>
    <row r="1286" s="252" customFormat="1"/>
    <row r="1287" s="252" customFormat="1"/>
    <row r="1288" s="252" customFormat="1"/>
    <row r="1289" s="252" customFormat="1"/>
    <row r="1290" s="252" customFormat="1"/>
    <row r="1291" s="252" customFormat="1"/>
    <row r="1292" s="252" customFormat="1"/>
    <row r="1293" s="252" customFormat="1"/>
    <row r="1294" s="252" customFormat="1"/>
    <row r="1295" s="252" customFormat="1"/>
    <row r="1296" s="252" customFormat="1"/>
    <row r="1297" s="252" customFormat="1"/>
    <row r="1298" s="252" customFormat="1"/>
    <row r="1299" s="252" customFormat="1"/>
    <row r="1300" s="252" customFormat="1"/>
    <row r="1301" s="252" customFormat="1"/>
    <row r="1302" s="252" customFormat="1"/>
    <row r="1303" s="252" customFormat="1"/>
    <row r="1304" s="252" customFormat="1"/>
    <row r="1305" s="252" customFormat="1"/>
    <row r="1306" s="252" customFormat="1"/>
    <row r="1307" s="252" customFormat="1"/>
    <row r="1308" s="252" customFormat="1"/>
    <row r="1309" s="252" customFormat="1"/>
    <row r="1310" s="252" customFormat="1"/>
    <row r="1311" s="252" customFormat="1"/>
    <row r="1312" s="252" customFormat="1"/>
    <row r="1313" s="252" customFormat="1"/>
    <row r="1314" s="252" customFormat="1"/>
    <row r="1315" s="252" customFormat="1"/>
    <row r="1316" s="252" customFormat="1"/>
    <row r="1317" s="252" customFormat="1"/>
    <row r="1318" s="252" customFormat="1"/>
    <row r="1319" s="252" customFormat="1"/>
    <row r="1320" s="252" customFormat="1"/>
    <row r="1321" s="252" customFormat="1"/>
    <row r="1322" s="252" customFormat="1"/>
    <row r="1323" s="252" customFormat="1"/>
    <row r="1324" s="252" customFormat="1"/>
    <row r="1325" s="252" customFormat="1"/>
    <row r="1326" s="252" customFormat="1"/>
    <row r="1327" s="252" customFormat="1"/>
    <row r="1328" s="252" customFormat="1"/>
    <row r="1329" s="252" customFormat="1"/>
    <row r="1330" s="252" customFormat="1"/>
    <row r="1331" s="252" customFormat="1"/>
    <row r="1332" s="252" customFormat="1"/>
    <row r="1333" s="252" customFormat="1"/>
    <row r="1334" s="252" customFormat="1"/>
    <row r="1335" s="252" customFormat="1"/>
    <row r="1336" s="252" customFormat="1"/>
    <row r="1337" s="252" customFormat="1"/>
    <row r="1338" s="252" customFormat="1"/>
    <row r="1339" s="252" customFormat="1"/>
    <row r="1340" s="252" customFormat="1"/>
    <row r="1341" s="252" customFormat="1"/>
    <row r="1342" s="252" customFormat="1"/>
    <row r="1343" s="252" customFormat="1"/>
    <row r="1344" s="252" customFormat="1"/>
    <row r="1345" s="252" customFormat="1"/>
    <row r="1346" s="252" customFormat="1"/>
    <row r="1347" s="252" customFormat="1"/>
    <row r="1348" s="252" customFormat="1"/>
    <row r="1349" s="252" customFormat="1"/>
    <row r="1350" s="252" customFormat="1"/>
    <row r="1351" s="252" customFormat="1"/>
    <row r="1352" s="252" customFormat="1"/>
    <row r="1353" s="252" customFormat="1"/>
    <row r="1354" s="252" customFormat="1"/>
    <row r="1355" s="252" customFormat="1"/>
    <row r="1356" s="252" customFormat="1"/>
    <row r="1357" s="252" customFormat="1"/>
    <row r="1358" s="252" customFormat="1"/>
    <row r="1359" s="252" customFormat="1"/>
    <row r="1360" s="252" customFormat="1"/>
    <row r="1361" s="252" customFormat="1"/>
    <row r="1362" s="252" customFormat="1"/>
    <row r="1363" s="252" customFormat="1"/>
    <row r="1364" s="252" customFormat="1"/>
    <row r="1365" s="252" customFormat="1"/>
    <row r="1366" s="252" customFormat="1"/>
    <row r="1367" s="252" customFormat="1"/>
    <row r="1368" s="252" customFormat="1"/>
    <row r="1369" s="252" customFormat="1"/>
    <row r="1370" s="252" customFormat="1"/>
    <row r="1371" s="252" customFormat="1"/>
    <row r="1372" s="252" customFormat="1"/>
    <row r="1373" s="252" customFormat="1"/>
    <row r="1374" s="252" customFormat="1"/>
    <row r="1375" s="252" customFormat="1"/>
    <row r="1376" s="252" customFormat="1"/>
    <row r="1377" s="252" customFormat="1"/>
    <row r="1378" s="252" customFormat="1"/>
    <row r="1379" s="252" customFormat="1"/>
    <row r="1380" s="252" customFormat="1"/>
    <row r="1381" s="252" customFormat="1"/>
    <row r="1382" s="252" customFormat="1"/>
    <row r="1383" s="252" customFormat="1"/>
    <row r="1384" s="252" customFormat="1"/>
    <row r="1385" s="252" customFormat="1"/>
    <row r="1386" s="252" customFormat="1"/>
    <row r="1387" s="252" customFormat="1"/>
    <row r="1388" s="252" customFormat="1"/>
    <row r="1389" s="252" customFormat="1"/>
    <row r="1390" s="252" customFormat="1"/>
    <row r="1391" s="252" customFormat="1"/>
    <row r="1392" s="252" customFormat="1"/>
    <row r="1393" s="252" customFormat="1"/>
    <row r="1394" s="252" customFormat="1"/>
    <row r="1395" s="252" customFormat="1"/>
    <row r="1396" s="252" customFormat="1"/>
    <row r="1397" s="252" customFormat="1"/>
    <row r="1398" s="252" customFormat="1"/>
    <row r="1399" s="252" customFormat="1"/>
    <row r="1400" s="252" customFormat="1"/>
    <row r="1401" s="252" customFormat="1"/>
    <row r="1402" s="252" customFormat="1"/>
    <row r="1403" s="252" customFormat="1"/>
    <row r="1404" s="252" customFormat="1"/>
    <row r="1405" s="252" customFormat="1"/>
    <row r="1406" s="252" customFormat="1"/>
    <row r="1407" s="252" customFormat="1"/>
    <row r="1408" s="252" customFormat="1"/>
    <row r="1409" s="252" customFormat="1"/>
    <row r="1410" s="252" customFormat="1"/>
    <row r="1411" s="252" customFormat="1"/>
    <row r="1412" s="252" customFormat="1"/>
    <row r="1413" s="252" customFormat="1"/>
    <row r="1414" s="252" customFormat="1"/>
    <row r="1415" s="252" customFormat="1"/>
    <row r="1416" s="252" customFormat="1"/>
    <row r="1417" s="252" customFormat="1"/>
    <row r="1418" s="252" customFormat="1"/>
    <row r="1419" s="252" customFormat="1"/>
    <row r="1420" s="252" customFormat="1"/>
    <row r="1421" s="252" customFormat="1"/>
    <row r="1422" s="252" customFormat="1"/>
    <row r="1423" s="252" customFormat="1"/>
    <row r="1424" s="252" customFormat="1"/>
    <row r="1425" s="252" customFormat="1"/>
    <row r="1426" s="252" customFormat="1"/>
    <row r="1427" s="252" customFormat="1"/>
    <row r="1428" s="252" customFormat="1"/>
    <row r="1429" s="252" customFormat="1"/>
    <row r="1430" s="252" customFormat="1"/>
    <row r="1431" s="252" customFormat="1"/>
    <row r="1432" s="252" customFormat="1"/>
    <row r="1433" s="252" customFormat="1"/>
    <row r="1434" s="252" customFormat="1"/>
    <row r="1435" s="252" customFormat="1"/>
    <row r="1436" s="252" customFormat="1"/>
    <row r="1437" s="252" customFormat="1"/>
    <row r="1438" s="252" customFormat="1"/>
    <row r="1439" s="252" customFormat="1"/>
    <row r="1440" s="252" customFormat="1"/>
    <row r="1441" s="252" customFormat="1"/>
    <row r="1442" s="252" customFormat="1"/>
    <row r="1443" s="252" customFormat="1"/>
    <row r="1444" s="252" customFormat="1"/>
    <row r="1445" s="252" customFormat="1"/>
    <row r="1446" s="252" customFormat="1"/>
    <row r="1447" s="252" customFormat="1"/>
    <row r="1448" s="252" customFormat="1"/>
    <row r="1449" s="252" customFormat="1"/>
    <row r="1450" s="252" customFormat="1"/>
    <row r="1451" s="252" customFormat="1"/>
    <row r="1452" s="252" customFormat="1"/>
    <row r="1453" s="252" customFormat="1"/>
    <row r="1454" s="252" customFormat="1"/>
    <row r="1455" s="252" customFormat="1"/>
    <row r="1456" s="252" customFormat="1"/>
    <row r="1457" s="252" customFormat="1"/>
    <row r="1458" s="252" customFormat="1"/>
    <row r="1459" s="252" customFormat="1"/>
    <row r="1460" s="252" customFormat="1"/>
    <row r="1461" s="252" customFormat="1"/>
    <row r="1462" s="252" customFormat="1"/>
    <row r="1463" s="252" customFormat="1"/>
    <row r="1464" s="252" customFormat="1"/>
    <row r="1465" s="252" customFormat="1"/>
    <row r="1466" s="252" customFormat="1"/>
    <row r="1467" s="252" customFormat="1"/>
    <row r="1468" s="252" customFormat="1"/>
    <row r="1469" s="252" customFormat="1"/>
    <row r="1470" s="252" customFormat="1"/>
    <row r="1471" s="252" customFormat="1"/>
    <row r="1472" s="252" customFormat="1"/>
    <row r="1473" s="252" customFormat="1"/>
    <row r="1474" s="252" customFormat="1"/>
    <row r="1475" s="252" customFormat="1"/>
    <row r="1476" s="252" customFormat="1"/>
    <row r="1477" s="252" customFormat="1"/>
    <row r="1478" s="252" customFormat="1"/>
    <row r="1479" s="252" customFormat="1"/>
    <row r="1480" s="252" customFormat="1"/>
    <row r="1481" s="252" customFormat="1"/>
    <row r="1482" s="252" customFormat="1"/>
    <row r="1483" s="252" customFormat="1"/>
    <row r="1484" s="252" customFormat="1"/>
    <row r="1485" s="252" customFormat="1"/>
    <row r="1486" s="252" customFormat="1"/>
    <row r="1487" s="252" customFormat="1"/>
    <row r="1488" s="252" customFormat="1"/>
    <row r="1489" s="252" customFormat="1"/>
    <row r="1490" s="252" customFormat="1"/>
    <row r="1491" s="252" customFormat="1"/>
    <row r="1492" s="252" customFormat="1"/>
    <row r="1493" s="252" customFormat="1"/>
    <row r="1494" s="252" customFormat="1"/>
    <row r="1495" s="252" customFormat="1"/>
    <row r="1496" s="252" customFormat="1"/>
    <row r="1497" s="252" customFormat="1"/>
    <row r="1498" s="252" customFormat="1"/>
    <row r="1499" s="252" customFormat="1"/>
    <row r="1500" s="252" customFormat="1"/>
    <row r="1501" s="252" customFormat="1"/>
    <row r="1502" s="252" customFormat="1"/>
    <row r="1503" s="252" customFormat="1"/>
    <row r="1504" s="252" customFormat="1"/>
    <row r="1505" s="252" customFormat="1"/>
    <row r="1506" s="252" customFormat="1"/>
    <row r="1507" s="252" customFormat="1"/>
    <row r="1508" s="252" customFormat="1"/>
    <row r="1509" s="252" customFormat="1"/>
    <row r="1510" s="252" customFormat="1"/>
    <row r="1511" s="252" customFormat="1"/>
    <row r="1512" s="252" customFormat="1"/>
    <row r="1513" s="252" customFormat="1"/>
    <row r="1514" s="252" customFormat="1"/>
    <row r="1515" s="252" customFormat="1"/>
    <row r="1516" s="252" customFormat="1"/>
    <row r="1517" s="252" customFormat="1"/>
    <row r="1518" s="252" customFormat="1"/>
    <row r="1519" s="252" customFormat="1"/>
    <row r="1520" s="252" customFormat="1"/>
    <row r="1521" s="252" customFormat="1"/>
    <row r="1522" s="252" customFormat="1"/>
    <row r="1523" s="252" customFormat="1"/>
    <row r="1524" s="252" customFormat="1"/>
    <row r="1525" s="252" customFormat="1"/>
    <row r="1526" s="252" customFormat="1"/>
    <row r="1527" s="252" customFormat="1"/>
    <row r="1528" s="252" customFormat="1"/>
    <row r="1529" s="252" customFormat="1"/>
    <row r="1530" s="252" customFormat="1"/>
    <row r="1531" s="252" customFormat="1"/>
    <row r="1532" s="252" customFormat="1"/>
    <row r="1533" s="252" customFormat="1"/>
    <row r="1534" s="252" customFormat="1"/>
    <row r="1535" s="252" customFormat="1"/>
    <row r="1536" s="252" customFormat="1"/>
    <row r="1537" s="252" customFormat="1"/>
    <row r="1538" s="252" customFormat="1"/>
    <row r="1539" s="252" customFormat="1"/>
    <row r="1540" s="252" customFormat="1"/>
    <row r="1541" s="252" customFormat="1"/>
    <row r="1542" s="252" customFormat="1"/>
    <row r="1543" s="252" customFormat="1"/>
    <row r="1544" s="252" customFormat="1"/>
    <row r="1545" s="252" customFormat="1"/>
    <row r="1546" s="252" customFormat="1"/>
    <row r="1547" s="252" customFormat="1"/>
    <row r="1548" s="252" customFormat="1"/>
    <row r="1549" s="252" customFormat="1"/>
    <row r="1550" s="252" customFormat="1"/>
    <row r="1551" s="252" customFormat="1"/>
    <row r="1552" s="252" customFormat="1"/>
    <row r="1553" s="252" customFormat="1"/>
    <row r="1554" s="252" customFormat="1"/>
    <row r="1555" s="252" customFormat="1"/>
    <row r="1556" s="252" customFormat="1"/>
    <row r="1557" s="252" customFormat="1"/>
    <row r="1558" s="252" customFormat="1"/>
    <row r="1559" s="252" customFormat="1"/>
    <row r="1560" s="252" customFormat="1"/>
    <row r="1561" s="252" customFormat="1"/>
    <row r="1562" s="252" customFormat="1"/>
    <row r="1563" s="252" customFormat="1"/>
    <row r="1564" s="252" customFormat="1"/>
    <row r="1565" s="252" customFormat="1"/>
    <row r="1566" s="252" customFormat="1"/>
    <row r="1567" s="252" customFormat="1"/>
    <row r="1568" s="252" customFormat="1"/>
    <row r="1569" s="252" customFormat="1"/>
    <row r="1570" s="252" customFormat="1"/>
    <row r="1571" s="252" customFormat="1"/>
    <row r="1572" s="252" customFormat="1"/>
    <row r="1573" s="252" customFormat="1"/>
    <row r="1574" s="252" customFormat="1"/>
    <row r="1575" s="252" customFormat="1"/>
    <row r="1576" s="252" customFormat="1"/>
    <row r="1577" s="252" customFormat="1"/>
    <row r="1578" s="252" customFormat="1"/>
    <row r="1579" s="252" customFormat="1"/>
    <row r="1580" s="252" customFormat="1"/>
    <row r="1581" s="252" customFormat="1"/>
    <row r="1582" s="252" customFormat="1"/>
    <row r="1583" s="252" customFormat="1"/>
    <row r="1584" s="252" customFormat="1"/>
    <row r="1585" s="252" customFormat="1"/>
    <row r="1586" s="252" customFormat="1"/>
    <row r="1587" s="252" customFormat="1"/>
    <row r="1588" s="252" customFormat="1"/>
    <row r="1589" s="252" customFormat="1"/>
    <row r="1590" s="252" customFormat="1"/>
    <row r="1591" s="252" customFormat="1"/>
    <row r="1592" s="252" customFormat="1"/>
    <row r="1593" s="252" customFormat="1"/>
    <row r="1594" s="252" customFormat="1"/>
    <row r="1595" s="252" customFormat="1"/>
    <row r="1596" s="252" customFormat="1"/>
    <row r="1597" s="252" customFormat="1"/>
    <row r="1598" s="252" customFormat="1"/>
    <row r="1599" s="252" customFormat="1"/>
    <row r="1600" s="252" customFormat="1"/>
    <row r="1601" s="252" customFormat="1"/>
    <row r="1602" s="252" customFormat="1"/>
    <row r="1603" s="252" customFormat="1"/>
    <row r="1604" s="252" customFormat="1"/>
    <row r="1605" s="252" customFormat="1"/>
    <row r="1606" s="252" customFormat="1"/>
    <row r="1607" s="252" customFormat="1"/>
    <row r="1608" s="252" customFormat="1"/>
    <row r="1609" s="252" customFormat="1"/>
    <row r="1610" s="252" customFormat="1"/>
    <row r="1611" s="252" customFormat="1"/>
    <row r="1612" s="252" customFormat="1"/>
    <row r="1613" s="252" customFormat="1"/>
    <row r="1614" s="252" customFormat="1"/>
    <row r="1615" s="252" customFormat="1"/>
    <row r="1616" s="252" customFormat="1"/>
    <row r="1617" s="252" customFormat="1"/>
    <row r="1618" s="252" customFormat="1"/>
    <row r="1619" s="252" customFormat="1"/>
    <row r="1620" s="252" customFormat="1"/>
    <row r="1621" s="252" customFormat="1"/>
    <row r="1622" s="252" customFormat="1"/>
    <row r="1623" s="252" customFormat="1"/>
    <row r="1624" s="252" customFormat="1"/>
    <row r="1625" s="252" customFormat="1"/>
    <row r="1626" s="252" customFormat="1"/>
    <row r="1627" s="252" customFormat="1"/>
    <row r="1628" s="252" customFormat="1"/>
    <row r="1629" s="252" customFormat="1"/>
    <row r="1630" s="252" customFormat="1"/>
    <row r="1631" s="252" customFormat="1"/>
    <row r="1632" s="252" customFormat="1"/>
    <row r="1633" s="252" customFormat="1"/>
    <row r="1634" s="252" customFormat="1"/>
    <row r="1635" s="252" customFormat="1"/>
    <row r="1636" s="252" customFormat="1"/>
    <row r="1637" s="252" customFormat="1"/>
    <row r="1638" s="252" customFormat="1"/>
    <row r="1639" s="252" customFormat="1"/>
    <row r="1640" s="252" customFormat="1"/>
    <row r="1641" s="252" customFormat="1"/>
    <row r="1642" s="252" customFormat="1"/>
    <row r="1643" s="252" customFormat="1"/>
    <row r="1644" s="252" customFormat="1"/>
    <row r="1645" s="252" customFormat="1"/>
    <row r="1646" s="252" customFormat="1"/>
    <row r="1647" s="252" customFormat="1"/>
    <row r="1648" s="252" customFormat="1"/>
    <row r="1649" s="252" customFormat="1"/>
    <row r="1650" s="252" customFormat="1"/>
    <row r="1651" s="252" customFormat="1"/>
    <row r="1652" s="252" customFormat="1"/>
    <row r="1653" s="252" customFormat="1"/>
    <row r="1654" s="252" customFormat="1"/>
    <row r="1655" s="252" customFormat="1"/>
    <row r="1656" s="252" customFormat="1"/>
    <row r="1657" s="252" customFormat="1"/>
    <row r="1658" s="252" customFormat="1"/>
    <row r="1659" s="252" customFormat="1"/>
    <row r="1660" s="252" customFormat="1"/>
    <row r="1661" s="252" customFormat="1"/>
    <row r="1662" s="252" customFormat="1"/>
    <row r="1663" s="252" customFormat="1"/>
    <row r="1664" s="252" customFormat="1"/>
    <row r="1665" s="252" customFormat="1"/>
    <row r="1666" s="252" customFormat="1"/>
    <row r="1667" s="252" customFormat="1"/>
    <row r="1668" s="252" customFormat="1"/>
    <row r="1669" s="252" customFormat="1"/>
    <row r="1670" s="252" customFormat="1"/>
    <row r="1671" s="252" customFormat="1"/>
    <row r="1672" s="252" customFormat="1"/>
    <row r="1673" s="252" customFormat="1"/>
    <row r="1674" s="252" customFormat="1"/>
    <row r="1675" s="252" customFormat="1"/>
    <row r="1676" s="252" customFormat="1"/>
    <row r="1677" s="252" customFormat="1"/>
    <row r="1678" s="252" customFormat="1"/>
    <row r="1679" s="252" customFormat="1"/>
    <row r="1680" s="252" customFormat="1"/>
    <row r="1681" s="252" customFormat="1"/>
    <row r="1682" s="252" customFormat="1"/>
    <row r="1683" s="252" customFormat="1"/>
    <row r="1684" s="252" customFormat="1"/>
    <row r="1685" s="252" customFormat="1"/>
    <row r="1686" s="252" customFormat="1"/>
    <row r="1687" s="252" customFormat="1"/>
    <row r="1688" s="252" customFormat="1"/>
    <row r="1689" s="252" customFormat="1"/>
    <row r="1690" s="252" customFormat="1"/>
    <row r="1691" s="252" customFormat="1"/>
    <row r="1692" s="252" customFormat="1"/>
    <row r="1693" s="252" customFormat="1"/>
    <row r="1694" s="252" customFormat="1"/>
    <row r="1695" s="252" customFormat="1"/>
    <row r="1696" s="252" customFormat="1"/>
    <row r="1697" s="252" customFormat="1"/>
    <row r="1698" s="252" customFormat="1"/>
    <row r="1699" s="252" customFormat="1"/>
    <row r="1700" s="252" customFormat="1"/>
    <row r="1701" s="252" customFormat="1"/>
    <row r="1702" s="252" customFormat="1"/>
    <row r="1703" s="252" customFormat="1"/>
    <row r="1704" s="252" customFormat="1"/>
    <row r="1705" s="252" customFormat="1"/>
    <row r="1706" s="252" customFormat="1"/>
    <row r="1707" s="252" customFormat="1"/>
    <row r="1708" s="252" customFormat="1"/>
    <row r="1709" s="252" customFormat="1"/>
    <row r="1710" s="252" customFormat="1"/>
    <row r="1711" s="252" customFormat="1"/>
    <row r="1712" s="252" customFormat="1"/>
    <row r="1713" s="252" customFormat="1"/>
    <row r="1714" s="252" customFormat="1"/>
    <row r="1715" s="252" customFormat="1"/>
    <row r="1716" s="252" customFormat="1"/>
    <row r="1717" s="252" customFormat="1"/>
    <row r="1718" s="252" customFormat="1"/>
    <row r="1719" s="252" customFormat="1"/>
    <row r="1720" s="252" customFormat="1"/>
    <row r="1721" s="252" customFormat="1"/>
    <row r="1722" s="252" customFormat="1"/>
    <row r="1723" s="252" customFormat="1"/>
    <row r="1724" s="252" customFormat="1"/>
    <row r="1725" s="252" customFormat="1"/>
    <row r="1726" s="252" customFormat="1"/>
    <row r="1727" s="252" customFormat="1"/>
    <row r="1728" s="252" customFormat="1"/>
    <row r="1729" s="252" customFormat="1"/>
    <row r="1730" s="252" customFormat="1"/>
    <row r="1731" s="252" customFormat="1"/>
    <row r="1732" s="252" customFormat="1"/>
    <row r="1733" s="252" customFormat="1"/>
    <row r="1734" s="252" customFormat="1"/>
    <row r="1735" s="252" customFormat="1"/>
    <row r="1736" s="252" customFormat="1"/>
    <row r="1737" s="252" customFormat="1"/>
    <row r="1738" s="252" customFormat="1"/>
    <row r="1739" s="252" customFormat="1"/>
    <row r="1740" s="252" customFormat="1"/>
    <row r="1741" s="252" customFormat="1"/>
    <row r="1742" s="252" customFormat="1"/>
    <row r="1743" s="252" customFormat="1"/>
    <row r="1744" s="252" customFormat="1"/>
    <row r="1745" s="252" customFormat="1"/>
    <row r="1746" s="252" customFormat="1"/>
    <row r="1747" s="252" customFormat="1"/>
    <row r="1748" s="252" customFormat="1"/>
    <row r="1749" s="252" customFormat="1"/>
    <row r="1750" s="252" customFormat="1"/>
    <row r="1751" s="252" customFormat="1"/>
    <row r="1752" s="252" customFormat="1"/>
    <row r="1753" s="252" customFormat="1"/>
    <row r="1754" s="252" customFormat="1"/>
    <row r="1755" s="252" customFormat="1"/>
    <row r="1756" s="252" customFormat="1"/>
    <row r="1757" s="252" customFormat="1"/>
    <row r="1758" s="252" customFormat="1"/>
    <row r="1759" s="252" customFormat="1"/>
    <row r="1760" s="252" customFormat="1"/>
    <row r="1761" s="252" customFormat="1"/>
    <row r="1762" s="252" customFormat="1"/>
    <row r="1763" s="252" customFormat="1"/>
    <row r="1764" s="252" customFormat="1"/>
    <row r="1765" s="252" customFormat="1"/>
    <row r="1766" s="252" customFormat="1"/>
    <row r="1767" s="252" customFormat="1"/>
    <row r="1768" s="252" customFormat="1"/>
    <row r="1769" s="252" customFormat="1"/>
    <row r="1770" s="252" customFormat="1"/>
    <row r="1771" s="252" customFormat="1"/>
    <row r="1772" s="252" customFormat="1"/>
    <row r="1773" s="252" customFormat="1"/>
    <row r="1774" s="252" customFormat="1"/>
    <row r="1775" s="252" customFormat="1"/>
    <row r="1776" s="252" customFormat="1"/>
    <row r="1777" s="252" customFormat="1"/>
    <row r="1778" s="252" customFormat="1"/>
    <row r="1779" s="252" customFormat="1"/>
    <row r="1780" s="252" customFormat="1"/>
    <row r="1781" s="252" customFormat="1"/>
    <row r="1782" s="252" customFormat="1"/>
    <row r="1783" s="252" customFormat="1"/>
    <row r="1784" s="252" customFormat="1"/>
    <row r="1785" s="252" customFormat="1"/>
    <row r="1786" s="252" customFormat="1"/>
    <row r="1787" s="252" customFormat="1"/>
    <row r="1788" s="252" customFormat="1"/>
    <row r="1789" s="252" customFormat="1"/>
    <row r="1790" s="252" customFormat="1"/>
    <row r="1791" s="252" customFormat="1"/>
    <row r="1792" s="252" customFormat="1"/>
    <row r="1793" s="252" customFormat="1"/>
    <row r="1794" s="252" customFormat="1"/>
    <row r="1795" s="252" customFormat="1"/>
    <row r="1796" s="252" customFormat="1"/>
    <row r="1797" s="252" customFormat="1"/>
    <row r="1798" s="252" customFormat="1"/>
    <row r="1799" s="252" customFormat="1"/>
    <row r="1800" s="252" customFormat="1"/>
    <row r="1801" s="252" customFormat="1"/>
    <row r="1802" s="252" customFormat="1"/>
    <row r="1803" s="252" customFormat="1"/>
    <row r="1804" s="252" customFormat="1"/>
    <row r="1805" s="252" customFormat="1"/>
    <row r="1806" s="252" customFormat="1"/>
    <row r="1807" s="252" customFormat="1"/>
    <row r="1808" s="252" customFormat="1"/>
    <row r="1809" s="252" customFormat="1"/>
    <row r="1810" s="252" customFormat="1"/>
    <row r="1811" s="252" customFormat="1"/>
    <row r="1812" s="252" customFormat="1"/>
    <row r="1813" s="252" customFormat="1"/>
    <row r="1814" s="252" customFormat="1"/>
    <row r="1815" s="252" customFormat="1"/>
    <row r="1816" s="252" customFormat="1"/>
    <row r="1817" s="252" customFormat="1"/>
    <row r="1818" s="252" customFormat="1"/>
    <row r="1819" s="252" customFormat="1"/>
    <row r="1820" s="252" customFormat="1"/>
    <row r="1821" s="252" customFormat="1"/>
    <row r="1822" s="252" customFormat="1"/>
    <row r="1823" s="252" customFormat="1"/>
    <row r="1824" s="252" customFormat="1"/>
    <row r="1825" s="252" customFormat="1"/>
    <row r="1826" s="252" customFormat="1"/>
    <row r="1827" s="252" customFormat="1"/>
    <row r="1828" s="252" customFormat="1"/>
    <row r="1829" s="252" customFormat="1"/>
    <row r="1830" s="252" customFormat="1"/>
    <row r="1831" s="252" customFormat="1"/>
    <row r="1832" s="252" customFormat="1"/>
    <row r="1833" s="252" customFormat="1"/>
    <row r="1834" s="252" customFormat="1"/>
    <row r="1835" s="252" customFormat="1"/>
    <row r="1836" s="252" customFormat="1"/>
    <row r="1837" s="252" customFormat="1"/>
    <row r="1838" s="252" customFormat="1"/>
    <row r="1839" s="252" customFormat="1"/>
    <row r="1840" s="252" customFormat="1"/>
    <row r="1841" s="252" customFormat="1"/>
    <row r="1842" s="252" customFormat="1"/>
    <row r="1843" s="252" customFormat="1"/>
    <row r="1844" s="252" customFormat="1"/>
    <row r="1845" s="252" customFormat="1"/>
    <row r="1846" s="252" customFormat="1"/>
    <row r="1847" s="252" customFormat="1"/>
    <row r="1848" s="252" customFormat="1"/>
    <row r="1849" s="252" customFormat="1"/>
    <row r="1850" s="252" customFormat="1"/>
    <row r="1851" s="252" customFormat="1"/>
    <row r="1852" s="252" customFormat="1"/>
    <row r="1853" s="252" customFormat="1"/>
    <row r="1854" s="252" customFormat="1"/>
    <row r="1855" s="252" customFormat="1"/>
    <row r="1856" s="252" customFormat="1"/>
    <row r="1857" s="252" customFormat="1"/>
    <row r="1858" s="252" customFormat="1"/>
    <row r="1859" s="252" customFormat="1"/>
    <row r="1860" s="252" customFormat="1"/>
    <row r="1861" s="252" customFormat="1"/>
    <row r="1862" s="252" customFormat="1"/>
    <row r="1863" s="252" customFormat="1"/>
    <row r="1864" s="252" customFormat="1"/>
    <row r="1865" s="252" customFormat="1"/>
    <row r="1866" s="252" customFormat="1"/>
    <row r="1867" s="252" customFormat="1"/>
    <row r="1868" s="252" customFormat="1"/>
    <row r="1869" s="252" customFormat="1"/>
    <row r="1870" s="252" customFormat="1"/>
    <row r="1871" s="252" customFormat="1"/>
    <row r="1872" s="252" customFormat="1"/>
    <row r="1873" s="252" customFormat="1"/>
    <row r="1874" s="252" customFormat="1"/>
    <row r="1875" s="252" customFormat="1"/>
    <row r="1876" s="252" customFormat="1"/>
    <row r="1877" s="252" customFormat="1"/>
    <row r="1878" s="252" customFormat="1"/>
    <row r="1879" s="252" customFormat="1"/>
    <row r="1880" s="252" customFormat="1"/>
    <row r="1881" s="252" customFormat="1"/>
    <row r="1882" s="252" customFormat="1"/>
    <row r="1883" s="252" customFormat="1"/>
    <row r="1884" s="252" customFormat="1"/>
    <row r="1885" s="252" customFormat="1"/>
    <row r="1886" s="252" customFormat="1"/>
    <row r="1887" s="252" customFormat="1"/>
    <row r="1888" s="252" customFormat="1"/>
    <row r="1889" s="252" customFormat="1"/>
    <row r="1890" s="252" customFormat="1"/>
    <row r="1891" s="252" customFormat="1"/>
    <row r="1892" s="252" customFormat="1"/>
    <row r="1893" s="252" customFormat="1"/>
    <row r="1894" s="252" customFormat="1"/>
    <row r="1895" s="252" customFormat="1"/>
    <row r="1896" s="252" customFormat="1"/>
    <row r="1897" s="252" customFormat="1"/>
    <row r="1898" s="252" customFormat="1"/>
    <row r="1899" s="252" customFormat="1"/>
    <row r="1900" s="252" customFormat="1"/>
    <row r="1901" s="252" customFormat="1"/>
    <row r="1902" s="252" customFormat="1"/>
    <row r="1903" s="252" customFormat="1"/>
    <row r="1904" s="252" customFormat="1"/>
    <row r="1905" s="252" customFormat="1"/>
    <row r="1906" s="252" customFormat="1"/>
    <row r="1907" s="252" customFormat="1"/>
    <row r="1908" s="252" customFormat="1"/>
    <row r="1909" s="252" customFormat="1"/>
    <row r="1910" s="252" customFormat="1"/>
    <row r="1911" s="252" customFormat="1"/>
    <row r="1912" s="252" customFormat="1"/>
    <row r="1913" s="252" customFormat="1"/>
    <row r="1914" s="252" customFormat="1"/>
    <row r="1915" s="252" customFormat="1"/>
    <row r="1916" s="252" customFormat="1"/>
    <row r="1917" s="252" customFormat="1"/>
    <row r="1918" s="252" customFormat="1"/>
    <row r="1919" s="252" customFormat="1"/>
    <row r="1920" s="252" customFormat="1"/>
    <row r="1921" s="252" customFormat="1"/>
    <row r="1922" s="252" customFormat="1"/>
    <row r="1923" s="252" customFormat="1"/>
    <row r="1924" s="252" customFormat="1"/>
    <row r="1925" s="252" customFormat="1"/>
    <row r="1926" s="252" customFormat="1"/>
    <row r="1927" s="252" customFormat="1"/>
    <row r="1928" s="252" customFormat="1"/>
    <row r="1929" s="252" customFormat="1"/>
    <row r="1930" s="252" customFormat="1"/>
    <row r="1931" s="252" customFormat="1"/>
    <row r="1932" s="252" customFormat="1"/>
    <row r="1933" s="252" customFormat="1"/>
    <row r="1934" s="252" customFormat="1"/>
    <row r="1935" s="252" customFormat="1"/>
    <row r="1936" s="252" customFormat="1"/>
    <row r="1937" s="252" customFormat="1"/>
    <row r="1938" s="252" customFormat="1"/>
    <row r="1939" s="252" customFormat="1"/>
    <row r="1940" s="252" customFormat="1"/>
    <row r="1941" s="252" customFormat="1"/>
    <row r="1942" s="252" customFormat="1"/>
    <row r="1943" s="252" customFormat="1"/>
    <row r="1944" s="252" customFormat="1"/>
    <row r="1945" s="252" customFormat="1"/>
    <row r="1946" s="252" customFormat="1"/>
    <row r="1947" s="252" customFormat="1"/>
    <row r="1948" s="252" customFormat="1"/>
    <row r="1949" s="252" customFormat="1"/>
    <row r="1950" s="252" customFormat="1"/>
    <row r="1951" s="252" customFormat="1"/>
    <row r="1952" s="252" customFormat="1"/>
    <row r="1953" s="252" customFormat="1"/>
    <row r="1954" s="252" customFormat="1"/>
    <row r="1955" s="252" customFormat="1"/>
    <row r="1956" s="252" customFormat="1"/>
    <row r="1957" s="252" customFormat="1"/>
    <row r="1958" s="252" customFormat="1"/>
    <row r="1959" s="252" customFormat="1"/>
    <row r="1960" s="252" customFormat="1"/>
    <row r="1961" s="252" customFormat="1"/>
    <row r="1962" s="252" customFormat="1"/>
    <row r="1963" s="252" customFormat="1"/>
    <row r="1964" s="252" customFormat="1"/>
    <row r="1965" s="252" customFormat="1"/>
    <row r="1966" s="252" customFormat="1"/>
    <row r="1967" s="252" customFormat="1"/>
    <row r="1968" s="252" customFormat="1"/>
    <row r="1969" s="252" customFormat="1"/>
    <row r="1970" s="252" customFormat="1"/>
    <row r="1971" s="252" customFormat="1"/>
    <row r="1972" s="252" customFormat="1"/>
    <row r="1973" s="252" customFormat="1"/>
    <row r="1974" s="252" customFormat="1"/>
    <row r="1975" s="252" customFormat="1"/>
    <row r="1976" s="252" customFormat="1"/>
    <row r="1977" s="252" customFormat="1"/>
    <row r="1978" s="252" customFormat="1"/>
    <row r="1979" s="252" customFormat="1"/>
    <row r="1980" s="252" customFormat="1"/>
    <row r="1981" s="252" customFormat="1"/>
    <row r="1982" s="252" customFormat="1"/>
    <row r="1983" s="252" customFormat="1"/>
    <row r="1984" s="252" customFormat="1"/>
    <row r="1985" s="252" customFormat="1"/>
    <row r="1986" s="252" customFormat="1"/>
    <row r="1987" s="252" customFormat="1"/>
    <row r="1988" s="252" customFormat="1"/>
    <row r="1989" s="252" customFormat="1"/>
    <row r="1990" s="252" customFormat="1"/>
    <row r="1991" s="252" customFormat="1"/>
    <row r="1992" s="252" customFormat="1"/>
    <row r="1993" s="252" customFormat="1"/>
    <row r="1994" s="252" customFormat="1"/>
    <row r="1995" s="252" customFormat="1"/>
    <row r="1996" s="252" customFormat="1"/>
    <row r="1997" s="252" customFormat="1"/>
    <row r="1998" s="252" customFormat="1"/>
    <row r="1999" s="252" customFormat="1"/>
    <row r="2000" s="252" customFormat="1"/>
    <row r="2001" s="252" customFormat="1"/>
    <row r="2002" s="252" customFormat="1"/>
    <row r="2003" s="252" customFormat="1"/>
    <row r="2004" s="252" customFormat="1"/>
    <row r="2005" s="252" customFormat="1"/>
    <row r="2006" s="252" customFormat="1"/>
    <row r="2007" s="252" customFormat="1"/>
    <row r="2008" s="252" customFormat="1"/>
    <row r="2009" s="252" customFormat="1"/>
    <row r="2010" s="252" customFormat="1"/>
    <row r="2011" s="252" customFormat="1"/>
    <row r="2012" s="252" customFormat="1"/>
    <row r="2013" s="252" customFormat="1"/>
    <row r="2014" s="252" customFormat="1"/>
    <row r="2015" s="252" customFormat="1"/>
    <row r="2016" s="252" customFormat="1"/>
    <row r="2017" s="252" customFormat="1"/>
    <row r="2018" s="252" customFormat="1"/>
    <row r="2019" s="252" customFormat="1"/>
    <row r="2020" s="252" customFormat="1"/>
    <row r="2021" s="252" customFormat="1"/>
    <row r="2022" s="252" customFormat="1"/>
    <row r="2023" s="252" customFormat="1"/>
    <row r="2024" s="252" customFormat="1"/>
    <row r="2025" s="252" customFormat="1"/>
    <row r="2026" s="252" customFormat="1"/>
    <row r="2027" s="252" customFormat="1"/>
    <row r="2028" s="252" customFormat="1"/>
    <row r="2029" s="252" customFormat="1"/>
    <row r="2030" s="252" customFormat="1"/>
    <row r="2031" s="252" customFormat="1"/>
    <row r="2032" s="252" customFormat="1"/>
    <row r="2033" s="252" customFormat="1"/>
    <row r="2034" s="252" customFormat="1"/>
    <row r="2035" s="252" customFormat="1"/>
    <row r="2036" s="252" customFormat="1"/>
    <row r="2037" s="252" customFormat="1"/>
    <row r="2038" s="252" customFormat="1"/>
    <row r="2039" s="252" customFormat="1"/>
    <row r="2040" s="252" customFormat="1"/>
    <row r="2041" s="252" customFormat="1"/>
    <row r="2042" s="252" customFormat="1"/>
    <row r="2043" s="252" customFormat="1"/>
    <row r="2044" s="252" customFormat="1"/>
    <row r="2045" s="252" customFormat="1"/>
    <row r="2046" s="252" customFormat="1"/>
    <row r="2047" s="252" customFormat="1"/>
    <row r="2048" s="252" customFormat="1"/>
    <row r="2049" s="252" customFormat="1"/>
    <row r="2050" s="252" customFormat="1"/>
    <row r="2051" s="252" customFormat="1"/>
    <row r="2052" s="252" customFormat="1"/>
    <row r="2053" s="252" customFormat="1"/>
    <row r="2054" s="252" customFormat="1"/>
    <row r="2055" s="252" customFormat="1"/>
    <row r="2056" s="252" customFormat="1"/>
    <row r="2057" s="252" customFormat="1"/>
    <row r="2058" s="252" customFormat="1"/>
    <row r="2059" s="252" customFormat="1"/>
    <row r="2060" s="252" customFormat="1"/>
    <row r="2061" s="252" customFormat="1"/>
    <row r="2062" s="252" customFormat="1"/>
    <row r="2063" s="252" customFormat="1"/>
    <row r="2064" s="252" customFormat="1"/>
    <row r="2065" s="252" customFormat="1"/>
    <row r="2066" s="252" customFormat="1"/>
    <row r="2067" s="252" customFormat="1"/>
    <row r="2068" s="252" customFormat="1"/>
    <row r="2069" s="252" customFormat="1"/>
    <row r="2070" s="252" customFormat="1"/>
    <row r="2071" s="252" customFormat="1"/>
    <row r="2072" s="252" customFormat="1"/>
    <row r="2073" s="252" customFormat="1"/>
    <row r="2074" s="252" customFormat="1"/>
    <row r="2075" s="252" customFormat="1"/>
    <row r="2076" s="252" customFormat="1"/>
    <row r="2077" s="252" customFormat="1"/>
    <row r="2078" s="252" customFormat="1"/>
    <row r="2079" s="252" customFormat="1"/>
    <row r="2080" s="252" customFormat="1"/>
    <row r="2081" s="252" customFormat="1"/>
    <row r="2082" s="252" customFormat="1"/>
    <row r="2083" s="252" customFormat="1"/>
    <row r="2084" s="252" customFormat="1"/>
    <row r="2085" s="252" customFormat="1"/>
    <row r="2086" s="252" customFormat="1"/>
    <row r="2087" s="252" customFormat="1"/>
    <row r="2088" s="252" customFormat="1"/>
    <row r="2089" s="252" customFormat="1"/>
    <row r="2090" s="252" customFormat="1"/>
    <row r="2091" s="252" customFormat="1"/>
    <row r="2092" s="252" customFormat="1"/>
    <row r="2093" s="252" customFormat="1"/>
    <row r="2094" s="252" customFormat="1"/>
    <row r="2095" s="252" customFormat="1"/>
    <row r="2096" s="252" customFormat="1"/>
    <row r="2097" s="252" customFormat="1"/>
    <row r="2098" s="252" customFormat="1"/>
    <row r="2099" s="252" customFormat="1"/>
    <row r="2100" s="252" customFormat="1"/>
    <row r="2101" s="252" customFormat="1"/>
    <row r="2102" s="252" customFormat="1"/>
    <row r="2103" s="252" customFormat="1"/>
    <row r="2104" s="252" customFormat="1"/>
    <row r="2105" s="252" customFormat="1"/>
    <row r="2106" s="252" customFormat="1"/>
    <row r="2107" s="252" customFormat="1"/>
    <row r="2108" s="252" customFormat="1"/>
    <row r="2109" s="252" customFormat="1"/>
    <row r="2110" s="252" customFormat="1"/>
    <row r="2111" s="252" customFormat="1"/>
    <row r="2112" s="252" customFormat="1"/>
    <row r="2113" s="252" customFormat="1"/>
    <row r="2114" s="252" customFormat="1"/>
    <row r="2115" s="252" customFormat="1"/>
    <row r="2116" s="252" customFormat="1"/>
    <row r="2117" s="252" customFormat="1"/>
    <row r="2118" s="252" customFormat="1"/>
    <row r="2119" s="252" customFormat="1"/>
    <row r="2120" s="252" customFormat="1"/>
    <row r="2121" s="252" customFormat="1"/>
    <row r="2122" s="252" customFormat="1"/>
    <row r="2123" s="252" customFormat="1"/>
    <row r="2124" s="252" customFormat="1"/>
    <row r="2125" s="252" customFormat="1"/>
    <row r="2126" s="252" customFormat="1"/>
    <row r="2127" s="252" customFormat="1"/>
    <row r="2128" s="252" customFormat="1"/>
    <row r="2129" s="252" customFormat="1"/>
    <row r="2130" s="252" customFormat="1"/>
    <row r="2131" s="252" customFormat="1"/>
    <row r="2132" s="252" customFormat="1"/>
    <row r="2133" s="252" customFormat="1"/>
    <row r="2134" s="252" customFormat="1"/>
    <row r="2135" s="252" customFormat="1"/>
    <row r="2136" s="252" customFormat="1"/>
    <row r="2137" s="252" customFormat="1"/>
    <row r="2138" s="252" customFormat="1"/>
    <row r="2139" s="252" customFormat="1"/>
    <row r="2140" s="252" customFormat="1"/>
    <row r="2141" s="252" customFormat="1"/>
    <row r="2142" s="252" customFormat="1"/>
    <row r="2143" s="252" customFormat="1"/>
    <row r="2144" s="252" customFormat="1"/>
    <row r="2145" s="252" customFormat="1"/>
    <row r="2146" s="252" customFormat="1"/>
    <row r="2147" s="252" customFormat="1"/>
    <row r="2148" s="252" customFormat="1"/>
    <row r="2149" s="252" customFormat="1"/>
    <row r="2150" s="252" customFormat="1"/>
    <row r="2151" s="252" customFormat="1"/>
    <row r="2152" s="252" customFormat="1"/>
    <row r="2153" s="252" customFormat="1"/>
    <row r="2154" s="252" customFormat="1"/>
    <row r="2155" s="252" customFormat="1"/>
    <row r="2156" s="252" customFormat="1"/>
    <row r="2157" s="252" customFormat="1"/>
    <row r="2158" s="252" customFormat="1"/>
    <row r="2159" s="252" customFormat="1"/>
    <row r="2160" s="252" customFormat="1"/>
    <row r="2161" s="252" customFormat="1"/>
    <row r="2162" s="252" customFormat="1"/>
    <row r="2163" s="252" customFormat="1"/>
    <row r="2164" s="252" customFormat="1"/>
    <row r="2165" s="252" customFormat="1"/>
    <row r="2166" s="252" customFormat="1"/>
    <row r="2167" s="252" customFormat="1"/>
    <row r="2168" s="252" customFormat="1"/>
    <row r="2169" s="252" customFormat="1"/>
    <row r="2170" s="252" customFormat="1"/>
    <row r="2171" s="252" customFormat="1"/>
    <row r="2172" s="252" customFormat="1"/>
    <row r="2173" s="252" customFormat="1"/>
    <row r="2174" s="252" customFormat="1"/>
    <row r="2175" s="252" customFormat="1"/>
    <row r="2176" s="252" customFormat="1"/>
    <row r="2177" s="252" customFormat="1"/>
    <row r="2178" s="252" customFormat="1"/>
    <row r="2179" s="252" customFormat="1"/>
    <row r="2180" s="252" customFormat="1"/>
    <row r="2181" s="252" customFormat="1"/>
    <row r="2182" s="252" customFormat="1"/>
    <row r="2183" s="252" customFormat="1"/>
    <row r="2184" s="252" customFormat="1"/>
    <row r="2185" s="252" customFormat="1"/>
    <row r="2186" s="252" customFormat="1"/>
    <row r="2187" s="252" customFormat="1"/>
    <row r="2188" s="252" customFormat="1"/>
    <row r="2189" s="252" customFormat="1"/>
    <row r="2190" s="252" customFormat="1"/>
    <row r="2191" s="252" customFormat="1"/>
    <row r="2192" s="252" customFormat="1"/>
    <row r="2193" s="252" customFormat="1"/>
    <row r="2194" s="252" customFormat="1"/>
    <row r="2195" s="252" customFormat="1"/>
    <row r="2196" s="252" customFormat="1"/>
    <row r="2197" s="252" customFormat="1"/>
    <row r="2198" s="252" customFormat="1"/>
    <row r="2199" s="252" customFormat="1"/>
    <row r="2200" s="252" customFormat="1"/>
    <row r="2201" s="252" customFormat="1"/>
    <row r="2202" s="252" customFormat="1"/>
    <row r="2203" s="252" customFormat="1"/>
    <row r="2204" s="252" customFormat="1"/>
    <row r="2205" s="252" customFormat="1"/>
    <row r="2206" s="252" customFormat="1"/>
    <row r="2207" s="252" customFormat="1"/>
    <row r="2208" s="252" customFormat="1"/>
    <row r="2209" s="252" customFormat="1"/>
    <row r="2210" s="252" customFormat="1"/>
    <row r="2211" s="252" customFormat="1"/>
    <row r="2212" s="252" customFormat="1"/>
    <row r="2213" s="252" customFormat="1"/>
    <row r="2214" s="252" customFormat="1"/>
    <row r="2215" s="252" customFormat="1"/>
    <row r="2216" s="252" customFormat="1"/>
    <row r="2217" s="252" customFormat="1"/>
    <row r="2218" s="252" customFormat="1"/>
    <row r="2219" s="252" customFormat="1"/>
    <row r="2220" s="252" customFormat="1"/>
    <row r="2221" s="252" customFormat="1"/>
    <row r="2222" s="252" customFormat="1"/>
    <row r="2223" s="252" customFormat="1"/>
    <row r="2224" s="252" customFormat="1"/>
    <row r="2225" s="252" customFormat="1"/>
    <row r="2226" s="252" customFormat="1"/>
    <row r="2227" s="252" customFormat="1"/>
    <row r="2228" s="252" customFormat="1"/>
    <row r="2229" s="252" customFormat="1"/>
    <row r="2230" s="252" customFormat="1"/>
    <row r="2231" s="252" customFormat="1"/>
    <row r="2232" s="252" customFormat="1"/>
    <row r="2233" s="252" customFormat="1"/>
    <row r="2234" s="252" customFormat="1"/>
    <row r="2235" s="252" customFormat="1"/>
    <row r="2236" s="252" customFormat="1"/>
    <row r="2237" s="252" customFormat="1"/>
    <row r="2238" s="252" customFormat="1"/>
    <row r="2239" s="252" customFormat="1"/>
    <row r="2240" s="252" customFormat="1"/>
    <row r="2241" s="252" customFormat="1"/>
    <row r="2242" s="252" customFormat="1"/>
    <row r="2243" s="252" customFormat="1"/>
    <row r="2244" s="252" customFormat="1"/>
    <row r="2245" s="252" customFormat="1"/>
    <row r="2246" s="252" customFormat="1"/>
    <row r="2247" s="252" customFormat="1"/>
    <row r="2248" s="252" customFormat="1"/>
    <row r="2249" s="252" customFormat="1"/>
    <row r="2250" s="252" customFormat="1"/>
    <row r="2251" s="252" customFormat="1"/>
    <row r="2252" s="252" customFormat="1"/>
    <row r="2253" s="252" customFormat="1"/>
    <row r="2254" s="252" customFormat="1"/>
    <row r="2255" s="252" customFormat="1"/>
    <row r="2256" s="252" customFormat="1"/>
    <row r="2257" s="252" customFormat="1"/>
    <row r="2258" s="252" customFormat="1"/>
    <row r="2259" s="252" customFormat="1"/>
    <row r="2260" s="252" customFormat="1"/>
    <row r="2261" s="252" customFormat="1"/>
    <row r="2262" s="252" customFormat="1"/>
    <row r="2263" s="252" customFormat="1"/>
    <row r="2264" s="252" customFormat="1"/>
    <row r="2265" s="252" customFormat="1"/>
    <row r="2266" s="252" customFormat="1"/>
    <row r="2267" s="252" customFormat="1"/>
    <row r="2268" s="252" customFormat="1"/>
    <row r="2269" s="252" customFormat="1"/>
    <row r="2270" s="252" customFormat="1"/>
    <row r="2271" s="252" customFormat="1"/>
    <row r="2272" s="252" customFormat="1"/>
    <row r="2273" s="252" customFormat="1"/>
    <row r="2274" s="252" customFormat="1"/>
    <row r="2275" s="252" customFormat="1"/>
    <row r="2276" s="252" customFormat="1"/>
    <row r="2277" s="252" customFormat="1"/>
    <row r="2278" s="252" customFormat="1"/>
    <row r="2279" s="252" customFormat="1"/>
    <row r="2280" s="252" customFormat="1"/>
    <row r="2281" s="252" customFormat="1"/>
    <row r="2282" s="252" customFormat="1"/>
    <row r="2283" s="252" customFormat="1"/>
    <row r="2284" s="252" customFormat="1"/>
    <row r="2285" s="252" customFormat="1"/>
    <row r="2286" s="252" customFormat="1"/>
    <row r="2287" s="252" customFormat="1"/>
    <row r="2288" s="252" customFormat="1"/>
    <row r="2289" s="252" customFormat="1"/>
    <row r="2290" s="252" customFormat="1"/>
    <row r="2291" s="252" customFormat="1"/>
    <row r="2292" s="252" customFormat="1"/>
    <row r="2293" s="252" customFormat="1"/>
    <row r="2294" s="252" customFormat="1"/>
    <row r="2295" s="252" customFormat="1"/>
    <row r="2296" s="252" customFormat="1"/>
    <row r="2297" s="252" customFormat="1"/>
    <row r="2298" s="252" customFormat="1"/>
    <row r="2299" s="252" customFormat="1"/>
    <row r="2300" s="252" customFormat="1"/>
    <row r="2301" s="252" customFormat="1"/>
    <row r="2302" s="252" customFormat="1"/>
    <row r="2303" s="252" customFormat="1"/>
    <row r="2304" s="252" customFormat="1"/>
    <row r="2305" s="252" customFormat="1"/>
    <row r="2306" s="252" customFormat="1"/>
    <row r="2307" s="252" customFormat="1"/>
    <row r="2308" s="252" customFormat="1"/>
    <row r="2309" s="252" customFormat="1"/>
    <row r="2310" s="252" customFormat="1"/>
    <row r="2311" s="252" customFormat="1"/>
    <row r="2312" s="252" customFormat="1"/>
    <row r="2313" s="252" customFormat="1"/>
    <row r="2314" s="252" customFormat="1"/>
    <row r="2315" s="252" customFormat="1"/>
    <row r="2316" s="252" customFormat="1"/>
    <row r="2317" s="252" customFormat="1"/>
    <row r="2318" s="252" customFormat="1"/>
    <row r="2319" s="252" customFormat="1"/>
    <row r="2320" s="252" customFormat="1"/>
    <row r="2321" s="252" customFormat="1"/>
    <row r="2322" s="252" customFormat="1"/>
    <row r="2323" s="252" customFormat="1"/>
    <row r="2324" s="252" customFormat="1"/>
    <row r="2325" s="252" customFormat="1"/>
    <row r="2326" s="252" customFormat="1"/>
    <row r="2327" s="252" customFormat="1"/>
    <row r="2328" s="252" customFormat="1"/>
    <row r="2329" s="252" customFormat="1"/>
    <row r="2330" s="252" customFormat="1"/>
    <row r="2331" s="252" customFormat="1"/>
    <row r="2332" s="252" customFormat="1"/>
    <row r="2333" s="252" customFormat="1"/>
    <row r="2334" s="252" customFormat="1"/>
    <row r="2335" s="252" customFormat="1"/>
    <row r="2336" s="252" customFormat="1"/>
    <row r="2337" s="252" customFormat="1"/>
    <row r="2338" s="252" customFormat="1"/>
    <row r="2339" s="252" customFormat="1"/>
    <row r="2340" s="252" customFormat="1"/>
    <row r="2341" s="252" customFormat="1"/>
    <row r="2342" s="252" customFormat="1"/>
    <row r="2343" s="252" customFormat="1"/>
    <row r="2344" s="252" customFormat="1"/>
    <row r="2345" s="252" customFormat="1"/>
    <row r="2346" s="252" customFormat="1"/>
    <row r="2347" s="252" customFormat="1"/>
    <row r="2348" s="252" customFormat="1"/>
    <row r="2349" s="252" customFormat="1"/>
    <row r="2350" s="252" customFormat="1"/>
    <row r="2351" s="252" customFormat="1"/>
    <row r="2352" s="252" customFormat="1"/>
    <row r="2353" s="252" customFormat="1"/>
    <row r="2354" s="252" customFormat="1"/>
    <row r="2355" s="252" customFormat="1"/>
    <row r="2356" s="252" customFormat="1"/>
    <row r="2357" s="252" customFormat="1"/>
    <row r="2358" s="252" customFormat="1"/>
    <row r="2359" s="252" customFormat="1"/>
    <row r="2360" s="252" customFormat="1"/>
    <row r="2361" s="252" customFormat="1"/>
    <row r="2362" s="252" customFormat="1"/>
    <row r="2363" s="252" customFormat="1"/>
    <row r="2364" s="252" customFormat="1"/>
    <row r="2365" s="252" customFormat="1"/>
    <row r="2366" s="252" customFormat="1"/>
    <row r="2367" s="252" customFormat="1"/>
    <row r="2368" s="252" customFormat="1"/>
    <row r="2369" s="252" customFormat="1"/>
    <row r="2370" s="252" customFormat="1"/>
    <row r="2371" s="252" customFormat="1"/>
    <row r="2372" s="252" customFormat="1"/>
    <row r="2373" s="252" customFormat="1"/>
    <row r="2374" s="252" customFormat="1"/>
    <row r="2375" s="252" customFormat="1"/>
    <row r="2376" s="252" customFormat="1"/>
    <row r="2377" s="252" customFormat="1"/>
    <row r="2378" s="252" customFormat="1"/>
    <row r="2379" s="252" customFormat="1"/>
    <row r="2380" s="252" customFormat="1"/>
    <row r="2381" s="252" customFormat="1"/>
    <row r="2382" s="252" customFormat="1"/>
    <row r="2383" s="252" customFormat="1"/>
    <row r="2384" s="252" customFormat="1"/>
    <row r="2385" s="252" customFormat="1"/>
    <row r="2386" s="252" customFormat="1"/>
    <row r="2387" s="252" customFormat="1"/>
    <row r="2388" s="252" customFormat="1"/>
    <row r="2389" s="252" customFormat="1"/>
    <row r="2390" s="252" customFormat="1"/>
    <row r="2391" s="252" customFormat="1"/>
    <row r="2392" s="252" customFormat="1"/>
    <row r="2393" s="252" customFormat="1"/>
    <row r="2394" s="252" customFormat="1"/>
    <row r="2395" s="252" customFormat="1"/>
    <row r="2396" s="252" customFormat="1"/>
    <row r="2397" s="252" customFormat="1"/>
    <row r="2398" s="252" customFormat="1"/>
    <row r="2399" s="252" customFormat="1"/>
    <row r="2400" s="252" customFormat="1"/>
    <row r="2401" s="252" customFormat="1"/>
    <row r="2402" s="252" customFormat="1"/>
    <row r="2403" s="252" customFormat="1"/>
    <row r="2404" s="252" customFormat="1"/>
    <row r="2405" s="252" customFormat="1"/>
    <row r="2406" s="252" customFormat="1"/>
    <row r="2407" s="252" customFormat="1"/>
    <row r="2408" s="252" customFormat="1"/>
    <row r="2409" s="252" customFormat="1"/>
    <row r="2410" s="252" customFormat="1"/>
    <row r="2411" s="252" customFormat="1"/>
    <row r="2412" s="252" customFormat="1"/>
    <row r="2413" s="252" customFormat="1"/>
    <row r="2414" s="252" customFormat="1"/>
    <row r="2415" s="252" customFormat="1"/>
    <row r="2416" s="252" customFormat="1"/>
    <row r="2417" s="252" customFormat="1"/>
    <row r="2418" s="252" customFormat="1"/>
    <row r="2419" s="252" customFormat="1"/>
    <row r="2420" s="252" customFormat="1"/>
    <row r="2421" s="252" customFormat="1"/>
    <row r="2422" s="252" customFormat="1"/>
    <row r="2423" s="252" customFormat="1"/>
    <row r="2424" s="252" customFormat="1"/>
    <row r="2425" s="252" customFormat="1"/>
    <row r="2426" s="252" customFormat="1"/>
    <row r="2427" s="252" customFormat="1"/>
    <row r="2428" s="252" customFormat="1"/>
    <row r="2429" s="252" customFormat="1"/>
    <row r="2430" s="252" customFormat="1"/>
    <row r="2431" s="252" customFormat="1"/>
    <row r="2432" s="252" customFormat="1"/>
    <row r="2433" s="252" customFormat="1"/>
    <row r="2434" s="252" customFormat="1"/>
    <row r="2435" s="252" customFormat="1"/>
    <row r="2436" s="252" customFormat="1"/>
    <row r="2437" s="252" customFormat="1"/>
    <row r="2438" s="252" customFormat="1"/>
    <row r="2439" s="252" customFormat="1"/>
    <row r="2440" s="252" customFormat="1"/>
    <row r="2441" s="252" customFormat="1"/>
    <row r="2442" s="252" customFormat="1"/>
    <row r="2443" s="252" customFormat="1"/>
    <row r="2444" s="252" customFormat="1"/>
    <row r="2445" s="252" customFormat="1"/>
    <row r="2446" s="252" customFormat="1"/>
    <row r="2447" s="252" customFormat="1"/>
    <row r="2448" s="252" customFormat="1"/>
    <row r="2449" s="252" customFormat="1"/>
    <row r="2450" s="252" customFormat="1"/>
    <row r="2451" s="252" customFormat="1"/>
    <row r="2452" s="252" customFormat="1"/>
    <row r="2453" s="252" customFormat="1"/>
    <row r="2454" s="252" customFormat="1"/>
    <row r="2455" s="252" customFormat="1"/>
    <row r="2456" s="252" customFormat="1"/>
    <row r="2457" s="252" customFormat="1"/>
    <row r="2458" s="252" customFormat="1"/>
    <row r="2459" s="252" customFormat="1"/>
    <row r="2460" s="252" customFormat="1"/>
    <row r="2461" s="252" customFormat="1"/>
    <row r="2462" s="252" customFormat="1"/>
    <row r="2463" s="252" customFormat="1"/>
    <row r="2464" s="252" customFormat="1"/>
    <row r="2465" s="252" customFormat="1"/>
    <row r="2466" s="252" customFormat="1"/>
    <row r="2467" s="252" customFormat="1"/>
    <row r="2468" s="252" customFormat="1"/>
    <row r="2469" s="252" customFormat="1"/>
    <row r="2470" s="252" customFormat="1"/>
    <row r="2471" s="252" customFormat="1"/>
    <row r="2472" s="252" customFormat="1"/>
    <row r="2473" s="252" customFormat="1"/>
    <row r="2474" s="252" customFormat="1"/>
    <row r="2475" s="252" customFormat="1"/>
    <row r="2476" s="252" customFormat="1"/>
    <row r="2477" s="252" customFormat="1"/>
    <row r="2478" s="252" customFormat="1"/>
    <row r="2479" s="252" customFormat="1"/>
    <row r="2480" s="252" customFormat="1"/>
    <row r="2481" s="252" customFormat="1"/>
    <row r="2482" s="252" customFormat="1"/>
    <row r="2483" s="252" customFormat="1"/>
    <row r="2484" s="252" customFormat="1"/>
    <row r="2485" s="252" customFormat="1"/>
    <row r="2486" s="252" customFormat="1"/>
    <row r="2487" s="252" customFormat="1"/>
    <row r="2488" s="252" customFormat="1"/>
    <row r="2489" s="252" customFormat="1"/>
    <row r="2490" s="252" customFormat="1"/>
    <row r="2491" s="252" customFormat="1"/>
    <row r="2492" s="252" customFormat="1"/>
    <row r="2493" s="252" customFormat="1"/>
    <row r="2494" s="252" customFormat="1"/>
    <row r="2495" s="252" customFormat="1"/>
    <row r="2496" s="252" customFormat="1"/>
    <row r="2497" s="252" customFormat="1"/>
    <row r="2498" s="252" customFormat="1"/>
    <row r="2499" s="252" customFormat="1"/>
    <row r="2500" s="252" customFormat="1"/>
    <row r="2501" s="252" customFormat="1"/>
    <row r="2502" s="252" customFormat="1"/>
    <row r="2503" s="252" customFormat="1"/>
    <row r="2504" s="252" customFormat="1"/>
    <row r="2505" s="252" customFormat="1"/>
    <row r="2506" s="252" customFormat="1"/>
    <row r="2507" s="252" customFormat="1"/>
    <row r="2508" s="252" customFormat="1"/>
    <row r="2509" s="252" customFormat="1"/>
    <row r="2510" s="252" customFormat="1"/>
    <row r="2511" s="252" customFormat="1"/>
    <row r="2512" s="252" customFormat="1"/>
    <row r="2513" s="252" customFormat="1"/>
    <row r="2514" s="252" customFormat="1"/>
    <row r="2515" s="252" customFormat="1"/>
    <row r="2516" s="252" customFormat="1"/>
    <row r="2517" s="252" customFormat="1"/>
    <row r="2518" s="252" customFormat="1"/>
    <row r="2519" s="252" customFormat="1"/>
    <row r="2520" s="252" customFormat="1"/>
    <row r="2521" s="252" customFormat="1"/>
    <row r="2522" s="252" customFormat="1"/>
    <row r="2523" s="252" customFormat="1"/>
    <row r="2524" s="252" customFormat="1"/>
    <row r="2525" s="252" customFormat="1"/>
    <row r="2526" s="252" customFormat="1"/>
    <row r="2527" s="252" customFormat="1"/>
    <row r="2528" s="252" customFormat="1"/>
    <row r="2529" s="252" customFormat="1"/>
    <row r="2530" s="252" customFormat="1"/>
    <row r="2531" s="252" customFormat="1"/>
    <row r="2532" s="252" customFormat="1"/>
    <row r="2533" s="252" customFormat="1"/>
    <row r="2534" s="252" customFormat="1"/>
    <row r="2535" s="252" customFormat="1"/>
    <row r="2536" s="252" customFormat="1"/>
    <row r="2537" s="252" customFormat="1"/>
    <row r="2538" s="252" customFormat="1"/>
    <row r="2539" s="252" customFormat="1"/>
    <row r="2540" s="252" customFormat="1"/>
    <row r="2541" s="252" customFormat="1"/>
    <row r="2542" s="252" customFormat="1"/>
    <row r="2543" s="252" customFormat="1"/>
    <row r="2544" s="252" customFormat="1"/>
    <row r="2545" s="252" customFormat="1"/>
    <row r="2546" s="252" customFormat="1"/>
    <row r="2547" s="252" customFormat="1"/>
    <row r="2548" s="252" customFormat="1"/>
    <row r="2549" s="252" customFormat="1"/>
    <row r="2550" s="252" customFormat="1"/>
    <row r="2551" s="252" customFormat="1"/>
    <row r="2552" s="252" customFormat="1"/>
    <row r="2553" s="252" customFormat="1"/>
    <row r="2554" s="252" customFormat="1"/>
    <row r="2555" s="252" customFormat="1"/>
    <row r="2556" s="252" customFormat="1"/>
    <row r="2557" s="252" customFormat="1"/>
    <row r="2558" s="252" customFormat="1"/>
    <row r="2559" s="252" customFormat="1"/>
    <row r="2560" s="252" customFormat="1"/>
    <row r="2561" s="252" customFormat="1"/>
    <row r="2562" s="252" customFormat="1"/>
    <row r="2563" s="252" customFormat="1"/>
    <row r="2564" s="252" customFormat="1"/>
    <row r="2565" s="252" customFormat="1"/>
    <row r="2566" s="252" customFormat="1"/>
    <row r="2567" s="252" customFormat="1"/>
    <row r="2568" s="252" customFormat="1"/>
    <row r="2569" s="252" customFormat="1"/>
    <row r="2570" s="252" customFormat="1"/>
    <row r="2571" s="252" customFormat="1"/>
    <row r="2572" s="252" customFormat="1"/>
    <row r="2573" s="252" customFormat="1"/>
    <row r="2574" s="252" customFormat="1"/>
    <row r="2575" s="252" customFormat="1"/>
    <row r="2576" s="252" customFormat="1"/>
    <row r="2577" s="252" customFormat="1"/>
    <row r="2578" s="252" customFormat="1"/>
    <row r="2579" s="252" customFormat="1"/>
    <row r="2580" s="252" customFormat="1"/>
    <row r="2581" s="252" customFormat="1"/>
    <row r="2582" s="252" customFormat="1"/>
    <row r="2583" s="252" customFormat="1"/>
    <row r="2584" s="252" customFormat="1"/>
    <row r="2585" s="252" customFormat="1"/>
    <row r="2586" s="252" customFormat="1"/>
    <row r="2587" s="252" customFormat="1"/>
    <row r="2588" s="252" customFormat="1"/>
    <row r="2589" s="252" customFormat="1"/>
    <row r="2590" s="252" customFormat="1"/>
    <row r="2591" s="252" customFormat="1"/>
    <row r="2592" s="252" customFormat="1"/>
    <row r="2593" s="252" customFormat="1"/>
    <row r="2594" s="252" customFormat="1"/>
    <row r="2595" s="252" customFormat="1"/>
    <row r="2596" s="252" customFormat="1"/>
    <row r="2597" s="252" customFormat="1"/>
    <row r="2598" s="252" customFormat="1"/>
    <row r="2599" s="252" customFormat="1"/>
    <row r="2600" s="252" customFormat="1"/>
    <row r="2601" s="252" customFormat="1"/>
    <row r="2602" s="252" customFormat="1"/>
    <row r="2603" s="252" customFormat="1"/>
    <row r="2604" s="252" customFormat="1"/>
    <row r="2605" s="252" customFormat="1"/>
    <row r="2606" s="252" customFormat="1"/>
    <row r="2607" s="252" customFormat="1"/>
    <row r="2608" s="252" customFormat="1"/>
    <row r="2609" s="252" customFormat="1"/>
    <row r="2610" s="252" customFormat="1"/>
    <row r="2611" s="252" customFormat="1"/>
    <row r="2612" s="252" customFormat="1"/>
    <row r="2613" s="252" customFormat="1"/>
    <row r="2614" s="252" customFormat="1"/>
    <row r="2615" s="252" customFormat="1"/>
    <row r="2616" s="252" customFormat="1"/>
    <row r="2617" s="252" customFormat="1"/>
    <row r="2618" s="252" customFormat="1"/>
    <row r="2619" s="252" customFormat="1"/>
    <row r="2620" s="252" customFormat="1"/>
    <row r="2621" s="252" customFormat="1"/>
    <row r="2622" s="252" customFormat="1"/>
    <row r="2623" s="252" customFormat="1"/>
    <row r="2624" s="252" customFormat="1"/>
    <row r="2625" s="252" customFormat="1"/>
    <row r="2626" s="252" customFormat="1"/>
    <row r="2627" s="252" customFormat="1"/>
    <row r="2628" s="252" customFormat="1"/>
    <row r="2629" s="252" customFormat="1"/>
    <row r="2630" s="252" customFormat="1"/>
    <row r="2631" s="252" customFormat="1"/>
    <row r="2632" s="252" customFormat="1"/>
    <row r="2633" s="252" customFormat="1"/>
    <row r="2634" s="252" customFormat="1"/>
    <row r="2635" s="252" customFormat="1"/>
    <row r="2636" s="252" customFormat="1"/>
    <row r="2637" s="252" customFormat="1"/>
    <row r="2638" s="252" customFormat="1"/>
    <row r="2639" s="252" customFormat="1"/>
    <row r="2640" s="252" customFormat="1"/>
    <row r="2641" s="252" customFormat="1"/>
    <row r="2642" s="252" customFormat="1"/>
    <row r="2643" s="252" customFormat="1"/>
    <row r="2644" s="252" customFormat="1"/>
    <row r="2645" s="252" customFormat="1"/>
    <row r="2646" s="252" customFormat="1"/>
    <row r="2647" s="252" customFormat="1"/>
    <row r="2648" s="252" customFormat="1"/>
    <row r="2649" s="252" customFormat="1"/>
    <row r="2650" s="252" customFormat="1"/>
    <row r="2651" s="252" customFormat="1"/>
    <row r="2652" s="252" customFormat="1"/>
    <row r="2653" s="252" customFormat="1"/>
    <row r="2654" s="252" customFormat="1"/>
    <row r="2655" s="252" customFormat="1"/>
    <row r="2656" s="252" customFormat="1"/>
    <row r="2657" s="252" customFormat="1"/>
    <row r="2658" s="252" customFormat="1"/>
    <row r="2659" s="252" customFormat="1"/>
    <row r="2660" s="252" customFormat="1"/>
    <row r="2661" s="252" customFormat="1"/>
    <row r="2662" s="252" customFormat="1"/>
    <row r="2663" s="252" customFormat="1"/>
    <row r="2664" s="252" customFormat="1"/>
    <row r="2665" s="252" customFormat="1"/>
    <row r="2666" s="252" customFormat="1"/>
    <row r="2667" s="252" customFormat="1"/>
    <row r="2668" s="252" customFormat="1"/>
    <row r="2669" s="252" customFormat="1"/>
    <row r="2670" s="252" customFormat="1"/>
    <row r="2671" s="252" customFormat="1"/>
    <row r="2672" s="252" customFormat="1"/>
    <row r="2673" s="252" customFormat="1"/>
    <row r="2674" s="252" customFormat="1"/>
    <row r="2675" s="252" customFormat="1"/>
    <row r="2676" s="252" customFormat="1"/>
    <row r="2677" s="252" customFormat="1"/>
    <row r="2678" s="252" customFormat="1"/>
    <row r="2679" s="252" customFormat="1"/>
    <row r="2680" s="252" customFormat="1"/>
    <row r="2681" s="252" customFormat="1"/>
    <row r="2682" s="252" customFormat="1"/>
    <row r="2683" s="252" customFormat="1"/>
    <row r="2684" s="252" customFormat="1"/>
    <row r="2685" s="252" customFormat="1"/>
    <row r="2686" s="252" customFormat="1"/>
    <row r="2687" s="252" customFormat="1"/>
    <row r="2688" s="252" customFormat="1"/>
    <row r="2689" s="252" customFormat="1"/>
    <row r="2690" s="252" customFormat="1"/>
    <row r="2691" s="252" customFormat="1"/>
    <row r="2692" s="252" customFormat="1"/>
    <row r="2693" s="252" customFormat="1"/>
    <row r="2694" s="252" customFormat="1"/>
    <row r="2695" s="252" customFormat="1"/>
    <row r="2696" s="252" customFormat="1"/>
    <row r="2697" s="252" customFormat="1"/>
    <row r="2698" s="252" customFormat="1"/>
    <row r="2699" s="252" customFormat="1"/>
    <row r="2700" s="252" customFormat="1"/>
    <row r="2701" s="252" customFormat="1"/>
    <row r="2702" s="252" customFormat="1"/>
    <row r="2703" s="252" customFormat="1"/>
    <row r="2704" s="252" customFormat="1"/>
    <row r="2705" s="252" customFormat="1"/>
    <row r="2706" s="252" customFormat="1"/>
    <row r="2707" s="252" customFormat="1"/>
    <row r="2708" s="252" customFormat="1"/>
    <row r="2709" s="252" customFormat="1"/>
    <row r="2710" s="252" customFormat="1"/>
    <row r="2711" s="252" customFormat="1"/>
    <row r="2712" s="252" customFormat="1"/>
    <row r="2713" s="252" customFormat="1"/>
    <row r="2714" s="252" customFormat="1"/>
    <row r="2715" s="252" customFormat="1"/>
    <row r="2716" s="252" customFormat="1"/>
    <row r="2717" s="252" customFormat="1"/>
    <row r="2718" s="252" customFormat="1"/>
    <row r="2719" s="252" customFormat="1"/>
    <row r="2720" s="252" customFormat="1"/>
    <row r="2721" s="252" customFormat="1"/>
    <row r="2722" s="252" customFormat="1"/>
    <row r="2723" s="252" customFormat="1"/>
    <row r="2724" s="252" customFormat="1"/>
    <row r="2725" s="252" customFormat="1"/>
    <row r="2726" s="252" customFormat="1"/>
    <row r="2727" s="252" customFormat="1"/>
    <row r="2728" s="252" customFormat="1"/>
    <row r="2729" s="252" customFormat="1"/>
    <row r="2730" s="252" customFormat="1"/>
    <row r="2731" s="252" customFormat="1"/>
    <row r="2732" s="252" customFormat="1"/>
    <row r="2733" s="252" customFormat="1"/>
    <row r="2734" s="252" customFormat="1"/>
    <row r="2735" s="252" customFormat="1"/>
    <row r="2736" s="252" customFormat="1"/>
    <row r="2737" s="252" customFormat="1"/>
    <row r="2738" s="252" customFormat="1"/>
    <row r="2739" s="252" customFormat="1"/>
    <row r="2740" s="252" customFormat="1"/>
    <row r="2741" s="252" customFormat="1"/>
    <row r="2742" s="252" customFormat="1"/>
    <row r="2743" s="252" customFormat="1"/>
    <row r="2744" s="252" customFormat="1"/>
    <row r="2745" s="252" customFormat="1"/>
    <row r="2746" s="252" customFormat="1"/>
    <row r="2747" s="252" customFormat="1"/>
    <row r="2748" s="252" customFormat="1"/>
    <row r="2749" s="252" customFormat="1"/>
    <row r="2750" s="252" customFormat="1"/>
    <row r="2751" s="252" customFormat="1"/>
    <row r="2752" s="252" customFormat="1"/>
    <row r="2753" s="252" customFormat="1"/>
    <row r="2754" s="252" customFormat="1"/>
    <row r="2755" s="252" customFormat="1"/>
    <row r="2756" s="252" customFormat="1"/>
    <row r="2757" s="252" customFormat="1"/>
    <row r="2758" s="252" customFormat="1"/>
    <row r="2759" s="252" customFormat="1"/>
    <row r="2760" s="252" customFormat="1"/>
    <row r="2761" s="252" customFormat="1"/>
    <row r="2762" s="252" customFormat="1"/>
    <row r="2763" s="252" customFormat="1"/>
    <row r="2764" s="252" customFormat="1"/>
    <row r="2765" s="252" customFormat="1"/>
    <row r="2766" s="252" customFormat="1"/>
    <row r="2767" s="252" customFormat="1"/>
    <row r="2768" s="252" customFormat="1"/>
    <row r="2769" s="252" customFormat="1"/>
    <row r="2770" s="252" customFormat="1"/>
    <row r="2771" s="252" customFormat="1"/>
    <row r="2772" s="252" customFormat="1"/>
    <row r="2773" s="252" customFormat="1"/>
    <row r="2774" s="252" customFormat="1"/>
    <row r="2775" s="252" customFormat="1"/>
    <row r="2776" s="252" customFormat="1"/>
    <row r="2777" s="252" customFormat="1"/>
    <row r="2778" s="252" customFormat="1"/>
    <row r="2779" s="252" customFormat="1"/>
    <row r="2780" s="252" customFormat="1"/>
    <row r="2781" s="252" customFormat="1"/>
    <row r="2782" s="252" customFormat="1"/>
    <row r="2783" s="252" customFormat="1"/>
    <row r="2784" s="252" customFormat="1"/>
    <row r="2785" s="252" customFormat="1"/>
    <row r="2786" s="252" customFormat="1"/>
    <row r="2787" s="252" customFormat="1"/>
    <row r="2788" s="252" customFormat="1"/>
    <row r="2789" s="252" customFormat="1"/>
    <row r="2790" s="252" customFormat="1"/>
    <row r="2791" s="252" customFormat="1"/>
    <row r="2792" s="252" customFormat="1"/>
    <row r="2793" s="252" customFormat="1"/>
    <row r="2794" s="252" customFormat="1"/>
    <row r="2795" s="252" customFormat="1"/>
    <row r="2796" s="252" customFormat="1"/>
    <row r="2797" s="252" customFormat="1"/>
    <row r="2798" s="252" customFormat="1"/>
    <row r="2799" s="252" customFormat="1"/>
    <row r="2800" s="252" customFormat="1"/>
    <row r="2801" s="252" customFormat="1"/>
    <row r="2802" s="252" customFormat="1"/>
    <row r="2803" s="252" customFormat="1"/>
    <row r="2804" s="252" customFormat="1"/>
    <row r="2805" s="252" customFormat="1"/>
    <row r="2806" s="252" customFormat="1"/>
    <row r="2807" s="252" customFormat="1"/>
    <row r="2808" s="252" customFormat="1"/>
    <row r="2809" s="252" customFormat="1"/>
    <row r="2810" s="252" customFormat="1"/>
    <row r="2811" s="252" customFormat="1"/>
    <row r="2812" s="252" customFormat="1"/>
    <row r="2813" s="252" customFormat="1"/>
    <row r="2814" s="252" customFormat="1"/>
    <row r="2815" s="252" customFormat="1"/>
    <row r="2816" s="252" customFormat="1"/>
    <row r="2817" s="252" customFormat="1"/>
    <row r="2818" s="252" customFormat="1"/>
    <row r="2819" s="252" customFormat="1"/>
    <row r="2820" s="252" customFormat="1"/>
    <row r="2821" s="252" customFormat="1"/>
    <row r="2822" s="252" customFormat="1"/>
    <row r="2823" s="252" customFormat="1"/>
    <row r="2824" s="252" customFormat="1"/>
    <row r="2825" s="252" customFormat="1"/>
    <row r="2826" s="252" customFormat="1"/>
    <row r="2827" s="252" customFormat="1"/>
    <row r="2828" s="252" customFormat="1"/>
    <row r="2829" s="252" customFormat="1"/>
    <row r="2830" s="252" customFormat="1"/>
    <row r="2831" s="252" customFormat="1"/>
    <row r="2832" s="252" customFormat="1"/>
    <row r="2833" s="252" customFormat="1"/>
    <row r="2834" s="252" customFormat="1"/>
    <row r="2835" s="252" customFormat="1"/>
    <row r="2836" s="252" customFormat="1"/>
    <row r="2837" s="252" customFormat="1"/>
    <row r="2838" s="252" customFormat="1"/>
    <row r="2839" s="252" customFormat="1"/>
    <row r="2840" s="252" customFormat="1"/>
    <row r="2841" s="252" customFormat="1"/>
    <row r="2842" s="252" customFormat="1"/>
    <row r="2843" s="252" customFormat="1"/>
    <row r="2844" s="252" customFormat="1"/>
    <row r="2845" s="252" customFormat="1"/>
    <row r="2846" s="252" customFormat="1"/>
    <row r="2847" s="252" customFormat="1"/>
    <row r="2848" s="252" customFormat="1"/>
    <row r="2849" s="252" customFormat="1"/>
    <row r="2850" s="252" customFormat="1"/>
    <row r="2851" s="252" customFormat="1"/>
    <row r="2852" s="252" customFormat="1"/>
    <row r="2853" s="252" customFormat="1"/>
    <row r="2854" s="252" customFormat="1"/>
    <row r="2855" s="252" customFormat="1"/>
    <row r="2856" s="252" customFormat="1"/>
    <row r="2857" s="252" customFormat="1"/>
    <row r="2858" s="252" customFormat="1"/>
    <row r="2859" s="252" customFormat="1"/>
    <row r="2860" s="252" customFormat="1"/>
    <row r="2861" s="252" customFormat="1"/>
    <row r="2862" s="252" customFormat="1"/>
    <row r="2863" s="252" customFormat="1"/>
    <row r="2864" s="252" customFormat="1"/>
    <row r="2865" s="252" customFormat="1"/>
    <row r="2866" s="252" customFormat="1"/>
    <row r="2867" s="252" customFormat="1"/>
    <row r="2868" s="252" customFormat="1"/>
    <row r="2869" s="252" customFormat="1"/>
    <row r="2870" s="252" customFormat="1"/>
    <row r="2871" s="252" customFormat="1"/>
    <row r="2872" s="252" customFormat="1"/>
    <row r="2873" s="252" customFormat="1"/>
    <row r="2874" s="252" customFormat="1"/>
    <row r="2875" s="252" customFormat="1"/>
    <row r="2876" s="252" customFormat="1"/>
    <row r="2877" s="252" customFormat="1"/>
    <row r="2878" s="252" customFormat="1"/>
    <row r="2879" s="252" customFormat="1"/>
    <row r="2880" s="252" customFormat="1"/>
    <row r="2881" s="252" customFormat="1"/>
    <row r="2882" s="252" customFormat="1"/>
    <row r="2883" s="252" customFormat="1"/>
    <row r="2884" s="252" customFormat="1"/>
    <row r="2885" s="252" customFormat="1"/>
    <row r="2886" s="252" customFormat="1"/>
    <row r="2887" s="252" customFormat="1"/>
    <row r="2888" s="252" customFormat="1"/>
    <row r="2889" s="252" customFormat="1"/>
    <row r="2890" s="252" customFormat="1"/>
    <row r="2891" s="252" customFormat="1"/>
    <row r="2892" s="252" customFormat="1"/>
    <row r="2893" s="252" customFormat="1"/>
    <row r="2894" s="252" customFormat="1"/>
    <row r="2895" s="252" customFormat="1"/>
    <row r="2896" s="252" customFormat="1"/>
    <row r="2897" s="252" customFormat="1"/>
    <row r="2898" s="252" customFormat="1"/>
    <row r="2899" s="252" customFormat="1"/>
    <row r="2900" s="252" customFormat="1"/>
    <row r="2901" s="252" customFormat="1"/>
    <row r="2902" s="252" customFormat="1"/>
    <row r="2903" s="252" customFormat="1"/>
    <row r="2904" s="252" customFormat="1"/>
    <row r="2905" s="252" customFormat="1"/>
    <row r="2906" s="252" customFormat="1"/>
    <row r="2907" s="252" customFormat="1"/>
    <row r="2908" s="252" customFormat="1"/>
    <row r="2909" s="252" customFormat="1"/>
    <row r="2910" s="252" customFormat="1"/>
    <row r="2911" s="252" customFormat="1"/>
    <row r="2912" s="252" customFormat="1"/>
    <row r="2913" s="252" customFormat="1"/>
    <row r="2914" s="252" customFormat="1"/>
    <row r="2915" s="252" customFormat="1"/>
    <row r="2916" s="252" customFormat="1"/>
    <row r="2917" s="252" customFormat="1"/>
    <row r="2918" s="252" customFormat="1"/>
    <row r="2919" s="252" customFormat="1"/>
    <row r="2920" s="252" customFormat="1"/>
    <row r="2921" s="252" customFormat="1"/>
    <row r="2922" s="252" customFormat="1"/>
    <row r="2923" s="252" customFormat="1"/>
    <row r="2924" s="252" customFormat="1"/>
    <row r="2925" s="252" customFormat="1"/>
    <row r="2926" s="252" customFormat="1"/>
    <row r="2927" s="252" customFormat="1"/>
    <row r="2928" s="252" customFormat="1"/>
    <row r="2929" s="252" customFormat="1"/>
    <row r="2930" s="252" customFormat="1"/>
    <row r="2931" s="252" customFormat="1"/>
    <row r="2932" s="252" customFormat="1"/>
    <row r="2933" s="252" customFormat="1"/>
    <row r="2934" s="252" customFormat="1"/>
    <row r="2935" s="252" customFormat="1"/>
    <row r="2936" s="252" customFormat="1"/>
    <row r="2937" s="252" customFormat="1"/>
    <row r="2938" s="252" customFormat="1"/>
    <row r="2939" s="252" customFormat="1"/>
    <row r="2940" s="252" customFormat="1"/>
    <row r="2941" s="252" customFormat="1"/>
    <row r="2942" s="252" customFormat="1"/>
    <row r="2943" s="252" customFormat="1"/>
    <row r="2944" s="252" customFormat="1"/>
    <row r="2945" s="252" customFormat="1"/>
    <row r="2946" s="252" customFormat="1"/>
    <row r="2947" s="252" customFormat="1"/>
    <row r="2948" s="252" customFormat="1"/>
    <row r="2949" s="252" customFormat="1"/>
    <row r="2950" s="252" customFormat="1"/>
    <row r="2951" s="252" customFormat="1"/>
    <row r="2952" s="252" customFormat="1"/>
    <row r="2953" s="252" customFormat="1"/>
    <row r="2954" s="252" customFormat="1"/>
    <row r="2955" s="252" customFormat="1"/>
    <row r="2956" s="252" customFormat="1"/>
    <row r="2957" s="252" customFormat="1"/>
    <row r="2958" s="252" customFormat="1"/>
    <row r="2959" s="252" customFormat="1"/>
    <row r="2960" s="252" customFormat="1"/>
    <row r="2961" s="252" customFormat="1"/>
    <row r="2962" s="252" customFormat="1"/>
    <row r="2963" s="252" customFormat="1"/>
    <row r="2964" s="252" customFormat="1"/>
    <row r="2965" s="252" customFormat="1"/>
    <row r="2966" s="252" customFormat="1"/>
    <row r="2967" s="252" customFormat="1"/>
    <row r="2968" s="252" customFormat="1"/>
    <row r="2969" s="252" customFormat="1"/>
    <row r="2970" s="252" customFormat="1"/>
    <row r="2971" s="252" customFormat="1"/>
    <row r="2972" s="252" customFormat="1"/>
    <row r="2973" s="252" customFormat="1"/>
    <row r="2974" s="252" customFormat="1"/>
    <row r="2975" s="252" customFormat="1"/>
    <row r="2976" s="252" customFormat="1"/>
    <row r="2977" s="252" customFormat="1"/>
    <row r="2978" s="252" customFormat="1"/>
    <row r="2979" s="252" customFormat="1"/>
    <row r="2980" s="252" customFormat="1"/>
    <row r="2981" s="252" customFormat="1"/>
    <row r="2982" s="252" customFormat="1"/>
    <row r="2983" s="252" customFormat="1"/>
    <row r="2984" s="252" customFormat="1"/>
    <row r="2985" s="252" customFormat="1"/>
    <row r="2986" s="252" customFormat="1"/>
    <row r="2987" s="252" customFormat="1"/>
    <row r="2988" s="252" customFormat="1"/>
    <row r="2989" s="252" customFormat="1"/>
    <row r="2990" s="252" customFormat="1"/>
    <row r="2991" s="252" customFormat="1"/>
    <row r="2992" s="252" customFormat="1"/>
    <row r="2993" s="252" customFormat="1"/>
    <row r="2994" s="252" customFormat="1"/>
    <row r="2995" s="252" customFormat="1"/>
    <row r="2996" s="252" customFormat="1"/>
    <row r="2997" s="252" customFormat="1"/>
    <row r="2998" s="252" customFormat="1"/>
    <row r="2999" s="252" customFormat="1"/>
    <row r="3000" s="252" customFormat="1"/>
    <row r="3001" s="252" customFormat="1"/>
    <row r="3002" s="252" customFormat="1"/>
    <row r="3003" s="252" customFormat="1"/>
    <row r="3004" s="252" customFormat="1"/>
    <row r="3005" s="252" customFormat="1"/>
    <row r="3006" s="252" customFormat="1"/>
    <row r="3007" s="252" customFormat="1"/>
    <row r="3008" s="252" customFormat="1"/>
    <row r="3009" s="252" customFormat="1"/>
    <row r="3010" s="252" customFormat="1"/>
    <row r="3011" s="252" customFormat="1"/>
    <row r="3012" s="252" customFormat="1"/>
    <row r="3013" s="252" customFormat="1"/>
    <row r="3014" s="252" customFormat="1"/>
    <row r="3015" s="252" customFormat="1"/>
    <row r="3016" s="252" customFormat="1"/>
    <row r="3017" s="252" customFormat="1"/>
    <row r="3018" s="252" customFormat="1"/>
    <row r="3019" s="252" customFormat="1"/>
    <row r="3020" s="252" customFormat="1"/>
    <row r="3021" s="252" customFormat="1"/>
    <row r="3022" s="252" customFormat="1"/>
    <row r="3023" s="252" customFormat="1"/>
    <row r="3024" s="252" customFormat="1"/>
    <row r="3025" s="252" customFormat="1"/>
    <row r="3026" s="252" customFormat="1"/>
    <row r="3027" s="252" customFormat="1"/>
    <row r="3028" s="252" customFormat="1"/>
    <row r="3029" s="252" customFormat="1"/>
    <row r="3030" s="252" customFormat="1"/>
    <row r="3031" s="252" customFormat="1"/>
    <row r="3032" s="252" customFormat="1"/>
    <row r="3033" s="252" customFormat="1"/>
    <row r="3034" s="252" customFormat="1"/>
    <row r="3035" s="252" customFormat="1"/>
    <row r="3036" s="252" customFormat="1"/>
    <row r="3037" s="252" customFormat="1"/>
    <row r="3038" s="252" customFormat="1"/>
    <row r="3039" s="252" customFormat="1"/>
    <row r="3040" s="252" customFormat="1"/>
    <row r="3041" s="252" customFormat="1"/>
    <row r="3042" s="252" customFormat="1"/>
    <row r="3043" s="252" customFormat="1"/>
    <row r="3044" s="252" customFormat="1"/>
    <row r="3045" s="252" customFormat="1"/>
    <row r="3046" s="252" customFormat="1"/>
    <row r="3047" s="252" customFormat="1"/>
    <row r="3048" s="252" customFormat="1"/>
    <row r="3049" s="252" customFormat="1"/>
    <row r="3050" s="252" customFormat="1"/>
    <row r="3051" s="252" customFormat="1"/>
    <row r="3052" s="252" customFormat="1"/>
    <row r="3053" s="252" customFormat="1"/>
    <row r="3054" s="252" customFormat="1"/>
    <row r="3055" s="252" customFormat="1"/>
    <row r="3056" s="252" customFormat="1"/>
    <row r="3057" s="252" customFormat="1"/>
    <row r="3058" s="252" customFormat="1"/>
    <row r="3059" s="252" customFormat="1"/>
    <row r="3060" s="252" customFormat="1"/>
    <row r="3061" s="252" customFormat="1"/>
    <row r="3062" s="252" customFormat="1"/>
    <row r="3063" s="252" customFormat="1"/>
    <row r="3064" s="252" customFormat="1"/>
    <row r="3065" s="252" customFormat="1"/>
    <row r="3066" s="252" customFormat="1"/>
    <row r="3067" s="252" customFormat="1"/>
    <row r="3068" s="252" customFormat="1"/>
    <row r="3069" s="252" customFormat="1"/>
    <row r="3070" s="252" customFormat="1"/>
    <row r="3071" s="252" customFormat="1"/>
    <row r="3072" s="252" customFormat="1"/>
    <row r="3073" s="252" customFormat="1"/>
    <row r="3074" s="252" customFormat="1"/>
    <row r="3075" s="252" customFormat="1"/>
    <row r="3076" s="252" customFormat="1"/>
    <row r="3077" s="252" customFormat="1"/>
    <row r="3078" s="252" customFormat="1"/>
    <row r="3079" s="252" customFormat="1"/>
    <row r="3080" s="252" customFormat="1"/>
    <row r="3081" s="252" customFormat="1"/>
    <row r="3082" s="252" customFormat="1"/>
    <row r="3083" s="252" customFormat="1"/>
    <row r="3084" s="252" customFormat="1"/>
    <row r="3085" s="252" customFormat="1"/>
    <row r="3086" s="252" customFormat="1"/>
    <row r="3087" s="252" customFormat="1"/>
    <row r="3088" s="252" customFormat="1"/>
    <row r="3089" s="252" customFormat="1"/>
    <row r="3090" s="252" customFormat="1"/>
    <row r="3091" s="252" customFormat="1"/>
    <row r="3092" s="252" customFormat="1"/>
    <row r="3093" s="252" customFormat="1"/>
    <row r="3094" s="252" customFormat="1"/>
    <row r="3095" s="252" customFormat="1"/>
    <row r="3096" s="252" customFormat="1"/>
    <row r="3097" s="252" customFormat="1"/>
    <row r="3098" s="252" customFormat="1"/>
    <row r="3099" s="252" customFormat="1"/>
    <row r="3100" s="252" customFormat="1"/>
    <row r="3101" s="252" customFormat="1"/>
    <row r="3102" s="252" customFormat="1"/>
    <row r="3103" s="252" customFormat="1"/>
    <row r="3104" s="252" customFormat="1"/>
    <row r="3105" s="252" customFormat="1"/>
    <row r="3106" s="252" customFormat="1"/>
    <row r="3107" s="252" customFormat="1"/>
    <row r="3108" s="252" customFormat="1"/>
    <row r="3109" s="252" customFormat="1"/>
    <row r="3110" s="252" customFormat="1"/>
    <row r="3111" s="252" customFormat="1"/>
    <row r="3112" s="252" customFormat="1"/>
    <row r="3113" s="252" customFormat="1"/>
    <row r="3114" s="252" customFormat="1"/>
    <row r="3115" s="252" customFormat="1"/>
    <row r="3116" s="252" customFormat="1"/>
    <row r="3117" s="252" customFormat="1"/>
    <row r="3118" s="252" customFormat="1"/>
    <row r="3119" s="252" customFormat="1"/>
    <row r="3120" s="252" customFormat="1"/>
    <row r="3121" s="252" customFormat="1"/>
    <row r="3122" s="252" customFormat="1"/>
    <row r="3123" s="252" customFormat="1"/>
    <row r="3124" s="252" customFormat="1"/>
    <row r="3125" s="252" customFormat="1"/>
    <row r="3126" s="252" customFormat="1"/>
    <row r="3127" s="252" customFormat="1"/>
    <row r="3128" s="252" customFormat="1"/>
    <row r="3129" s="252" customFormat="1"/>
    <row r="3130" s="252" customFormat="1"/>
    <row r="3131" s="252" customFormat="1"/>
    <row r="3132" s="252" customFormat="1"/>
    <row r="3133" s="252" customFormat="1"/>
    <row r="3134" s="252" customFormat="1"/>
    <row r="3135" s="252" customFormat="1"/>
    <row r="3136" s="252" customFormat="1"/>
    <row r="3137" s="252" customFormat="1"/>
    <row r="3138" s="252" customFormat="1"/>
    <row r="3139" s="252" customFormat="1"/>
    <row r="3140" s="252" customFormat="1"/>
    <row r="3141" s="252" customFormat="1"/>
    <row r="3142" s="252" customFormat="1"/>
    <row r="3143" s="252" customFormat="1"/>
    <row r="3144" s="252" customFormat="1"/>
    <row r="3145" s="252" customFormat="1"/>
    <row r="3146" s="252" customFormat="1"/>
    <row r="3147" s="252" customFormat="1"/>
    <row r="3148" s="252" customFormat="1"/>
    <row r="3149" s="252" customFormat="1"/>
    <row r="3150" s="252" customFormat="1"/>
    <row r="3151" s="252" customFormat="1"/>
    <row r="3152" s="252" customFormat="1"/>
    <row r="3153" s="252" customFormat="1"/>
    <row r="3154" s="252" customFormat="1"/>
    <row r="3155" s="252" customFormat="1"/>
    <row r="3156" s="252" customFormat="1"/>
    <row r="3157" s="252" customFormat="1"/>
    <row r="3158" s="252" customFormat="1"/>
    <row r="3159" s="252" customFormat="1"/>
    <row r="3160" s="252" customFormat="1"/>
    <row r="3161" s="252" customFormat="1"/>
    <row r="3162" s="252" customFormat="1"/>
    <row r="3163" s="252" customFormat="1"/>
    <row r="3164" s="252" customFormat="1"/>
    <row r="3165" s="252" customFormat="1"/>
    <row r="3166" s="252" customFormat="1"/>
    <row r="3167" s="252" customFormat="1"/>
    <row r="3168" s="252" customFormat="1"/>
    <row r="3169" s="252" customFormat="1"/>
    <row r="3170" s="252" customFormat="1"/>
    <row r="3171" s="252" customFormat="1"/>
    <row r="3172" s="252" customFormat="1"/>
    <row r="3173" s="252" customFormat="1"/>
    <row r="3174" s="252" customFormat="1"/>
    <row r="3175" s="252" customFormat="1"/>
    <row r="3176" s="252" customFormat="1"/>
    <row r="3177" s="252" customFormat="1"/>
    <row r="3178" s="252" customFormat="1"/>
    <row r="3179" s="252" customFormat="1"/>
    <row r="3180" s="252" customFormat="1"/>
    <row r="3181" s="252" customFormat="1"/>
    <row r="3182" s="252" customFormat="1"/>
    <row r="3183" s="252" customFormat="1"/>
    <row r="3184" s="252" customFormat="1"/>
    <row r="3185" s="252" customFormat="1"/>
    <row r="3186" s="252" customFormat="1"/>
    <row r="3187" s="252" customFormat="1"/>
    <row r="3188" s="252" customFormat="1"/>
    <row r="3189" s="252" customFormat="1"/>
    <row r="3190" s="252" customFormat="1"/>
    <row r="3191" s="252" customFormat="1"/>
    <row r="3192" s="252" customFormat="1"/>
    <row r="3193" s="252" customFormat="1"/>
    <row r="3194" s="252" customFormat="1"/>
    <row r="3195" s="252" customFormat="1"/>
    <row r="3196" s="252" customFormat="1"/>
    <row r="3197" s="252" customFormat="1"/>
    <row r="3198" s="252" customFormat="1"/>
    <row r="3199" s="252" customFormat="1"/>
    <row r="3200" s="252" customFormat="1"/>
    <row r="3201" s="252" customFormat="1"/>
    <row r="3202" s="252" customFormat="1"/>
    <row r="3203" s="252" customFormat="1"/>
    <row r="3204" s="252" customFormat="1"/>
    <row r="3205" s="252" customFormat="1"/>
    <row r="3206" s="252" customFormat="1"/>
    <row r="3207" s="252" customFormat="1"/>
    <row r="3208" s="252" customFormat="1"/>
    <row r="3209" s="252" customFormat="1"/>
    <row r="3210" s="252" customFormat="1"/>
    <row r="3211" s="252" customFormat="1"/>
    <row r="3212" s="252" customFormat="1"/>
    <row r="3213" s="252" customFormat="1"/>
    <row r="3214" s="252" customFormat="1"/>
    <row r="3215" s="252" customFormat="1"/>
    <row r="3216" s="252" customFormat="1"/>
    <row r="3217" s="252" customFormat="1"/>
    <row r="3218" s="252" customFormat="1"/>
    <row r="3219" s="252" customFormat="1"/>
    <row r="3220" s="252" customFormat="1"/>
    <row r="3221" s="252" customFormat="1"/>
    <row r="3222" s="252" customFormat="1"/>
    <row r="3223" s="252" customFormat="1"/>
    <row r="3224" s="252" customFormat="1"/>
    <row r="3225" s="252" customFormat="1"/>
    <row r="3226" s="252" customFormat="1"/>
    <row r="3227" s="252" customFormat="1"/>
    <row r="3228" s="252" customFormat="1"/>
    <row r="3229" s="252" customFormat="1"/>
    <row r="3230" s="252" customFormat="1"/>
    <row r="3231" s="252" customFormat="1"/>
    <row r="3232" s="252" customFormat="1"/>
    <row r="3233" s="252" customFormat="1"/>
    <row r="3234" s="252" customFormat="1"/>
    <row r="3235" s="252" customFormat="1"/>
    <row r="3236" s="252" customFormat="1"/>
    <row r="3237" s="252" customFormat="1"/>
    <row r="3238" s="252" customFormat="1"/>
    <row r="3239" s="252" customFormat="1"/>
    <row r="3240" s="252" customFormat="1"/>
    <row r="3241" s="252" customFormat="1"/>
    <row r="3242" s="252" customFormat="1"/>
    <row r="3243" s="252" customFormat="1"/>
    <row r="3244" s="252" customFormat="1"/>
    <row r="3245" s="252" customFormat="1"/>
    <row r="3246" s="252" customFormat="1"/>
    <row r="3247" s="252" customFormat="1"/>
    <row r="3248" s="252" customFormat="1"/>
    <row r="3249" s="252" customFormat="1"/>
    <row r="3250" s="252" customFormat="1"/>
    <row r="3251" s="252" customFormat="1"/>
    <row r="3252" s="252" customFormat="1"/>
    <row r="3253" s="252" customFormat="1"/>
    <row r="3254" s="252" customFormat="1"/>
    <row r="3255" s="252" customFormat="1"/>
    <row r="3256" s="252" customFormat="1"/>
    <row r="3257" s="252" customFormat="1"/>
    <row r="3258" s="252" customFormat="1"/>
    <row r="3259" s="252" customFormat="1"/>
    <row r="3260" s="252" customFormat="1"/>
    <row r="3261" s="252" customFormat="1"/>
    <row r="3262" s="252" customFormat="1"/>
    <row r="3263" s="252" customFormat="1"/>
    <row r="3264" s="252" customFormat="1"/>
    <row r="3265" s="252" customFormat="1"/>
    <row r="3266" s="252" customFormat="1"/>
    <row r="3267" s="252" customFormat="1"/>
    <row r="3268" s="252" customFormat="1"/>
    <row r="3269" s="252" customFormat="1"/>
    <row r="3270" s="252" customFormat="1"/>
    <row r="3271" s="252" customFormat="1"/>
    <row r="3272" s="252" customFormat="1"/>
    <row r="3273" s="252" customFormat="1"/>
    <row r="3274" s="252" customFormat="1"/>
    <row r="3275" s="252" customFormat="1"/>
    <row r="3276" s="252" customFormat="1"/>
    <row r="3277" s="252" customFormat="1"/>
    <row r="3278" s="252" customFormat="1"/>
    <row r="3279" s="252" customFormat="1"/>
    <row r="3280" s="252" customFormat="1"/>
    <row r="3281" s="252" customFormat="1"/>
    <row r="3282" s="252" customFormat="1"/>
    <row r="3283" s="252" customFormat="1"/>
    <row r="3284" s="252" customFormat="1"/>
    <row r="3285" s="252" customFormat="1"/>
    <row r="3286" s="252" customFormat="1"/>
    <row r="3287" s="252" customFormat="1"/>
    <row r="3288" s="252" customFormat="1"/>
    <row r="3289" s="252" customFormat="1"/>
    <row r="3290" s="252" customFormat="1"/>
    <row r="3291" s="252" customFormat="1"/>
    <row r="3292" s="252" customFormat="1"/>
    <row r="3293" s="252" customFormat="1"/>
    <row r="3294" s="252" customFormat="1"/>
    <row r="3295" s="252" customFormat="1"/>
    <row r="3296" s="252" customFormat="1"/>
    <row r="3297" s="252" customFormat="1"/>
    <row r="3298" s="252" customFormat="1"/>
    <row r="3299" s="252" customFormat="1"/>
    <row r="3300" s="252" customFormat="1"/>
    <row r="3301" s="252" customFormat="1"/>
    <row r="3302" s="252" customFormat="1"/>
    <row r="3303" s="252" customFormat="1"/>
    <row r="3304" s="252" customFormat="1"/>
    <row r="3305" s="252" customFormat="1"/>
    <row r="3306" s="252" customFormat="1"/>
    <row r="3307" s="252" customFormat="1"/>
    <row r="3308" s="252" customFormat="1"/>
    <row r="3309" s="252" customFormat="1"/>
    <row r="3310" s="252" customFormat="1"/>
    <row r="3311" s="252" customFormat="1"/>
    <row r="3312" s="252" customFormat="1"/>
    <row r="3313" s="252" customFormat="1"/>
    <row r="3314" s="252" customFormat="1"/>
    <row r="3315" s="252" customFormat="1"/>
    <row r="3316" s="252" customFormat="1"/>
    <row r="3317" s="252" customFormat="1"/>
    <row r="3318" s="252" customFormat="1"/>
    <row r="3319" s="252" customFormat="1"/>
    <row r="3320" s="252" customFormat="1"/>
    <row r="3321" s="252" customFormat="1"/>
    <row r="3322" s="252" customFormat="1"/>
    <row r="3323" s="252" customFormat="1"/>
    <row r="3324" s="252" customFormat="1"/>
    <row r="3325" s="252" customFormat="1"/>
    <row r="3326" s="252" customFormat="1"/>
    <row r="3327" s="252" customFormat="1"/>
    <row r="3328" s="252" customFormat="1"/>
    <row r="3329" s="252" customFormat="1"/>
    <row r="3330" s="252" customFormat="1"/>
    <row r="3331" s="252" customFormat="1"/>
    <row r="3332" s="252" customFormat="1"/>
    <row r="3333" s="252" customFormat="1"/>
    <row r="3334" s="252" customFormat="1"/>
    <row r="3335" s="252" customFormat="1"/>
    <row r="3336" s="252" customFormat="1"/>
    <row r="3337" s="252" customFormat="1"/>
    <row r="3338" s="252" customFormat="1"/>
    <row r="3339" s="252" customFormat="1"/>
    <row r="3340" s="252" customFormat="1"/>
    <row r="3341" s="252" customFormat="1"/>
    <row r="3342" s="252" customFormat="1"/>
    <row r="3343" s="252" customFormat="1"/>
    <row r="3344" s="252" customFormat="1"/>
    <row r="3345" s="252" customFormat="1"/>
    <row r="3346" s="252" customFormat="1"/>
    <row r="3347" s="252" customFormat="1"/>
    <row r="3348" s="252" customFormat="1"/>
    <row r="3349" s="252" customFormat="1"/>
    <row r="3350" s="252" customFormat="1"/>
    <row r="3351" s="252" customFormat="1"/>
    <row r="3352" s="252" customFormat="1"/>
    <row r="3353" s="252" customFormat="1"/>
    <row r="3354" s="252" customFormat="1"/>
    <row r="3355" s="252" customFormat="1"/>
    <row r="3356" s="252" customFormat="1"/>
    <row r="3357" s="252" customFormat="1"/>
    <row r="3358" s="252" customFormat="1"/>
    <row r="3359" s="252" customFormat="1"/>
    <row r="3360" s="252" customFormat="1"/>
    <row r="3361" s="252" customFormat="1"/>
    <row r="3362" s="252" customFormat="1"/>
    <row r="3363" s="252" customFormat="1"/>
    <row r="3364" s="252" customFormat="1"/>
    <row r="3365" s="252" customFormat="1"/>
    <row r="3366" s="252" customFormat="1"/>
    <row r="3367" s="252" customFormat="1"/>
    <row r="3368" s="252" customFormat="1"/>
    <row r="3369" s="252" customFormat="1"/>
    <row r="3370" s="252" customFormat="1"/>
    <row r="3371" s="252" customFormat="1"/>
    <row r="3372" s="252" customFormat="1"/>
    <row r="3373" s="252" customFormat="1"/>
    <row r="3374" s="252" customFormat="1"/>
    <row r="3375" s="252" customFormat="1"/>
    <row r="3376" s="252" customFormat="1"/>
    <row r="3377" s="252" customFormat="1"/>
    <row r="3378" s="252" customFormat="1"/>
    <row r="3379" s="252" customFormat="1"/>
    <row r="3380" s="252" customFormat="1"/>
    <row r="3381" s="252" customFormat="1"/>
    <row r="3382" s="252" customFormat="1"/>
    <row r="3383" s="252" customFormat="1"/>
    <row r="3384" s="252" customFormat="1"/>
    <row r="3385" s="252" customFormat="1"/>
    <row r="3386" s="252" customFormat="1"/>
    <row r="3387" s="252" customFormat="1"/>
    <row r="3388" s="252" customFormat="1"/>
    <row r="3389" s="252" customFormat="1"/>
    <row r="3390" s="252" customFormat="1"/>
    <row r="3391" s="252" customFormat="1"/>
    <row r="3392" s="252" customFormat="1"/>
    <row r="3393" s="252" customFormat="1"/>
    <row r="3394" s="252" customFormat="1"/>
    <row r="3395" s="252" customFormat="1"/>
    <row r="3396" s="252" customFormat="1"/>
    <row r="3397" s="252" customFormat="1"/>
    <row r="3398" s="252" customFormat="1"/>
    <row r="3399" s="252" customFormat="1"/>
    <row r="3400" s="252" customFormat="1"/>
    <row r="3401" s="252" customFormat="1"/>
    <row r="3402" s="252" customFormat="1"/>
    <row r="3403" s="252" customFormat="1"/>
    <row r="3404" s="252" customFormat="1"/>
    <row r="3405" s="252" customFormat="1"/>
    <row r="3406" s="252" customFormat="1"/>
    <row r="3407" s="252" customFormat="1"/>
    <row r="3408" s="252" customFormat="1"/>
    <row r="3409" s="252" customFormat="1"/>
    <row r="3410" s="252" customFormat="1"/>
    <row r="3411" s="252" customFormat="1"/>
    <row r="3412" s="252" customFormat="1"/>
    <row r="3413" s="252" customFormat="1"/>
    <row r="3414" s="252" customFormat="1"/>
    <row r="3415" s="252" customFormat="1"/>
    <row r="3416" s="252" customFormat="1"/>
    <row r="3417" s="252" customFormat="1"/>
    <row r="3418" s="252" customFormat="1"/>
    <row r="3419" s="252" customFormat="1"/>
    <row r="3420" s="252" customFormat="1"/>
    <row r="3421" s="252" customFormat="1"/>
    <row r="3422" s="252" customFormat="1"/>
    <row r="3423" s="252" customFormat="1"/>
    <row r="3424" s="252" customFormat="1"/>
    <row r="3425" s="252" customFormat="1"/>
    <row r="3426" s="252" customFormat="1"/>
    <row r="3427" s="252" customFormat="1"/>
    <row r="3428" s="252" customFormat="1"/>
    <row r="3429" s="252" customFormat="1"/>
    <row r="3430" s="252" customFormat="1"/>
    <row r="3431" s="252" customFormat="1"/>
    <row r="3432" s="252" customFormat="1"/>
    <row r="3433" s="252" customFormat="1"/>
    <row r="3434" s="252" customFormat="1"/>
    <row r="3435" s="252" customFormat="1"/>
    <row r="3436" s="252" customFormat="1"/>
    <row r="3437" s="252" customFormat="1"/>
    <row r="3438" s="252" customFormat="1"/>
    <row r="3439" s="252" customFormat="1"/>
    <row r="3440" s="252" customFormat="1"/>
    <row r="3441" s="252" customFormat="1"/>
    <row r="3442" s="252" customFormat="1"/>
    <row r="3443" s="252" customFormat="1"/>
    <row r="3444" s="252" customFormat="1"/>
    <row r="3445" s="252" customFormat="1"/>
    <row r="3446" s="252" customFormat="1"/>
    <row r="3447" s="252" customFormat="1"/>
    <row r="3448" s="252" customFormat="1"/>
    <row r="3449" s="252" customFormat="1"/>
    <row r="3450" s="252" customFormat="1"/>
    <row r="3451" s="252" customFormat="1"/>
    <row r="3452" s="252" customFormat="1"/>
    <row r="3453" s="252" customFormat="1"/>
    <row r="3454" s="252" customFormat="1"/>
    <row r="3455" s="252" customFormat="1"/>
    <row r="3456" s="252" customFormat="1"/>
    <row r="3457" s="252" customFormat="1"/>
    <row r="3458" s="252" customFormat="1"/>
    <row r="3459" s="252" customFormat="1"/>
    <row r="3460" s="252" customFormat="1"/>
    <row r="3461" s="252" customFormat="1"/>
    <row r="3462" s="252" customFormat="1"/>
    <row r="3463" s="252" customFormat="1"/>
    <row r="3464" s="252" customFormat="1"/>
    <row r="3465" s="252" customFormat="1"/>
    <row r="3466" s="252" customFormat="1"/>
    <row r="3467" s="252" customFormat="1"/>
    <row r="3468" s="252" customFormat="1"/>
    <row r="3469" s="252" customFormat="1"/>
    <row r="3470" s="252" customFormat="1"/>
    <row r="3471" s="252" customFormat="1"/>
    <row r="3472" s="252" customFormat="1"/>
    <row r="3473" s="252" customFormat="1"/>
    <row r="3474" s="252" customFormat="1"/>
    <row r="3475" s="252" customFormat="1"/>
    <row r="3476" s="252" customFormat="1"/>
    <row r="3477" s="252" customFormat="1"/>
    <row r="3478" s="252" customFormat="1"/>
    <row r="3479" s="252" customFormat="1"/>
    <row r="3480" s="252" customFormat="1"/>
    <row r="3481" s="252" customFormat="1"/>
    <row r="3482" s="252" customFormat="1"/>
    <row r="3483" s="252" customFormat="1"/>
    <row r="3484" s="252" customFormat="1"/>
    <row r="3485" s="252" customFormat="1"/>
    <row r="3486" s="252" customFormat="1"/>
    <row r="3487" s="252" customFormat="1"/>
    <row r="3488" s="252" customFormat="1"/>
    <row r="3489" s="252" customFormat="1"/>
    <row r="3490" s="252" customFormat="1"/>
    <row r="3491" s="252" customFormat="1"/>
    <row r="3492" s="252" customFormat="1"/>
    <row r="3493" s="252" customFormat="1"/>
    <row r="3494" s="252" customFormat="1"/>
    <row r="3495" s="252" customFormat="1"/>
    <row r="3496" s="252" customFormat="1"/>
    <row r="3497" s="252" customFormat="1"/>
    <row r="3498" s="252" customFormat="1"/>
    <row r="3499" s="252" customFormat="1"/>
    <row r="3500" s="252" customFormat="1"/>
    <row r="3501" s="252" customFormat="1"/>
    <row r="3502" s="252" customFormat="1"/>
    <row r="3503" s="252" customFormat="1"/>
    <row r="3504" s="252" customFormat="1"/>
    <row r="3505" s="252" customFormat="1"/>
    <row r="3506" s="252" customFormat="1"/>
    <row r="3507" s="252" customFormat="1"/>
    <row r="3508" s="252" customFormat="1"/>
    <row r="3509" s="252" customFormat="1"/>
    <row r="3510" s="252" customFormat="1"/>
    <row r="3511" s="252" customFormat="1"/>
    <row r="3512" s="252" customFormat="1"/>
    <row r="3513" s="252" customFormat="1"/>
    <row r="3514" s="252" customFormat="1"/>
    <row r="3515" s="252" customFormat="1"/>
    <row r="3516" s="252" customFormat="1"/>
    <row r="3517" s="252" customFormat="1"/>
    <row r="3518" s="252" customFormat="1"/>
    <row r="3519" s="252" customFormat="1"/>
    <row r="3520" s="252" customFormat="1"/>
    <row r="3521" s="252" customFormat="1"/>
    <row r="3522" s="252" customFormat="1"/>
    <row r="3523" s="252" customFormat="1"/>
    <row r="3524" s="252" customFormat="1"/>
    <row r="3525" s="252" customFormat="1"/>
    <row r="3526" s="252" customFormat="1"/>
    <row r="3527" s="252" customFormat="1"/>
    <row r="3528" s="252" customFormat="1"/>
    <row r="3529" s="252" customFormat="1"/>
    <row r="3530" s="252" customFormat="1"/>
    <row r="3531" s="252" customFormat="1"/>
    <row r="3532" s="252" customFormat="1"/>
    <row r="3533" s="252" customFormat="1"/>
    <row r="3534" s="252" customFormat="1"/>
    <row r="3535" s="252" customFormat="1"/>
    <row r="3536" s="252" customFormat="1"/>
    <row r="3537" s="252" customFormat="1"/>
    <row r="3538" s="252" customFormat="1"/>
    <row r="3539" s="252" customFormat="1"/>
    <row r="3540" s="252" customFormat="1"/>
    <row r="3541" s="252" customFormat="1"/>
    <row r="3542" s="252" customFormat="1"/>
    <row r="3543" s="252" customFormat="1"/>
    <row r="3544" s="252" customFormat="1"/>
    <row r="3545" s="252" customFormat="1"/>
    <row r="3546" s="252" customFormat="1"/>
    <row r="3547" s="252" customFormat="1"/>
    <row r="3548" s="252" customFormat="1"/>
    <row r="3549" s="252" customFormat="1"/>
    <row r="3550" s="252" customFormat="1"/>
    <row r="3551" s="252" customFormat="1"/>
    <row r="3552" s="252" customFormat="1"/>
    <row r="3553" s="252" customFormat="1"/>
    <row r="3554" s="252" customFormat="1"/>
    <row r="3555" s="252" customFormat="1"/>
    <row r="3556" s="252" customFormat="1"/>
    <row r="3557" s="252" customFormat="1"/>
    <row r="3558" s="252" customFormat="1"/>
    <row r="3559" s="252" customFormat="1"/>
    <row r="3560" s="252" customFormat="1"/>
    <row r="3561" s="252" customFormat="1"/>
    <row r="3562" s="252" customFormat="1"/>
    <row r="3563" s="252" customFormat="1"/>
    <row r="3564" s="252" customFormat="1"/>
    <row r="3565" s="252" customFormat="1"/>
    <row r="3566" s="252" customFormat="1"/>
    <row r="3567" s="252" customFormat="1"/>
    <row r="3568" s="252" customFormat="1"/>
    <row r="3569" s="252" customFormat="1"/>
    <row r="3570" s="252" customFormat="1"/>
    <row r="3571" s="252" customFormat="1"/>
    <row r="3572" s="252" customFormat="1"/>
    <row r="3573" s="252" customFormat="1"/>
    <row r="3574" s="252" customFormat="1"/>
    <row r="3575" s="252" customFormat="1"/>
    <row r="3576" s="252" customFormat="1"/>
    <row r="3577" s="252" customFormat="1"/>
    <row r="3578" s="252" customFormat="1"/>
    <row r="3579" s="252" customFormat="1"/>
    <row r="3580" s="252" customFormat="1"/>
    <row r="3581" s="252" customFormat="1"/>
    <row r="3582" s="252" customFormat="1"/>
    <row r="3583" s="252" customFormat="1"/>
    <row r="3584" s="252" customFormat="1"/>
    <row r="3585" s="252" customFormat="1"/>
    <row r="3586" s="252" customFormat="1"/>
    <row r="3587" s="252" customFormat="1"/>
    <row r="3588" s="252" customFormat="1"/>
    <row r="3589" s="252" customFormat="1"/>
    <row r="3590" s="252" customFormat="1"/>
    <row r="3591" s="252" customFormat="1"/>
    <row r="3592" s="252" customFormat="1"/>
    <row r="3593" s="252" customFormat="1"/>
    <row r="3594" s="252" customFormat="1"/>
    <row r="3595" s="252" customFormat="1"/>
    <row r="3596" s="252" customFormat="1"/>
    <row r="3597" s="252" customFormat="1"/>
    <row r="3598" s="252" customFormat="1"/>
    <row r="3599" s="252" customFormat="1"/>
    <row r="3600" s="252" customFormat="1"/>
    <row r="3601" s="252" customFormat="1"/>
    <row r="3602" s="252" customFormat="1"/>
    <row r="3603" s="252" customFormat="1"/>
    <row r="3604" s="252" customFormat="1"/>
    <row r="3605" s="252" customFormat="1"/>
    <row r="3606" s="252" customFormat="1"/>
    <row r="3607" s="252" customFormat="1"/>
    <row r="3608" s="252" customFormat="1"/>
    <row r="3609" s="252" customFormat="1"/>
    <row r="3610" s="252" customFormat="1"/>
    <row r="3611" s="252" customFormat="1"/>
    <row r="3612" s="252" customFormat="1"/>
    <row r="3613" s="252" customFormat="1"/>
    <row r="3614" s="252" customFormat="1"/>
    <row r="3615" s="252" customFormat="1"/>
    <row r="3616" s="252" customFormat="1"/>
    <row r="3617" s="252" customFormat="1"/>
    <row r="3618" s="252" customFormat="1"/>
    <row r="3619" s="252" customFormat="1"/>
    <row r="3620" s="252" customFormat="1"/>
    <row r="3621" s="252" customFormat="1"/>
    <row r="3622" s="252" customFormat="1"/>
    <row r="3623" s="252" customFormat="1"/>
    <row r="3624" s="252" customFormat="1"/>
    <row r="3625" s="252" customFormat="1"/>
    <row r="3626" s="252" customFormat="1"/>
    <row r="3627" s="252" customFormat="1"/>
    <row r="3628" s="252" customFormat="1"/>
    <row r="3629" s="252" customFormat="1"/>
    <row r="3630" s="252" customFormat="1"/>
    <row r="3631" s="252" customFormat="1"/>
    <row r="3632" s="252" customFormat="1"/>
    <row r="3633" s="252" customFormat="1"/>
    <row r="3634" s="252" customFormat="1"/>
    <row r="3635" s="252" customFormat="1"/>
    <row r="3636" s="252" customFormat="1"/>
    <row r="3637" s="252" customFormat="1"/>
    <row r="3638" s="252" customFormat="1"/>
    <row r="3639" s="252" customFormat="1"/>
    <row r="3640" s="252" customFormat="1"/>
    <row r="3641" s="252" customFormat="1"/>
    <row r="3642" s="252" customFormat="1"/>
    <row r="3643" s="252" customFormat="1"/>
    <row r="3644" s="252" customFormat="1"/>
    <row r="3645" s="252" customFormat="1"/>
    <row r="3646" s="252" customFormat="1"/>
    <row r="3647" s="252" customFormat="1"/>
    <row r="3648" s="252" customFormat="1"/>
    <row r="3649" s="252" customFormat="1"/>
    <row r="3650" s="252" customFormat="1"/>
    <row r="3651" s="252" customFormat="1"/>
    <row r="3652" s="252" customFormat="1"/>
    <row r="3653" s="252" customFormat="1"/>
    <row r="3654" s="252" customFormat="1"/>
    <row r="3655" s="252" customFormat="1"/>
    <row r="3656" s="252" customFormat="1"/>
    <row r="3657" s="252" customFormat="1"/>
    <row r="3658" s="252" customFormat="1"/>
    <row r="3659" s="252" customFormat="1"/>
    <row r="3660" s="252" customFormat="1"/>
    <row r="3661" s="252" customFormat="1"/>
    <row r="3662" s="252" customFormat="1"/>
    <row r="3663" s="252" customFormat="1"/>
    <row r="3664" s="252" customFormat="1"/>
    <row r="3665" s="252" customFormat="1"/>
    <row r="3666" s="252" customFormat="1"/>
    <row r="3667" s="252" customFormat="1"/>
    <row r="3668" s="252" customFormat="1"/>
    <row r="3669" s="252" customFormat="1"/>
    <row r="3670" s="252" customFormat="1"/>
    <row r="3671" s="252" customFormat="1"/>
    <row r="3672" s="252" customFormat="1"/>
    <row r="3673" s="252" customFormat="1"/>
    <row r="3674" s="252" customFormat="1"/>
    <row r="3675" s="252" customFormat="1"/>
    <row r="3676" s="252" customFormat="1"/>
    <row r="3677" s="252" customFormat="1"/>
    <row r="3678" s="252" customFormat="1"/>
    <row r="3679" s="252" customFormat="1"/>
    <row r="3680" s="252" customFormat="1"/>
    <row r="3681" s="252" customFormat="1"/>
    <row r="3682" s="252" customFormat="1"/>
    <row r="3683" s="252" customFormat="1"/>
    <row r="3684" s="252" customFormat="1"/>
    <row r="3685" s="252" customFormat="1"/>
    <row r="3686" s="252" customFormat="1"/>
    <row r="3687" s="252" customFormat="1"/>
    <row r="3688" s="252" customFormat="1"/>
    <row r="3689" s="252" customFormat="1"/>
    <row r="3690" s="252" customFormat="1"/>
    <row r="3691" s="252" customFormat="1"/>
    <row r="3692" s="252" customFormat="1"/>
    <row r="3693" s="252" customFormat="1"/>
    <row r="3694" s="252" customFormat="1"/>
    <row r="3695" s="252" customFormat="1"/>
    <row r="3696" s="252" customFormat="1"/>
    <row r="3697" s="252" customFormat="1"/>
    <row r="3698" s="252" customFormat="1"/>
    <row r="3699" s="252" customFormat="1"/>
    <row r="3700" s="252" customFormat="1"/>
    <row r="3701" s="252" customFormat="1"/>
    <row r="3702" s="252" customFormat="1"/>
    <row r="3703" s="252" customFormat="1"/>
    <row r="3704" s="252" customFormat="1"/>
    <row r="3705" s="252" customFormat="1"/>
    <row r="3706" s="252" customFormat="1"/>
    <row r="3707" s="252" customFormat="1"/>
    <row r="3708" s="252" customFormat="1"/>
    <row r="3709" s="252" customFormat="1"/>
    <row r="3710" s="252" customFormat="1"/>
    <row r="3711" s="252" customFormat="1"/>
    <row r="3712" s="252" customFormat="1"/>
    <row r="3713" s="252" customFormat="1"/>
    <row r="3714" s="252" customFormat="1"/>
    <row r="3715" s="252" customFormat="1"/>
    <row r="3716" s="252" customFormat="1"/>
    <row r="3717" s="252" customFormat="1"/>
    <row r="3718" s="252" customFormat="1"/>
    <row r="3719" s="252" customFormat="1"/>
    <row r="3720" s="252" customFormat="1"/>
    <row r="3721" s="252" customFormat="1"/>
    <row r="3722" s="252" customFormat="1"/>
    <row r="3723" s="252" customFormat="1"/>
    <row r="3724" s="252" customFormat="1"/>
    <row r="3725" s="252" customFormat="1"/>
    <row r="3726" s="252" customFormat="1"/>
    <row r="3727" s="252" customFormat="1"/>
    <row r="3728" s="252" customFormat="1"/>
    <row r="3729" s="252" customFormat="1"/>
    <row r="3730" s="252" customFormat="1"/>
    <row r="3731" s="252" customFormat="1"/>
    <row r="3732" s="252" customFormat="1"/>
    <row r="3733" s="252" customFormat="1"/>
    <row r="3734" s="252" customFormat="1"/>
    <row r="3735" s="252" customFormat="1"/>
    <row r="3736" s="252" customFormat="1"/>
    <row r="3737" s="252" customFormat="1"/>
    <row r="3738" s="252" customFormat="1"/>
    <row r="3739" s="252" customFormat="1"/>
    <row r="3740" s="252" customFormat="1"/>
    <row r="3741" s="252" customFormat="1"/>
    <row r="3742" s="252" customFormat="1"/>
    <row r="3743" s="252" customFormat="1"/>
    <row r="3744" s="252" customFormat="1"/>
    <row r="3745" s="252" customFormat="1"/>
    <row r="3746" s="252" customFormat="1"/>
    <row r="3747" s="252" customFormat="1"/>
    <row r="3748" s="252" customFormat="1"/>
    <row r="3749" s="252" customFormat="1"/>
    <row r="3750" s="252" customFormat="1"/>
    <row r="3751" s="252" customFormat="1"/>
    <row r="3752" s="252" customFormat="1"/>
    <row r="3753" s="252" customFormat="1"/>
    <row r="3754" s="252" customFormat="1"/>
    <row r="3755" s="252" customFormat="1"/>
    <row r="3756" s="252" customFormat="1"/>
    <row r="3757" s="252" customFormat="1"/>
    <row r="3758" s="252" customFormat="1"/>
    <row r="3759" s="252" customFormat="1"/>
    <row r="3760" s="252" customFormat="1"/>
    <row r="3761" s="252" customFormat="1"/>
    <row r="3762" s="252" customFormat="1"/>
    <row r="3763" s="252" customFormat="1"/>
    <row r="3764" s="252" customFormat="1"/>
    <row r="3765" s="252" customFormat="1"/>
    <row r="3766" s="252" customFormat="1"/>
    <row r="3767" s="252" customFormat="1"/>
    <row r="3768" s="252" customFormat="1"/>
    <row r="3769" s="252" customFormat="1"/>
    <row r="3770" s="252" customFormat="1"/>
    <row r="3771" s="252" customFormat="1"/>
    <row r="3772" s="252" customFormat="1"/>
    <row r="3773" s="252" customFormat="1"/>
    <row r="3774" s="252" customFormat="1"/>
    <row r="3775" s="252" customFormat="1"/>
    <row r="3776" s="252" customFormat="1"/>
    <row r="3777" s="252" customFormat="1"/>
    <row r="3778" s="252" customFormat="1"/>
    <row r="3779" s="252" customFormat="1"/>
    <row r="3780" s="252" customFormat="1"/>
    <row r="3781" s="252" customFormat="1"/>
    <row r="3782" s="252" customFormat="1"/>
    <row r="3783" s="252" customFormat="1"/>
    <row r="3784" s="252" customFormat="1"/>
    <row r="3785" s="252" customFormat="1"/>
    <row r="3786" s="252" customFormat="1"/>
    <row r="3787" s="252" customFormat="1"/>
    <row r="3788" s="252" customFormat="1"/>
    <row r="3789" s="252" customFormat="1"/>
    <row r="3790" s="252" customFormat="1"/>
    <row r="3791" s="252" customFormat="1"/>
    <row r="3792" s="252" customFormat="1"/>
    <row r="3793" s="252" customFormat="1"/>
    <row r="3794" s="252" customFormat="1"/>
    <row r="3795" s="252" customFormat="1"/>
    <row r="3796" s="252" customFormat="1"/>
    <row r="3797" s="252" customFormat="1"/>
    <row r="3798" s="252" customFormat="1"/>
    <row r="3799" s="252" customFormat="1"/>
    <row r="3800" s="252" customFormat="1"/>
    <row r="3801" s="252" customFormat="1"/>
    <row r="3802" s="252" customFormat="1"/>
    <row r="3803" s="252" customFormat="1"/>
    <row r="3804" s="252" customFormat="1"/>
    <row r="3805" s="252" customFormat="1"/>
    <row r="3806" s="252" customFormat="1"/>
    <row r="3807" s="252" customFormat="1"/>
    <row r="3808" s="252" customFormat="1"/>
    <row r="3809" s="252" customFormat="1"/>
    <row r="3810" s="252" customFormat="1"/>
    <row r="3811" s="252" customFormat="1"/>
    <row r="3812" s="252" customFormat="1"/>
    <row r="3813" s="252" customFormat="1"/>
    <row r="3814" s="252" customFormat="1"/>
    <row r="3815" s="252" customFormat="1"/>
    <row r="3816" s="252" customFormat="1"/>
    <row r="3817" s="252" customFormat="1"/>
    <row r="3818" s="252" customFormat="1"/>
    <row r="3819" s="252" customFormat="1"/>
    <row r="3820" s="252" customFormat="1"/>
    <row r="3821" s="252" customFormat="1"/>
    <row r="3822" s="252" customFormat="1"/>
    <row r="3823" s="252" customFormat="1"/>
    <row r="3824" s="252" customFormat="1"/>
    <row r="3825" s="252" customFormat="1"/>
    <row r="3826" s="252" customFormat="1"/>
    <row r="3827" s="252" customFormat="1"/>
    <row r="3828" s="252" customFormat="1"/>
    <row r="3829" s="252" customFormat="1"/>
    <row r="3830" s="252" customFormat="1"/>
    <row r="3831" s="252" customFormat="1"/>
    <row r="3832" s="252" customFormat="1"/>
    <row r="3833" s="252" customFormat="1"/>
    <row r="3834" s="252" customFormat="1"/>
    <row r="3835" s="252" customFormat="1"/>
    <row r="3836" s="252" customFormat="1"/>
    <row r="3837" s="252" customFormat="1"/>
    <row r="3838" s="252" customFormat="1"/>
    <row r="3839" s="252" customFormat="1"/>
    <row r="3840" s="252" customFormat="1"/>
    <row r="3841" s="252" customFormat="1"/>
    <row r="3842" s="252" customFormat="1"/>
    <row r="3843" s="252" customFormat="1"/>
    <row r="3844" s="252" customFormat="1"/>
    <row r="3845" s="252" customFormat="1"/>
    <row r="3846" s="252" customFormat="1"/>
    <row r="3847" s="252" customFormat="1"/>
    <row r="3848" s="252" customFormat="1"/>
    <row r="3849" s="252" customFormat="1"/>
    <row r="3850" s="252" customFormat="1"/>
    <row r="3851" s="252" customFormat="1"/>
    <row r="3852" s="252" customFormat="1"/>
    <row r="3853" s="252" customFormat="1"/>
    <row r="3854" s="252" customFormat="1"/>
    <row r="3855" s="252" customFormat="1"/>
    <row r="3856" s="252" customFormat="1"/>
    <row r="3857" s="252" customFormat="1"/>
    <row r="3858" s="252" customFormat="1"/>
    <row r="3859" s="252" customFormat="1"/>
    <row r="3860" s="252" customFormat="1"/>
    <row r="3861" s="252" customFormat="1"/>
    <row r="3862" s="252" customFormat="1"/>
    <row r="3863" s="252" customFormat="1"/>
    <row r="3864" s="252" customFormat="1"/>
    <row r="3865" s="252" customFormat="1"/>
    <row r="3866" s="252" customFormat="1"/>
    <row r="3867" s="252" customFormat="1"/>
    <row r="3868" s="252" customFormat="1"/>
    <row r="3869" s="252" customFormat="1"/>
    <row r="3870" s="252" customFormat="1"/>
    <row r="3871" s="252" customFormat="1"/>
    <row r="3872" s="252" customFormat="1"/>
    <row r="3873" s="252" customFormat="1"/>
    <row r="3874" s="252" customFormat="1"/>
    <row r="3875" s="252" customFormat="1"/>
    <row r="3876" s="252" customFormat="1"/>
    <row r="3877" s="252" customFormat="1"/>
    <row r="3878" s="252" customFormat="1"/>
    <row r="3879" s="252" customFormat="1"/>
    <row r="3880" s="252" customFormat="1"/>
    <row r="3881" s="252" customFormat="1"/>
    <row r="3882" s="252" customFormat="1"/>
    <row r="3883" s="252" customFormat="1"/>
    <row r="3884" s="252" customFormat="1"/>
    <row r="3885" s="252" customFormat="1"/>
    <row r="3886" s="252" customFormat="1"/>
    <row r="3887" s="252" customFormat="1"/>
    <row r="3888" s="252" customFormat="1"/>
    <row r="3889" s="252" customFormat="1"/>
    <row r="3890" s="252" customFormat="1"/>
    <row r="3891" s="252" customFormat="1"/>
    <row r="3892" s="252" customFormat="1"/>
    <row r="3893" s="252" customFormat="1"/>
    <row r="3894" s="252" customFormat="1"/>
    <row r="3895" s="252" customFormat="1"/>
    <row r="3896" s="252" customFormat="1"/>
    <row r="3897" s="252" customFormat="1"/>
    <row r="3898" s="252" customFormat="1"/>
    <row r="3899" s="252" customFormat="1"/>
    <row r="3900" s="252" customFormat="1"/>
    <row r="3901" s="252" customFormat="1"/>
    <row r="3902" s="252" customFormat="1"/>
    <row r="3903" s="252" customFormat="1"/>
    <row r="3904" s="252" customFormat="1"/>
    <row r="3905" s="252" customFormat="1"/>
    <row r="3906" s="252" customFormat="1"/>
    <row r="3907" s="252" customFormat="1"/>
    <row r="3908" s="252" customFormat="1"/>
    <row r="3909" s="252" customFormat="1"/>
    <row r="3910" s="252" customFormat="1"/>
    <row r="3911" s="252" customFormat="1"/>
    <row r="3912" s="252" customFormat="1"/>
    <row r="3913" s="252" customFormat="1"/>
    <row r="3914" s="252" customFormat="1"/>
    <row r="3915" s="252" customFormat="1"/>
    <row r="3916" s="252" customFormat="1"/>
    <row r="3917" s="252" customFormat="1"/>
    <row r="3918" s="252" customFormat="1"/>
    <row r="3919" s="252" customFormat="1"/>
    <row r="3920" s="252" customFormat="1"/>
    <row r="3921" s="252" customFormat="1"/>
    <row r="3922" s="252" customFormat="1"/>
    <row r="3923" s="252" customFormat="1"/>
    <row r="3924" s="252" customFormat="1"/>
    <row r="3925" s="252" customFormat="1"/>
    <row r="3926" s="252" customFormat="1"/>
    <row r="3927" s="252" customFormat="1"/>
    <row r="3928" s="252" customFormat="1"/>
    <row r="3929" s="252" customFormat="1"/>
    <row r="3930" s="252" customFormat="1"/>
    <row r="3931" s="252" customFormat="1"/>
    <row r="3932" s="252" customFormat="1"/>
    <row r="3933" s="252" customFormat="1"/>
    <row r="3934" s="252" customFormat="1"/>
    <row r="3935" s="252" customFormat="1"/>
    <row r="3936" s="252" customFormat="1"/>
    <row r="3937" s="252" customFormat="1"/>
    <row r="3938" s="252" customFormat="1"/>
    <row r="3939" s="252" customFormat="1"/>
    <row r="3940" s="252" customFormat="1"/>
    <row r="3941" s="252" customFormat="1"/>
    <row r="3942" s="252" customFormat="1"/>
    <row r="3943" s="252" customFormat="1"/>
    <row r="3944" s="252" customFormat="1"/>
    <row r="3945" s="252" customFormat="1"/>
    <row r="3946" s="252" customFormat="1"/>
    <row r="3947" s="252" customFormat="1"/>
    <row r="3948" s="252" customFormat="1"/>
    <row r="3949" s="252" customFormat="1"/>
    <row r="3950" s="252" customFormat="1"/>
    <row r="3951" s="252" customFormat="1"/>
    <row r="3952" s="252" customFormat="1"/>
    <row r="3953" s="252" customFormat="1"/>
    <row r="3954" s="252" customFormat="1"/>
    <row r="3955" s="252" customFormat="1"/>
    <row r="3956" s="252" customFormat="1"/>
    <row r="3957" s="252" customFormat="1"/>
    <row r="3958" s="252" customFormat="1"/>
    <row r="3959" s="252" customFormat="1"/>
    <row r="3960" s="252" customFormat="1"/>
    <row r="3961" s="252" customFormat="1"/>
    <row r="3962" s="252" customFormat="1"/>
    <row r="3963" s="252" customFormat="1"/>
    <row r="3964" s="252" customFormat="1"/>
    <row r="3965" s="252" customFormat="1"/>
    <row r="3966" s="252" customFormat="1"/>
    <row r="3967" s="252" customFormat="1"/>
    <row r="3968" s="252" customFormat="1"/>
    <row r="3969" s="252" customFormat="1"/>
    <row r="3970" s="252" customFormat="1"/>
    <row r="3971" s="252" customFormat="1"/>
    <row r="3972" s="252" customFormat="1"/>
    <row r="3973" s="252" customFormat="1"/>
    <row r="3974" s="252" customFormat="1"/>
    <row r="3975" s="252" customFormat="1"/>
    <row r="3976" s="252" customFormat="1"/>
    <row r="3977" s="252" customFormat="1"/>
    <row r="3978" s="252" customFormat="1"/>
    <row r="3979" s="252" customFormat="1"/>
    <row r="3980" s="252" customFormat="1"/>
    <row r="3981" s="252" customFormat="1"/>
    <row r="3982" s="252" customFormat="1"/>
    <row r="3983" s="252" customFormat="1"/>
    <row r="3984" s="252" customFormat="1"/>
    <row r="3985" s="252" customFormat="1"/>
    <row r="3986" s="252" customFormat="1"/>
    <row r="3987" s="252" customFormat="1"/>
    <row r="3988" s="252" customFormat="1"/>
    <row r="3989" s="252" customFormat="1"/>
    <row r="3990" s="252" customFormat="1"/>
    <row r="3991" s="252" customFormat="1"/>
    <row r="3992" s="252" customFormat="1"/>
    <row r="3993" s="252" customFormat="1"/>
    <row r="3994" s="252" customFormat="1"/>
    <row r="3995" s="252" customFormat="1"/>
    <row r="3996" s="252" customFormat="1"/>
    <row r="3997" s="252" customFormat="1"/>
    <row r="3998" s="252" customFormat="1"/>
    <row r="3999" s="252" customFormat="1"/>
    <row r="4000" s="252" customFormat="1"/>
    <row r="4001" s="252" customFormat="1"/>
    <row r="4002" s="252" customFormat="1"/>
    <row r="4003" s="252" customFormat="1"/>
    <row r="4004" s="252" customFormat="1"/>
    <row r="4005" s="252" customFormat="1"/>
    <row r="4006" s="252" customFormat="1"/>
    <row r="4007" s="252" customFormat="1"/>
    <row r="4008" s="252" customFormat="1"/>
    <row r="4009" s="252" customFormat="1"/>
    <row r="4010" s="252" customFormat="1"/>
    <row r="4011" s="252" customFormat="1"/>
    <row r="4012" s="252" customFormat="1"/>
    <row r="4013" s="252" customFormat="1"/>
    <row r="4014" s="252" customFormat="1"/>
    <row r="4015" s="252" customFormat="1"/>
    <row r="4016" s="252" customFormat="1"/>
    <row r="4017" s="252" customFormat="1"/>
    <row r="4018" s="252" customFormat="1"/>
    <row r="4019" s="252" customFormat="1"/>
    <row r="4020" s="252" customFormat="1"/>
    <row r="4021" s="252" customFormat="1"/>
    <row r="4022" s="252" customFormat="1"/>
    <row r="4023" s="252" customFormat="1"/>
    <row r="4024" s="252" customFormat="1"/>
    <row r="4025" s="252" customFormat="1"/>
    <row r="4026" s="252" customFormat="1"/>
    <row r="4027" s="252" customFormat="1"/>
    <row r="4028" s="252" customFormat="1"/>
    <row r="4029" s="252" customFormat="1"/>
    <row r="4030" s="252" customFormat="1"/>
    <row r="4031" s="252" customFormat="1"/>
    <row r="4032" s="252" customFormat="1"/>
    <row r="4033" s="252" customFormat="1"/>
    <row r="4034" s="252" customFormat="1"/>
    <row r="4035" s="252" customFormat="1"/>
    <row r="4036" s="252" customFormat="1"/>
    <row r="4037" s="252" customFormat="1"/>
    <row r="4038" s="252" customFormat="1"/>
    <row r="4039" s="252" customFormat="1"/>
    <row r="4040" s="252" customFormat="1"/>
    <row r="4041" s="252" customFormat="1"/>
    <row r="4042" s="252" customFormat="1"/>
    <row r="4043" s="252" customFormat="1"/>
    <row r="4044" s="252" customFormat="1"/>
    <row r="4045" s="252" customFormat="1"/>
    <row r="4046" s="252" customFormat="1"/>
    <row r="4047" s="252" customFormat="1"/>
    <row r="4048" s="252" customFormat="1"/>
    <row r="4049" s="252" customFormat="1"/>
    <row r="4050" s="252" customFormat="1"/>
    <row r="4051" s="252" customFormat="1"/>
    <row r="4052" s="252" customFormat="1"/>
    <row r="4053" s="252" customFormat="1"/>
    <row r="4054" s="252" customFormat="1"/>
    <row r="4055" s="252" customFormat="1"/>
    <row r="4056" s="252" customFormat="1"/>
    <row r="4057" s="252" customFormat="1"/>
    <row r="4058" s="252" customFormat="1"/>
    <row r="4059" s="252" customFormat="1"/>
    <row r="4060" s="252" customFormat="1"/>
    <row r="4061" s="252" customFormat="1"/>
    <row r="4062" s="252" customFormat="1"/>
    <row r="4063" s="252" customFormat="1"/>
    <row r="4064" s="252" customFormat="1"/>
    <row r="4065" s="252" customFormat="1"/>
    <row r="4066" s="252" customFormat="1"/>
    <row r="4067" s="252" customFormat="1"/>
    <row r="4068" s="252" customFormat="1"/>
    <row r="4069" s="252" customFormat="1"/>
    <row r="4070" s="252" customFormat="1"/>
    <row r="4071" s="252" customFormat="1"/>
    <row r="4072" s="252" customFormat="1"/>
    <row r="4073" s="252" customFormat="1"/>
    <row r="4074" s="252" customFormat="1"/>
    <row r="4075" s="252" customFormat="1"/>
    <row r="4076" s="252" customFormat="1"/>
    <row r="4077" s="252" customFormat="1"/>
    <row r="4078" s="252" customFormat="1"/>
    <row r="4079" s="252" customFormat="1"/>
    <row r="4080" s="252" customFormat="1"/>
    <row r="4081" s="252" customFormat="1"/>
    <row r="4082" s="252" customFormat="1"/>
    <row r="4083" s="252" customFormat="1"/>
    <row r="4084" s="252" customFormat="1"/>
    <row r="4085" s="252" customFormat="1"/>
    <row r="4086" s="252" customFormat="1"/>
    <row r="4087" s="252" customFormat="1"/>
    <row r="4088" s="252" customFormat="1"/>
    <row r="4089" s="252" customFormat="1"/>
    <row r="4090" s="252" customFormat="1"/>
    <row r="4091" s="252" customFormat="1"/>
    <row r="4092" s="252" customFormat="1"/>
    <row r="4093" s="252" customFormat="1"/>
    <row r="4094" s="252" customFormat="1"/>
    <row r="4095" s="252" customFormat="1"/>
    <row r="4096" s="252" customFormat="1"/>
    <row r="4097" s="252" customFormat="1"/>
    <row r="4098" s="252" customFormat="1"/>
    <row r="4099" s="252" customFormat="1"/>
    <row r="4100" s="252" customFormat="1"/>
    <row r="4101" s="252" customFormat="1"/>
    <row r="4102" s="252" customFormat="1"/>
    <row r="4103" s="252" customFormat="1"/>
    <row r="4104" s="252" customFormat="1"/>
    <row r="4105" s="252" customFormat="1"/>
    <row r="4106" s="252" customFormat="1"/>
    <row r="4107" s="252" customFormat="1"/>
    <row r="4108" s="252" customFormat="1"/>
    <row r="4109" s="252" customFormat="1"/>
    <row r="4110" s="252" customFormat="1"/>
    <row r="4111" s="252" customFormat="1"/>
    <row r="4112" s="252" customFormat="1"/>
    <row r="4113" s="252" customFormat="1"/>
    <row r="4114" s="252" customFormat="1"/>
    <row r="4115" s="252" customFormat="1"/>
    <row r="4116" s="252" customFormat="1"/>
    <row r="4117" s="252" customFormat="1"/>
    <row r="4118" s="252" customFormat="1"/>
    <row r="4119" s="252" customFormat="1"/>
    <row r="4120" s="252" customFormat="1"/>
    <row r="4121" s="252" customFormat="1"/>
    <row r="4122" s="252" customFormat="1"/>
    <row r="4123" s="252" customFormat="1"/>
    <row r="4124" s="252" customFormat="1"/>
    <row r="4125" s="252" customFormat="1"/>
    <row r="4126" s="252" customFormat="1"/>
    <row r="4127" s="252" customFormat="1"/>
    <row r="4128" s="252" customFormat="1"/>
    <row r="4129" s="252" customFormat="1"/>
    <row r="4130" s="252" customFormat="1"/>
    <row r="4131" s="252" customFormat="1"/>
    <row r="4132" s="252" customFormat="1"/>
    <row r="4133" s="252" customFormat="1"/>
    <row r="4134" s="252" customFormat="1"/>
    <row r="4135" s="252" customFormat="1"/>
    <row r="4136" s="252" customFormat="1"/>
    <row r="4137" s="252" customFormat="1"/>
    <row r="4138" s="252" customFormat="1"/>
    <row r="4139" s="252" customFormat="1"/>
    <row r="4140" s="252" customFormat="1"/>
    <row r="4141" s="252" customFormat="1"/>
    <row r="4142" s="252" customFormat="1"/>
    <row r="4143" s="252" customFormat="1"/>
    <row r="4144" s="252" customFormat="1"/>
    <row r="4145" s="252" customFormat="1"/>
    <row r="4146" s="252" customFormat="1"/>
    <row r="4147" s="252" customFormat="1"/>
    <row r="4148" s="252" customFormat="1"/>
    <row r="4149" s="252" customFormat="1"/>
    <row r="4150" s="252" customFormat="1"/>
    <row r="4151" s="252" customFormat="1"/>
    <row r="4152" s="252" customFormat="1"/>
    <row r="4153" s="252" customFormat="1"/>
    <row r="4154" s="252" customFormat="1"/>
    <row r="4155" s="252" customFormat="1"/>
    <row r="4156" s="252" customFormat="1"/>
    <row r="4157" s="252" customFormat="1"/>
    <row r="4158" s="252" customFormat="1"/>
    <row r="4159" s="252" customFormat="1"/>
    <row r="4160" s="252" customFormat="1"/>
    <row r="4161" s="252" customFormat="1"/>
    <row r="4162" s="252" customFormat="1"/>
    <row r="4163" s="252" customFormat="1"/>
    <row r="4164" s="252" customFormat="1"/>
    <row r="4165" s="252" customFormat="1"/>
    <row r="4166" s="252" customFormat="1"/>
    <row r="4167" s="252" customFormat="1"/>
    <row r="4168" s="252" customFormat="1"/>
    <row r="4169" s="252" customFormat="1"/>
    <row r="4170" s="252" customFormat="1"/>
    <row r="4171" s="252" customFormat="1"/>
    <row r="4172" s="252" customFormat="1"/>
    <row r="4173" s="252" customFormat="1"/>
    <row r="4174" s="252" customFormat="1"/>
    <row r="4175" s="252" customFormat="1"/>
    <row r="4176" s="252" customFormat="1"/>
    <row r="4177" s="252" customFormat="1"/>
    <row r="4178" s="252" customFormat="1"/>
    <row r="4179" s="252" customFormat="1"/>
    <row r="4180" s="252" customFormat="1"/>
    <row r="4181" s="252" customFormat="1"/>
    <row r="4182" s="252" customFormat="1"/>
    <row r="4183" s="252" customFormat="1"/>
    <row r="4184" s="252" customFormat="1"/>
    <row r="4185" s="252" customFormat="1"/>
    <row r="4186" s="252" customFormat="1"/>
    <row r="4187" s="252" customFormat="1"/>
    <row r="4188" s="252" customFormat="1"/>
    <row r="4189" s="252" customFormat="1"/>
    <row r="4190" s="252" customFormat="1"/>
    <row r="4191" s="252" customFormat="1"/>
    <row r="4192" s="252" customFormat="1"/>
    <row r="4193" s="252" customFormat="1"/>
    <row r="4194" s="252" customFormat="1"/>
    <row r="4195" s="252" customFormat="1"/>
    <row r="4196" s="252" customFormat="1"/>
    <row r="4197" s="252" customFormat="1"/>
    <row r="4198" s="252" customFormat="1"/>
    <row r="4199" s="252" customFormat="1"/>
    <row r="4200" s="252" customFormat="1"/>
    <row r="4201" s="252" customFormat="1"/>
    <row r="4202" s="252" customFormat="1"/>
    <row r="4203" s="252" customFormat="1"/>
    <row r="4204" s="252" customFormat="1"/>
    <row r="4205" s="252" customFormat="1"/>
    <row r="4206" s="252" customFormat="1"/>
    <row r="4207" s="252" customFormat="1"/>
    <row r="4208" s="252" customFormat="1"/>
    <row r="4209" s="252" customFormat="1"/>
    <row r="4210" s="252" customFormat="1"/>
    <row r="4211" s="252" customFormat="1"/>
    <row r="4212" s="252" customFormat="1"/>
    <row r="4213" s="252" customFormat="1"/>
    <row r="4214" s="252" customFormat="1"/>
    <row r="4215" s="252" customFormat="1"/>
    <row r="4216" s="252" customFormat="1"/>
    <row r="4217" s="252" customFormat="1"/>
    <row r="4218" s="252" customFormat="1"/>
    <row r="4219" s="252" customFormat="1"/>
    <row r="4220" s="252" customFormat="1"/>
    <row r="4221" s="252" customFormat="1"/>
    <row r="4222" s="252" customFormat="1"/>
    <row r="4223" s="252" customFormat="1"/>
    <row r="4224" s="252" customFormat="1"/>
    <row r="4225" s="252" customFormat="1"/>
    <row r="4226" s="252" customFormat="1"/>
    <row r="4227" s="252" customFormat="1"/>
    <row r="4228" s="252" customFormat="1"/>
    <row r="4229" s="252" customFormat="1"/>
    <row r="4230" s="252" customFormat="1"/>
    <row r="4231" s="252" customFormat="1"/>
    <row r="4232" s="252" customFormat="1"/>
    <row r="4233" s="252" customFormat="1"/>
    <row r="4234" s="252" customFormat="1"/>
    <row r="4235" s="252" customFormat="1"/>
    <row r="4236" s="252" customFormat="1"/>
    <row r="4237" s="252" customFormat="1"/>
    <row r="4238" s="252" customFormat="1"/>
    <row r="4239" s="252" customFormat="1"/>
    <row r="4240" s="252" customFormat="1"/>
    <row r="4241" s="252" customFormat="1"/>
    <row r="4242" s="252" customFormat="1"/>
    <row r="4243" s="252" customFormat="1"/>
    <row r="4244" s="252" customFormat="1"/>
    <row r="4245" s="252" customFormat="1"/>
    <row r="4246" s="252" customFormat="1"/>
    <row r="4247" s="252" customFormat="1"/>
    <row r="4248" s="252" customFormat="1"/>
    <row r="4249" s="252" customFormat="1"/>
    <row r="4250" s="252" customFormat="1"/>
    <row r="4251" s="252" customFormat="1"/>
    <row r="4252" s="252" customFormat="1"/>
    <row r="4253" s="252" customFormat="1"/>
    <row r="4254" s="252" customFormat="1"/>
    <row r="4255" s="252" customFormat="1"/>
    <row r="4256" s="252" customFormat="1"/>
    <row r="4257" s="252" customFormat="1"/>
    <row r="4258" s="252" customFormat="1"/>
    <row r="4259" s="252" customFormat="1"/>
    <row r="4260" s="252" customFormat="1"/>
    <row r="4261" s="252" customFormat="1"/>
    <row r="4262" s="252" customFormat="1"/>
    <row r="4263" s="252" customFormat="1"/>
    <row r="4264" s="252" customFormat="1"/>
    <row r="4265" s="252" customFormat="1"/>
    <row r="4266" s="252" customFormat="1"/>
    <row r="4267" s="252" customFormat="1"/>
    <row r="4268" s="252" customFormat="1"/>
    <row r="4269" s="252" customFormat="1"/>
    <row r="4270" s="252" customFormat="1"/>
    <row r="4271" s="252" customFormat="1"/>
    <row r="4272" s="252" customFormat="1"/>
    <row r="4273" s="252" customFormat="1"/>
    <row r="4274" s="252" customFormat="1"/>
    <row r="4275" s="252" customFormat="1"/>
    <row r="4276" s="252" customFormat="1"/>
    <row r="4277" s="252" customFormat="1"/>
    <row r="4278" s="252" customFormat="1"/>
    <row r="4279" s="252" customFormat="1"/>
    <row r="4280" s="252" customFormat="1"/>
    <row r="4281" s="252" customFormat="1"/>
    <row r="4282" s="252" customFormat="1"/>
    <row r="4283" s="252" customFormat="1"/>
    <row r="4284" s="252" customFormat="1"/>
    <row r="4285" s="252" customFormat="1"/>
    <row r="4286" s="252" customFormat="1"/>
    <row r="4287" s="252" customFormat="1"/>
    <row r="4288" s="252" customFormat="1"/>
    <row r="4289" s="252" customFormat="1"/>
    <row r="4290" s="252" customFormat="1"/>
    <row r="4291" s="252" customFormat="1"/>
    <row r="4292" s="252" customFormat="1"/>
    <row r="4293" s="252" customFormat="1"/>
    <row r="4294" s="252" customFormat="1"/>
    <row r="4295" s="252" customFormat="1"/>
    <row r="4296" s="252" customFormat="1"/>
    <row r="4297" s="252" customFormat="1"/>
    <row r="4298" s="252" customFormat="1"/>
    <row r="4299" s="252" customFormat="1"/>
    <row r="4300" s="252" customFormat="1"/>
    <row r="4301" s="252" customFormat="1"/>
    <row r="4302" s="252" customFormat="1"/>
    <row r="4303" s="252" customFormat="1"/>
    <row r="4304" s="252" customFormat="1"/>
    <row r="4305" s="252" customFormat="1"/>
    <row r="4306" s="252" customFormat="1"/>
    <row r="4307" s="252" customFormat="1"/>
    <row r="4308" s="252" customFormat="1"/>
    <row r="4309" s="252" customFormat="1"/>
    <row r="4310" s="252" customFormat="1"/>
    <row r="4311" s="252" customFormat="1"/>
    <row r="4312" s="252" customFormat="1"/>
    <row r="4313" s="252" customFormat="1"/>
    <row r="4314" s="252" customFormat="1"/>
    <row r="4315" s="252" customFormat="1"/>
    <row r="4316" s="252" customFormat="1"/>
    <row r="4317" s="252" customFormat="1"/>
    <row r="4318" s="252" customFormat="1"/>
    <row r="4319" s="252" customFormat="1"/>
    <row r="4320" s="252" customFormat="1"/>
    <row r="4321" s="252" customFormat="1"/>
    <row r="4322" s="252" customFormat="1"/>
    <row r="4323" s="252" customFormat="1"/>
    <row r="4324" s="252" customFormat="1"/>
    <row r="4325" s="252" customFormat="1"/>
    <row r="4326" s="252" customFormat="1"/>
    <row r="4327" s="252" customFormat="1"/>
    <row r="4328" s="252" customFormat="1"/>
    <row r="4329" s="252" customFormat="1"/>
    <row r="4330" s="252" customFormat="1"/>
    <row r="4331" s="252" customFormat="1"/>
    <row r="4332" s="252" customFormat="1"/>
    <row r="4333" s="252" customFormat="1"/>
    <row r="4334" s="252" customFormat="1"/>
    <row r="4335" s="252" customFormat="1"/>
    <row r="4336" s="252" customFormat="1"/>
    <row r="4337" s="252" customFormat="1"/>
    <row r="4338" s="252" customFormat="1"/>
    <row r="4339" s="252" customFormat="1"/>
    <row r="4340" s="252" customFormat="1"/>
    <row r="4341" s="252" customFormat="1"/>
    <row r="4342" s="252" customFormat="1"/>
    <row r="4343" s="252" customFormat="1"/>
    <row r="4344" s="252" customFormat="1"/>
    <row r="4345" s="252" customFormat="1"/>
    <row r="4346" s="252" customFormat="1"/>
    <row r="4347" s="252" customFormat="1"/>
    <row r="4348" s="252" customFormat="1"/>
    <row r="4349" s="252" customFormat="1"/>
    <row r="4350" s="252" customFormat="1"/>
    <row r="4351" s="252" customFormat="1"/>
    <row r="4352" s="252" customFormat="1"/>
    <row r="4353" s="252" customFormat="1"/>
    <row r="4354" s="252" customFormat="1"/>
    <row r="4355" s="252" customFormat="1"/>
    <row r="4356" s="252" customFormat="1"/>
    <row r="4357" s="252" customFormat="1"/>
    <row r="4358" s="252" customFormat="1"/>
    <row r="4359" s="252" customFormat="1"/>
    <row r="4360" s="252" customFormat="1"/>
    <row r="4361" s="252" customFormat="1"/>
    <row r="4362" s="252" customFormat="1"/>
    <row r="4363" s="252" customFormat="1"/>
    <row r="4364" s="252" customFormat="1"/>
    <row r="4365" s="252" customFormat="1"/>
    <row r="4366" s="252" customFormat="1"/>
    <row r="4367" s="252" customFormat="1"/>
    <row r="4368" s="252" customFormat="1"/>
    <row r="4369" s="252" customFormat="1"/>
    <row r="4370" s="252" customFormat="1"/>
    <row r="4371" s="252" customFormat="1"/>
    <row r="4372" s="252" customFormat="1"/>
    <row r="4373" s="252" customFormat="1"/>
    <row r="4374" s="252" customFormat="1"/>
    <row r="4375" s="252" customFormat="1"/>
    <row r="4376" s="252" customFormat="1"/>
    <row r="4377" s="252" customFormat="1"/>
    <row r="4378" s="252" customFormat="1"/>
    <row r="4379" s="252" customFormat="1"/>
    <row r="4380" s="252" customFormat="1"/>
    <row r="4381" s="252" customFormat="1"/>
    <row r="4382" s="252" customFormat="1"/>
    <row r="4383" s="252" customFormat="1"/>
    <row r="4384" s="252" customFormat="1"/>
    <row r="4385" s="252" customFormat="1"/>
    <row r="4386" s="252" customFormat="1"/>
    <row r="4387" s="252" customFormat="1"/>
    <row r="4388" s="252" customFormat="1"/>
    <row r="4389" s="252" customFormat="1"/>
    <row r="4390" s="252" customFormat="1"/>
    <row r="4391" s="252" customFormat="1"/>
    <row r="4392" s="252" customFormat="1"/>
    <row r="4393" s="252" customFormat="1"/>
    <row r="4394" s="252" customFormat="1"/>
    <row r="4395" s="252" customFormat="1"/>
    <row r="4396" s="252" customFormat="1"/>
    <row r="4397" s="252" customFormat="1"/>
    <row r="4398" s="252" customFormat="1"/>
    <row r="4399" s="252" customFormat="1"/>
    <row r="4400" s="252" customFormat="1"/>
    <row r="4401" s="252" customFormat="1"/>
    <row r="4402" s="252" customFormat="1"/>
    <row r="4403" s="252" customFormat="1"/>
    <row r="4404" s="252" customFormat="1"/>
    <row r="4405" s="252" customFormat="1"/>
    <row r="4406" s="252" customFormat="1"/>
    <row r="4407" s="252" customFormat="1"/>
    <row r="4408" s="252" customFormat="1"/>
    <row r="4409" s="252" customFormat="1"/>
    <row r="4410" s="252" customFormat="1"/>
    <row r="4411" s="252" customFormat="1"/>
    <row r="4412" s="252" customFormat="1"/>
    <row r="4413" s="252" customFormat="1"/>
    <row r="4414" s="252" customFormat="1"/>
    <row r="4415" s="252" customFormat="1"/>
    <row r="4416" s="252" customFormat="1"/>
    <row r="4417" s="252" customFormat="1"/>
    <row r="4418" s="252" customFormat="1"/>
    <row r="4419" s="252" customFormat="1"/>
    <row r="4420" s="252" customFormat="1"/>
    <row r="4421" s="252" customFormat="1"/>
    <row r="4422" s="252" customFormat="1"/>
    <row r="4423" s="252" customFormat="1"/>
    <row r="4424" s="252" customFormat="1"/>
    <row r="4425" s="252" customFormat="1"/>
    <row r="4426" s="252" customFormat="1"/>
    <row r="4427" s="252" customFormat="1"/>
    <row r="4428" s="252" customFormat="1"/>
    <row r="4429" s="252" customFormat="1"/>
    <row r="4430" s="252" customFormat="1"/>
    <row r="4431" s="252" customFormat="1"/>
    <row r="4432" s="252" customFormat="1"/>
    <row r="4433" s="252" customFormat="1"/>
    <row r="4434" s="252" customFormat="1"/>
    <row r="4435" s="252" customFormat="1"/>
    <row r="4436" s="252" customFormat="1"/>
    <row r="4437" s="252" customFormat="1"/>
    <row r="4438" s="252" customFormat="1"/>
    <row r="4439" s="252" customFormat="1"/>
    <row r="4440" s="252" customFormat="1"/>
    <row r="4441" s="252" customFormat="1"/>
    <row r="4442" s="252" customFormat="1"/>
    <row r="4443" s="252" customFormat="1"/>
    <row r="4444" s="252" customFormat="1"/>
    <row r="4445" s="252" customFormat="1"/>
    <row r="4446" s="252" customFormat="1"/>
    <row r="4447" s="252" customFormat="1"/>
    <row r="4448" s="252" customFormat="1"/>
    <row r="4449" s="252" customFormat="1"/>
    <row r="4450" s="252" customFormat="1"/>
    <row r="4451" s="252" customFormat="1"/>
    <row r="4452" s="252" customFormat="1"/>
    <row r="4453" s="252" customFormat="1"/>
    <row r="4454" s="252" customFormat="1"/>
    <row r="4455" s="252" customFormat="1"/>
    <row r="4456" s="252" customFormat="1"/>
    <row r="4457" s="252" customFormat="1"/>
    <row r="4458" s="252" customFormat="1"/>
    <row r="4459" s="252" customFormat="1"/>
    <row r="4460" s="252" customFormat="1"/>
    <row r="4461" s="252" customFormat="1"/>
    <row r="4462" s="252" customFormat="1"/>
    <row r="4463" s="252" customFormat="1"/>
    <row r="4464" s="252" customFormat="1"/>
    <row r="4465" s="252" customFormat="1"/>
    <row r="4466" s="252" customFormat="1"/>
    <row r="4467" s="252" customFormat="1"/>
    <row r="4468" s="252" customFormat="1"/>
    <row r="4469" s="252" customFormat="1"/>
    <row r="4470" s="252" customFormat="1"/>
    <row r="4471" s="252" customFormat="1"/>
    <row r="4472" s="252" customFormat="1"/>
    <row r="4473" s="252" customFormat="1"/>
    <row r="4474" s="252" customFormat="1"/>
    <row r="4475" s="252" customFormat="1"/>
    <row r="4476" s="252" customFormat="1"/>
    <row r="4477" s="252" customFormat="1"/>
    <row r="4478" s="252" customFormat="1"/>
    <row r="4479" s="252" customFormat="1"/>
    <row r="4480" s="252" customFormat="1"/>
    <row r="4481" s="252" customFormat="1"/>
    <row r="4482" s="252" customFormat="1"/>
    <row r="4483" s="252" customFormat="1"/>
    <row r="4484" s="252" customFormat="1"/>
    <row r="4485" s="252" customFormat="1"/>
    <row r="4486" s="252" customFormat="1"/>
    <row r="4487" s="252" customFormat="1"/>
    <row r="4488" s="252" customFormat="1"/>
    <row r="4489" s="252" customFormat="1"/>
    <row r="4490" s="252" customFormat="1"/>
    <row r="4491" s="252" customFormat="1"/>
    <row r="4492" s="252" customFormat="1"/>
    <row r="4493" s="252" customFormat="1"/>
    <row r="4494" s="252" customFormat="1"/>
    <row r="4495" s="252" customFormat="1"/>
    <row r="4496" s="252" customFormat="1"/>
    <row r="4497" s="252" customFormat="1"/>
    <row r="4498" s="252" customFormat="1"/>
    <row r="4499" s="252" customFormat="1"/>
    <row r="4500" s="252" customFormat="1"/>
    <row r="4501" s="252" customFormat="1"/>
    <row r="4502" s="252" customFormat="1"/>
    <row r="4503" s="252" customFormat="1"/>
    <row r="4504" s="252" customFormat="1"/>
    <row r="4505" s="252" customFormat="1"/>
    <row r="4506" s="252" customFormat="1"/>
    <row r="4507" s="252" customFormat="1"/>
    <row r="4508" s="252" customFormat="1"/>
    <row r="4509" s="252" customFormat="1"/>
    <row r="4510" s="252" customFormat="1"/>
    <row r="4511" s="252" customFormat="1"/>
    <row r="4512" s="252" customFormat="1"/>
    <row r="4513" s="252" customFormat="1"/>
    <row r="4514" s="252" customFormat="1"/>
    <row r="4515" s="252" customFormat="1"/>
    <row r="4516" s="252" customFormat="1"/>
    <row r="4517" s="252" customFormat="1"/>
    <row r="4518" s="252" customFormat="1"/>
    <row r="4519" s="252" customFormat="1"/>
    <row r="4520" s="252" customFormat="1"/>
    <row r="4521" s="252" customFormat="1"/>
    <row r="4522" s="252" customFormat="1"/>
    <row r="4523" s="252" customFormat="1"/>
    <row r="4524" s="252" customFormat="1"/>
    <row r="4525" s="252" customFormat="1"/>
    <row r="4526" s="252" customFormat="1"/>
    <row r="4527" s="252" customFormat="1"/>
    <row r="4528" s="252" customFormat="1"/>
    <row r="4529" s="252" customFormat="1"/>
    <row r="4530" s="252" customFormat="1"/>
    <row r="4531" s="252" customFormat="1"/>
    <row r="4532" s="252" customFormat="1"/>
    <row r="4533" s="252" customFormat="1"/>
    <row r="4534" s="252" customFormat="1"/>
    <row r="4535" s="252" customFormat="1"/>
    <row r="4536" s="252" customFormat="1"/>
    <row r="4537" s="252" customFormat="1"/>
    <row r="4538" s="252" customFormat="1"/>
    <row r="4539" s="252" customFormat="1"/>
    <row r="4540" s="252" customFormat="1"/>
    <row r="4541" s="252" customFormat="1"/>
    <row r="4542" s="252" customFormat="1"/>
    <row r="4543" s="252" customFormat="1"/>
    <row r="4544" s="252" customFormat="1"/>
    <row r="4545" s="252" customFormat="1"/>
    <row r="4546" s="252" customFormat="1"/>
    <row r="4547" s="252" customFormat="1"/>
    <row r="4548" s="252" customFormat="1"/>
    <row r="4549" s="252" customFormat="1"/>
    <row r="4550" s="252" customFormat="1"/>
    <row r="4551" s="252" customFormat="1"/>
    <row r="4552" s="252" customFormat="1"/>
    <row r="4553" s="252" customFormat="1"/>
    <row r="4554" s="252" customFormat="1"/>
    <row r="4555" s="252" customFormat="1"/>
    <row r="4556" s="252" customFormat="1"/>
    <row r="4557" s="252" customFormat="1"/>
    <row r="4558" s="252" customFormat="1"/>
    <row r="4559" s="252" customFormat="1"/>
    <row r="4560" s="252" customFormat="1"/>
    <row r="4561" s="252" customFormat="1"/>
    <row r="4562" s="252" customFormat="1"/>
    <row r="4563" s="252" customFormat="1"/>
    <row r="4564" s="252" customFormat="1"/>
    <row r="4565" s="252" customFormat="1"/>
    <row r="4566" s="252" customFormat="1"/>
    <row r="4567" s="252" customFormat="1"/>
    <row r="4568" s="252" customFormat="1"/>
    <row r="4569" s="252" customFormat="1"/>
    <row r="4570" s="252" customFormat="1"/>
    <row r="4571" s="252" customFormat="1"/>
    <row r="4572" s="252" customFormat="1"/>
    <row r="4573" s="252" customFormat="1"/>
    <row r="4574" s="252" customFormat="1"/>
    <row r="4575" s="252" customFormat="1"/>
    <row r="4576" s="252" customFormat="1"/>
    <row r="4577" s="252" customFormat="1"/>
    <row r="4578" s="252" customFormat="1"/>
    <row r="4579" s="252" customFormat="1"/>
    <row r="4580" s="252" customFormat="1"/>
    <row r="4581" s="252" customFormat="1"/>
    <row r="4582" s="252" customFormat="1"/>
    <row r="4583" s="252" customFormat="1"/>
    <row r="4584" s="252" customFormat="1"/>
    <row r="4585" s="252" customFormat="1"/>
    <row r="4586" s="252" customFormat="1"/>
    <row r="4587" s="252" customFormat="1"/>
    <row r="4588" s="252" customFormat="1"/>
    <row r="4589" s="252" customFormat="1"/>
    <row r="4590" s="252" customFormat="1"/>
    <row r="4591" s="252" customFormat="1"/>
    <row r="4592" s="252" customFormat="1"/>
    <row r="4593" s="252" customFormat="1"/>
    <row r="4594" s="252" customFormat="1"/>
    <row r="4595" s="252" customFormat="1"/>
    <row r="4596" s="252" customFormat="1"/>
    <row r="4597" s="252" customFormat="1"/>
    <row r="4598" s="252" customFormat="1"/>
    <row r="4599" s="252" customFormat="1"/>
    <row r="4600" s="252" customFormat="1"/>
    <row r="4601" s="252" customFormat="1"/>
    <row r="4602" s="252" customFormat="1"/>
    <row r="4603" s="252" customFormat="1"/>
    <row r="4604" s="252" customFormat="1"/>
    <row r="4605" s="252" customFormat="1"/>
    <row r="4606" s="252" customFormat="1"/>
    <row r="4607" s="252" customFormat="1"/>
    <row r="4608" s="252" customFormat="1"/>
    <row r="4609" s="252" customFormat="1"/>
    <row r="4610" s="252" customFormat="1"/>
    <row r="4611" s="252" customFormat="1"/>
    <row r="4612" s="252" customFormat="1"/>
    <row r="4613" s="252" customFormat="1"/>
    <row r="4614" s="252" customFormat="1"/>
    <row r="4615" s="252" customFormat="1"/>
    <row r="4616" s="252" customFormat="1"/>
    <row r="4617" s="252" customFormat="1"/>
    <row r="4618" s="252" customFormat="1"/>
    <row r="4619" s="252" customFormat="1"/>
    <row r="4620" s="252" customFormat="1"/>
    <row r="4621" s="252" customFormat="1"/>
    <row r="4622" s="252" customFormat="1"/>
    <row r="4623" s="252" customFormat="1"/>
    <row r="4624" s="252" customFormat="1"/>
    <row r="4625" s="252" customFormat="1"/>
    <row r="4626" s="252" customFormat="1"/>
    <row r="4627" s="252" customFormat="1"/>
    <row r="4628" s="252" customFormat="1"/>
    <row r="4629" s="252" customFormat="1"/>
    <row r="4630" s="252" customFormat="1"/>
    <row r="4631" s="252" customFormat="1"/>
    <row r="4632" s="252" customFormat="1"/>
    <row r="4633" s="252" customFormat="1"/>
    <row r="4634" s="252" customFormat="1"/>
    <row r="4635" s="252" customFormat="1"/>
    <row r="4636" s="252" customFormat="1"/>
    <row r="4637" s="252" customFormat="1"/>
    <row r="4638" s="252" customFormat="1"/>
    <row r="4639" s="252" customFormat="1"/>
    <row r="4640" s="252" customFormat="1"/>
    <row r="4641" s="252" customFormat="1"/>
    <row r="4642" s="252" customFormat="1"/>
    <row r="4643" s="252" customFormat="1"/>
    <row r="4644" s="252" customFormat="1"/>
    <row r="4645" s="252" customFormat="1"/>
    <row r="4646" s="252" customFormat="1"/>
    <row r="4647" s="252" customFormat="1"/>
    <row r="4648" s="252" customFormat="1"/>
    <row r="4649" s="252" customFormat="1"/>
    <row r="4650" s="252" customFormat="1"/>
    <row r="4651" s="252" customFormat="1"/>
    <row r="4652" s="252" customFormat="1"/>
    <row r="4653" s="252" customFormat="1"/>
    <row r="4654" s="252" customFormat="1"/>
    <row r="4655" s="252" customFormat="1"/>
    <row r="4656" s="252" customFormat="1"/>
    <row r="4657" s="252" customFormat="1"/>
    <row r="4658" s="252" customFormat="1"/>
    <row r="4659" s="252" customFormat="1"/>
    <row r="4660" s="252" customFormat="1"/>
    <row r="4661" s="252" customFormat="1"/>
    <row r="4662" s="252" customFormat="1"/>
    <row r="4663" s="252" customFormat="1"/>
    <row r="4664" s="252" customFormat="1"/>
    <row r="4665" s="252" customFormat="1"/>
    <row r="4666" s="252" customFormat="1"/>
    <row r="4667" s="252" customFormat="1"/>
    <row r="4668" s="252" customFormat="1"/>
    <row r="4669" s="252" customFormat="1"/>
    <row r="4670" s="252" customFormat="1"/>
    <row r="4671" s="252" customFormat="1"/>
    <row r="4672" s="252" customFormat="1"/>
    <row r="4673" s="252" customFormat="1"/>
    <row r="4674" s="252" customFormat="1"/>
    <row r="4675" s="252" customFormat="1"/>
    <row r="4676" s="252" customFormat="1"/>
    <row r="4677" s="252" customFormat="1"/>
    <row r="4678" s="252" customFormat="1"/>
    <row r="4679" s="252" customFormat="1"/>
    <row r="4680" s="252" customFormat="1"/>
    <row r="4681" s="252" customFormat="1"/>
    <row r="4682" s="252" customFormat="1"/>
    <row r="4683" s="252" customFormat="1"/>
    <row r="4684" s="252" customFormat="1"/>
    <row r="4685" s="252" customFormat="1"/>
    <row r="4686" s="252" customFormat="1"/>
    <row r="4687" s="252" customFormat="1"/>
    <row r="4688" s="252" customFormat="1"/>
    <row r="4689" s="252" customFormat="1"/>
    <row r="4690" s="252" customFormat="1"/>
    <row r="4691" s="252" customFormat="1"/>
    <row r="4692" s="252" customFormat="1"/>
    <row r="4693" s="252" customFormat="1"/>
    <row r="4694" s="252" customFormat="1"/>
    <row r="4695" s="252" customFormat="1"/>
    <row r="4696" s="252" customFormat="1"/>
    <row r="4697" s="252" customFormat="1"/>
    <row r="4698" s="252" customFormat="1"/>
    <row r="4699" s="252" customFormat="1"/>
    <row r="4700" s="252" customFormat="1"/>
    <row r="4701" s="252" customFormat="1"/>
    <row r="4702" s="252" customFormat="1"/>
    <row r="4703" s="252" customFormat="1"/>
    <row r="4704" s="252" customFormat="1"/>
    <row r="4705" s="252" customFormat="1"/>
    <row r="4706" s="252" customFormat="1"/>
    <row r="4707" s="252" customFormat="1"/>
    <row r="4708" s="252" customFormat="1"/>
    <row r="4709" s="252" customFormat="1"/>
    <row r="4710" s="252" customFormat="1"/>
    <row r="4711" s="252" customFormat="1"/>
    <row r="4712" s="252" customFormat="1"/>
    <row r="4713" s="252" customFormat="1"/>
    <row r="4714" s="252" customFormat="1"/>
    <row r="4715" s="252" customFormat="1"/>
    <row r="4716" s="252" customFormat="1"/>
    <row r="4717" s="252" customFormat="1"/>
    <row r="4718" s="252" customFormat="1"/>
    <row r="4719" s="252" customFormat="1"/>
    <row r="4720" s="252" customFormat="1"/>
    <row r="4721" s="252" customFormat="1"/>
    <row r="4722" s="252" customFormat="1"/>
    <row r="4723" s="252" customFormat="1"/>
    <row r="4724" s="252" customFormat="1"/>
    <row r="4725" s="252" customFormat="1"/>
    <row r="4726" s="252" customFormat="1"/>
    <row r="4727" s="252" customFormat="1"/>
    <row r="4728" s="252" customFormat="1"/>
    <row r="4729" s="252" customFormat="1"/>
    <row r="4730" s="252" customFormat="1"/>
    <row r="4731" s="252" customFormat="1"/>
    <row r="4732" s="252" customFormat="1"/>
    <row r="4733" s="252" customFormat="1"/>
    <row r="4734" s="252" customFormat="1"/>
    <row r="4735" s="252" customFormat="1"/>
    <row r="4736" s="252" customFormat="1"/>
    <row r="4737" s="252" customFormat="1"/>
    <row r="4738" s="252" customFormat="1"/>
    <row r="4739" s="252" customFormat="1"/>
    <row r="4740" s="252" customFormat="1"/>
    <row r="4741" s="252" customFormat="1"/>
    <row r="4742" s="252" customFormat="1"/>
    <row r="4743" s="252" customFormat="1"/>
    <row r="4744" s="252" customFormat="1"/>
    <row r="4745" s="252" customFormat="1"/>
    <row r="4746" s="252" customFormat="1"/>
    <row r="4747" s="252" customFormat="1"/>
    <row r="4748" s="252" customFormat="1"/>
    <row r="4749" s="252" customFormat="1"/>
    <row r="4750" s="252" customFormat="1"/>
    <row r="4751" s="252" customFormat="1"/>
    <row r="4752" s="252" customFormat="1"/>
    <row r="4753" s="252" customFormat="1"/>
    <row r="4754" s="252" customFormat="1"/>
    <row r="4755" s="252" customFormat="1"/>
    <row r="4756" s="252" customFormat="1"/>
    <row r="4757" s="252" customFormat="1"/>
    <row r="4758" s="252" customFormat="1"/>
    <row r="4759" s="252" customFormat="1"/>
    <row r="4760" s="252" customFormat="1"/>
    <row r="4761" s="252" customFormat="1"/>
    <row r="4762" s="252" customFormat="1"/>
    <row r="4763" s="252" customFormat="1"/>
    <row r="4764" s="252" customFormat="1"/>
    <row r="4765" s="252" customFormat="1"/>
    <row r="4766" s="252" customFormat="1"/>
    <row r="4767" s="252" customFormat="1"/>
    <row r="4768" s="252" customFormat="1"/>
    <row r="4769" s="252" customFormat="1"/>
    <row r="4770" s="252" customFormat="1"/>
    <row r="4771" s="252" customFormat="1"/>
    <row r="4772" s="252" customFormat="1"/>
    <row r="4773" s="252" customFormat="1"/>
    <row r="4774" s="252" customFormat="1"/>
    <row r="4775" s="252" customFormat="1"/>
    <row r="4776" s="252" customFormat="1"/>
    <row r="4777" s="252" customFormat="1"/>
    <row r="4778" s="252" customFormat="1"/>
    <row r="4779" s="252" customFormat="1"/>
    <row r="4780" s="252" customFormat="1"/>
    <row r="4781" s="252" customFormat="1"/>
    <row r="4782" s="252" customFormat="1"/>
    <row r="4783" s="252" customFormat="1"/>
    <row r="4784" s="252" customFormat="1"/>
    <row r="4785" s="252" customFormat="1"/>
    <row r="4786" s="252" customFormat="1"/>
    <row r="4787" s="252" customFormat="1"/>
    <row r="4788" s="252" customFormat="1"/>
    <row r="4789" s="252" customFormat="1"/>
    <row r="4790" s="252" customFormat="1"/>
    <row r="4791" s="252" customFormat="1"/>
    <row r="4792" s="252" customFormat="1"/>
    <row r="4793" s="252" customFormat="1"/>
    <row r="4794" s="252" customFormat="1"/>
    <row r="4795" s="252" customFormat="1"/>
    <row r="4796" s="252" customFormat="1"/>
    <row r="4797" s="252" customFormat="1"/>
    <row r="4798" s="252" customFormat="1"/>
    <row r="4799" s="252" customFormat="1"/>
    <row r="4800" s="252" customFormat="1"/>
    <row r="4801" s="252" customFormat="1"/>
    <row r="4802" s="252" customFormat="1"/>
    <row r="4803" s="252" customFormat="1"/>
    <row r="4804" s="252" customFormat="1"/>
    <row r="4805" s="252" customFormat="1"/>
    <row r="4806" s="252" customFormat="1"/>
    <row r="4807" s="252" customFormat="1"/>
    <row r="4808" s="252" customFormat="1"/>
    <row r="4809" s="252" customFormat="1"/>
    <row r="4810" s="252" customFormat="1"/>
    <row r="4811" s="252" customFormat="1"/>
    <row r="4812" s="252" customFormat="1"/>
    <row r="4813" s="252" customFormat="1"/>
    <row r="4814" s="252" customFormat="1"/>
    <row r="4815" s="252" customFormat="1"/>
    <row r="4816" s="252" customFormat="1"/>
    <row r="4817" s="252" customFormat="1"/>
    <row r="4818" s="252" customFormat="1"/>
    <row r="4819" s="252" customFormat="1"/>
    <row r="4820" s="252" customFormat="1"/>
    <row r="4821" s="252" customFormat="1"/>
    <row r="4822" s="252" customFormat="1"/>
    <row r="4823" s="252" customFormat="1"/>
    <row r="4824" s="252" customFormat="1"/>
    <row r="4825" s="252" customFormat="1"/>
    <row r="4826" s="252" customFormat="1"/>
    <row r="4827" s="252" customFormat="1"/>
    <row r="4828" s="252" customFormat="1"/>
    <row r="4829" s="252" customFormat="1"/>
    <row r="4830" s="252" customFormat="1"/>
    <row r="4831" s="252" customFormat="1"/>
    <row r="4832" s="252" customFormat="1"/>
    <row r="4833" s="252" customFormat="1"/>
    <row r="4834" s="252" customFormat="1"/>
    <row r="4835" s="252" customFormat="1"/>
    <row r="4836" s="252" customFormat="1"/>
    <row r="4837" s="252" customFormat="1"/>
    <row r="4838" s="252" customFormat="1"/>
    <row r="4839" s="252" customFormat="1"/>
    <row r="4840" s="252" customFormat="1"/>
    <row r="4841" s="252" customFormat="1"/>
    <row r="4842" s="252" customFormat="1"/>
    <row r="4843" s="252" customFormat="1"/>
    <row r="4844" s="252" customFormat="1"/>
    <row r="4845" s="252" customFormat="1"/>
    <row r="4846" s="252" customFormat="1"/>
    <row r="4847" s="252" customFormat="1"/>
    <row r="4848" s="252" customFormat="1"/>
    <row r="4849" s="252" customFormat="1"/>
    <row r="4850" s="252" customFormat="1"/>
    <row r="4851" s="252" customFormat="1"/>
    <row r="4852" s="252" customFormat="1"/>
    <row r="4853" s="252" customFormat="1"/>
    <row r="4854" s="252" customFormat="1"/>
    <row r="4855" s="252" customFormat="1"/>
    <row r="4856" s="252" customFormat="1"/>
    <row r="4857" s="252" customFormat="1"/>
    <row r="4858" s="252" customFormat="1"/>
    <row r="4859" s="252" customFormat="1"/>
    <row r="4860" s="252" customFormat="1"/>
    <row r="4861" s="252" customFormat="1"/>
    <row r="4862" s="252" customFormat="1"/>
    <row r="4863" s="252" customFormat="1"/>
    <row r="4864" s="252" customFormat="1"/>
    <row r="4865" s="252" customFormat="1"/>
    <row r="4866" s="252" customFormat="1"/>
    <row r="4867" s="252" customFormat="1"/>
    <row r="4868" s="252" customFormat="1"/>
    <row r="4869" s="252" customFormat="1"/>
    <row r="4870" s="252" customFormat="1"/>
    <row r="4871" s="252" customFormat="1"/>
    <row r="4872" s="252" customFormat="1"/>
    <row r="4873" s="252" customFormat="1"/>
    <row r="4874" s="252" customFormat="1"/>
    <row r="4875" s="252" customFormat="1"/>
    <row r="4876" s="252" customFormat="1"/>
    <row r="4877" s="252" customFormat="1"/>
    <row r="4878" s="252" customFormat="1"/>
    <row r="4879" s="252" customFormat="1"/>
    <row r="4880" s="252" customFormat="1"/>
    <row r="4881" s="252" customFormat="1"/>
    <row r="4882" s="252" customFormat="1"/>
    <row r="4883" s="252" customFormat="1"/>
    <row r="4884" s="252" customFormat="1"/>
    <row r="4885" s="252" customFormat="1"/>
    <row r="4886" s="252" customFormat="1"/>
    <row r="4887" s="252" customFormat="1"/>
    <row r="4888" s="252" customFormat="1"/>
    <row r="4889" s="252" customFormat="1"/>
    <row r="4890" s="252" customFormat="1"/>
    <row r="4891" s="252" customFormat="1"/>
    <row r="4892" s="252" customFormat="1"/>
    <row r="4893" s="252" customFormat="1"/>
    <row r="4894" s="252" customFormat="1"/>
    <row r="4895" s="252" customFormat="1"/>
    <row r="4896" s="252" customFormat="1"/>
    <row r="4897" s="252" customFormat="1"/>
    <row r="4898" s="252" customFormat="1"/>
    <row r="4899" s="252" customFormat="1"/>
    <row r="4900" s="252" customFormat="1"/>
    <row r="4901" s="252" customFormat="1"/>
    <row r="4902" s="252" customFormat="1"/>
    <row r="4903" s="252" customFormat="1"/>
    <row r="4904" s="252" customFormat="1"/>
    <row r="4905" s="252" customFormat="1"/>
    <row r="4906" s="252" customFormat="1"/>
    <row r="4907" s="252" customFormat="1"/>
    <row r="4908" s="252" customFormat="1"/>
    <row r="4909" s="252" customFormat="1"/>
    <row r="4910" s="252" customFormat="1"/>
    <row r="4911" s="252" customFormat="1"/>
    <row r="4912" s="252" customFormat="1"/>
    <row r="4913" s="252" customFormat="1"/>
    <row r="4914" s="252" customFormat="1"/>
    <row r="4915" s="252" customFormat="1"/>
    <row r="4916" s="252" customFormat="1"/>
    <row r="4917" s="252" customFormat="1"/>
    <row r="4918" s="252" customFormat="1"/>
    <row r="4919" s="252" customFormat="1"/>
    <row r="4920" s="252" customFormat="1"/>
    <row r="4921" s="252" customFormat="1"/>
    <row r="4922" s="252" customFormat="1"/>
    <row r="4923" s="252" customFormat="1"/>
    <row r="4924" s="252" customFormat="1"/>
    <row r="4925" s="252" customFormat="1"/>
    <row r="4926" s="252" customFormat="1"/>
    <row r="4927" s="252" customFormat="1"/>
    <row r="4928" s="252" customFormat="1"/>
    <row r="4929" s="252" customFormat="1"/>
    <row r="4930" s="252" customFormat="1"/>
    <row r="4931" s="252" customFormat="1"/>
    <row r="4932" s="252" customFormat="1"/>
    <row r="4933" s="252" customFormat="1"/>
    <row r="4934" s="252" customFormat="1"/>
    <row r="4935" s="252" customFormat="1"/>
    <row r="4936" s="252" customFormat="1"/>
    <row r="4937" s="252" customFormat="1"/>
    <row r="4938" s="252" customFormat="1"/>
    <row r="4939" s="252" customFormat="1"/>
    <row r="4940" s="252" customFormat="1"/>
    <row r="4941" s="252" customFormat="1"/>
    <row r="4942" s="252" customFormat="1"/>
    <row r="4943" s="252" customFormat="1"/>
    <row r="4944" s="252" customFormat="1"/>
    <row r="4945" s="252" customFormat="1"/>
    <row r="4946" s="252" customFormat="1"/>
    <row r="4947" s="252" customFormat="1"/>
    <row r="4948" s="252" customFormat="1"/>
    <row r="4949" s="252" customFormat="1"/>
    <row r="4950" s="252" customFormat="1"/>
    <row r="4951" s="252" customFormat="1"/>
    <row r="4952" s="252" customFormat="1"/>
    <row r="4953" s="252" customFormat="1"/>
    <row r="4954" s="252" customFormat="1"/>
    <row r="4955" s="252" customFormat="1"/>
    <row r="4956" s="252" customFormat="1"/>
    <row r="4957" s="252" customFormat="1"/>
    <row r="4958" s="252" customFormat="1"/>
    <row r="4959" s="252" customFormat="1"/>
    <row r="4960" s="252" customFormat="1"/>
    <row r="4961" s="252" customFormat="1"/>
    <row r="4962" s="252" customFormat="1"/>
    <row r="4963" s="252" customFormat="1"/>
    <row r="4964" s="252" customFormat="1"/>
    <row r="4965" s="252" customFormat="1"/>
    <row r="4966" s="252" customFormat="1"/>
    <row r="4967" s="252" customFormat="1"/>
    <row r="4968" s="252" customFormat="1"/>
    <row r="4969" s="252" customFormat="1"/>
    <row r="4970" s="252" customFormat="1"/>
    <row r="4971" s="252" customFormat="1"/>
    <row r="4972" s="252" customFormat="1"/>
    <row r="4973" s="252" customFormat="1"/>
    <row r="4974" s="252" customFormat="1"/>
    <row r="4975" s="252" customFormat="1"/>
    <row r="4976" s="252" customFormat="1"/>
    <row r="4977" s="252" customFormat="1"/>
    <row r="4978" s="252" customFormat="1"/>
    <row r="4979" s="252" customFormat="1"/>
    <row r="4980" s="252" customFormat="1"/>
    <row r="4981" s="252" customFormat="1"/>
    <row r="4982" s="252" customFormat="1"/>
    <row r="4983" s="252" customFormat="1"/>
    <row r="4984" s="252" customFormat="1"/>
    <row r="4985" s="252" customFormat="1"/>
    <row r="4986" s="252" customFormat="1"/>
    <row r="4987" s="252" customFormat="1"/>
    <row r="4988" s="252" customFormat="1"/>
    <row r="4989" s="252" customFormat="1"/>
    <row r="4990" s="252" customFormat="1"/>
    <row r="4991" s="252" customFormat="1"/>
    <row r="4992" s="252" customFormat="1"/>
    <row r="4993" s="252" customFormat="1"/>
    <row r="4994" s="252" customFormat="1"/>
    <row r="4995" s="252" customFormat="1"/>
    <row r="4996" s="252" customFormat="1"/>
    <row r="4997" s="252" customFormat="1"/>
    <row r="4998" s="252" customFormat="1"/>
    <row r="4999" s="252" customFormat="1"/>
    <row r="5000" s="252" customFormat="1"/>
    <row r="5001" s="252" customFormat="1"/>
    <row r="5002" s="252" customFormat="1"/>
    <row r="5003" s="252" customFormat="1"/>
    <row r="5004" s="252" customFormat="1"/>
    <row r="5005" s="252" customFormat="1"/>
    <row r="5006" s="252" customFormat="1"/>
    <row r="5007" s="252" customFormat="1"/>
    <row r="5008" s="252" customFormat="1"/>
    <row r="5009" s="252" customFormat="1"/>
    <row r="5010" s="252" customFormat="1"/>
    <row r="5011" s="252" customFormat="1"/>
    <row r="5012" s="252" customFormat="1"/>
    <row r="5013" s="252" customFormat="1"/>
    <row r="5014" s="252" customFormat="1"/>
    <row r="5015" s="252" customFormat="1"/>
    <row r="5016" s="252" customFormat="1"/>
    <row r="5017" s="252" customFormat="1"/>
    <row r="5018" s="252" customFormat="1"/>
    <row r="5019" s="252" customFormat="1"/>
    <row r="5020" s="252" customFormat="1"/>
    <row r="5021" s="252" customFormat="1"/>
    <row r="5022" s="252" customFormat="1"/>
    <row r="5023" s="252" customFormat="1"/>
    <row r="5024" s="252" customFormat="1"/>
    <row r="5025" s="252" customFormat="1"/>
    <row r="5026" s="252" customFormat="1"/>
    <row r="5027" s="252" customFormat="1"/>
    <row r="5028" s="252" customFormat="1"/>
    <row r="5029" s="252" customFormat="1"/>
    <row r="5030" s="252" customFormat="1"/>
    <row r="5031" s="252" customFormat="1"/>
    <row r="5032" s="252" customFormat="1"/>
    <row r="5033" s="252" customFormat="1"/>
    <row r="5034" s="252" customFormat="1"/>
    <row r="5035" s="252" customFormat="1"/>
    <row r="5036" s="252" customFormat="1"/>
    <row r="5037" s="252" customFormat="1"/>
    <row r="5038" s="252" customFormat="1"/>
    <row r="5039" s="252" customFormat="1"/>
    <row r="5040" s="252" customFormat="1"/>
    <row r="5041" s="252" customFormat="1"/>
    <row r="5042" s="252" customFormat="1"/>
    <row r="5043" s="252" customFormat="1"/>
    <row r="5044" s="252" customFormat="1"/>
    <row r="5045" s="252" customFormat="1"/>
    <row r="5046" s="252" customFormat="1"/>
    <row r="5047" s="252" customFormat="1"/>
    <row r="5048" s="252" customFormat="1"/>
    <row r="5049" s="252" customFormat="1"/>
    <row r="5050" s="252" customFormat="1"/>
    <row r="5051" s="252" customFormat="1"/>
    <row r="5052" s="252" customFormat="1"/>
    <row r="5053" s="252" customFormat="1"/>
    <row r="5054" s="252" customFormat="1"/>
    <row r="5055" s="252" customFormat="1"/>
    <row r="5056" s="252" customFormat="1"/>
    <row r="5057" s="252" customFormat="1"/>
    <row r="5058" s="252" customFormat="1"/>
    <row r="5059" s="252" customFormat="1"/>
    <row r="5060" s="252" customFormat="1"/>
    <row r="5061" s="252" customFormat="1"/>
    <row r="5062" s="252" customFormat="1"/>
    <row r="5063" s="252" customFormat="1"/>
    <row r="5064" s="252" customFormat="1"/>
    <row r="5065" s="252" customFormat="1"/>
    <row r="5066" s="252" customFormat="1"/>
    <row r="5067" s="252" customFormat="1"/>
    <row r="5068" s="252" customFormat="1"/>
    <row r="5069" s="252" customFormat="1"/>
    <row r="5070" s="252" customFormat="1"/>
    <row r="5071" s="252" customFormat="1"/>
    <row r="5072" s="252" customFormat="1"/>
    <row r="5073" s="252" customFormat="1"/>
    <row r="5074" s="252" customFormat="1"/>
    <row r="5075" s="252" customFormat="1"/>
    <row r="5076" s="252" customFormat="1"/>
    <row r="5077" s="252" customFormat="1"/>
    <row r="5078" s="252" customFormat="1"/>
    <row r="5079" s="252" customFormat="1"/>
    <row r="5080" s="252" customFormat="1"/>
    <row r="5081" s="252" customFormat="1"/>
    <row r="5082" s="252" customFormat="1"/>
    <row r="5083" s="252" customFormat="1"/>
    <row r="5084" s="252" customFormat="1"/>
    <row r="5085" s="252" customFormat="1"/>
    <row r="5086" s="252" customFormat="1"/>
    <row r="5087" s="252" customFormat="1"/>
    <row r="5088" s="252" customFormat="1"/>
    <row r="5089" s="252" customFormat="1"/>
    <row r="5090" s="252" customFormat="1"/>
    <row r="5091" s="252" customFormat="1"/>
    <row r="5092" s="252" customFormat="1"/>
    <row r="5093" s="252" customFormat="1"/>
    <row r="5094" s="252" customFormat="1"/>
    <row r="5095" s="252" customFormat="1"/>
    <row r="5096" s="252" customFormat="1"/>
    <row r="5097" s="252" customFormat="1"/>
    <row r="5098" s="252" customFormat="1"/>
    <row r="5099" s="252" customFormat="1"/>
    <row r="5100" s="252" customFormat="1"/>
    <row r="5101" s="252" customFormat="1"/>
    <row r="5102" s="252" customFormat="1"/>
    <row r="5103" s="252" customFormat="1"/>
    <row r="5104" s="252" customFormat="1"/>
    <row r="5105" s="252" customFormat="1"/>
    <row r="5106" s="252" customFormat="1"/>
    <row r="5107" s="252" customFormat="1"/>
    <row r="5108" s="252" customFormat="1"/>
    <row r="5109" s="252" customFormat="1"/>
    <row r="5110" s="252" customFormat="1"/>
    <row r="5111" s="252" customFormat="1"/>
    <row r="5112" s="252" customFormat="1"/>
    <row r="5113" s="252" customFormat="1"/>
    <row r="5114" s="252" customFormat="1"/>
    <row r="5115" s="252" customFormat="1"/>
    <row r="5116" s="252" customFormat="1"/>
    <row r="5117" s="252" customFormat="1"/>
    <row r="5118" s="252" customFormat="1"/>
    <row r="5119" s="252" customFormat="1"/>
    <row r="5120" s="252" customFormat="1"/>
    <row r="5121" s="252" customFormat="1"/>
    <row r="5122" s="252" customFormat="1"/>
    <row r="5123" s="252" customFormat="1"/>
    <row r="5124" s="252" customFormat="1"/>
    <row r="5125" s="252" customFormat="1"/>
    <row r="5126" s="252" customFormat="1"/>
    <row r="5127" s="252" customFormat="1"/>
    <row r="5128" s="252" customFormat="1"/>
    <row r="5129" s="252" customFormat="1"/>
    <row r="5130" s="252" customFormat="1"/>
    <row r="5131" s="252" customFormat="1"/>
    <row r="5132" s="252" customFormat="1"/>
    <row r="5133" s="252" customFormat="1"/>
    <row r="5134" s="252" customFormat="1"/>
    <row r="5135" s="252" customFormat="1"/>
    <row r="5136" s="252" customFormat="1"/>
    <row r="5137" s="252" customFormat="1"/>
    <row r="5138" s="252" customFormat="1"/>
    <row r="5139" s="252" customFormat="1"/>
    <row r="5140" s="252" customFormat="1"/>
    <row r="5141" s="252" customFormat="1"/>
    <row r="5142" s="252" customFormat="1"/>
    <row r="5143" s="252" customFormat="1"/>
    <row r="5144" s="252" customFormat="1"/>
    <row r="5145" s="252" customFormat="1"/>
    <row r="5146" s="252" customFormat="1"/>
    <row r="5147" s="252" customFormat="1"/>
    <row r="5148" s="252" customFormat="1"/>
    <row r="5149" s="252" customFormat="1"/>
    <row r="5150" s="252" customFormat="1"/>
    <row r="5151" s="252" customFormat="1"/>
    <row r="5152" s="252" customFormat="1"/>
    <row r="5153" s="252" customFormat="1"/>
    <row r="5154" s="252" customFormat="1"/>
    <row r="5155" s="252" customFormat="1"/>
    <row r="5156" s="252" customFormat="1"/>
    <row r="5157" s="252" customFormat="1"/>
    <row r="5158" s="252" customFormat="1"/>
    <row r="5159" s="252" customFormat="1"/>
    <row r="5160" s="252" customFormat="1"/>
    <row r="5161" s="252" customFormat="1"/>
    <row r="5162" s="252" customFormat="1"/>
    <row r="5163" s="252" customFormat="1"/>
    <row r="5164" s="252" customFormat="1"/>
    <row r="5165" s="252" customFormat="1"/>
    <row r="5166" s="252" customFormat="1"/>
    <row r="5167" s="252" customFormat="1"/>
    <row r="5168" s="252" customFormat="1"/>
    <row r="5169" s="252" customFormat="1"/>
    <row r="5170" s="252" customFormat="1"/>
    <row r="5171" s="252" customFormat="1"/>
    <row r="5172" s="252" customFormat="1"/>
    <row r="5173" s="252" customFormat="1"/>
    <row r="5174" s="252" customFormat="1"/>
    <row r="5175" s="252" customFormat="1"/>
    <row r="5176" s="252" customFormat="1"/>
    <row r="5177" s="252" customFormat="1"/>
    <row r="5178" s="252" customFormat="1"/>
    <row r="5179" s="252" customFormat="1"/>
    <row r="5180" s="252" customFormat="1"/>
    <row r="5181" s="252" customFormat="1"/>
    <row r="5182" s="252" customFormat="1"/>
    <row r="5183" s="252" customFormat="1"/>
    <row r="5184" s="252" customFormat="1"/>
    <row r="5185" s="252" customFormat="1"/>
    <row r="5186" s="252" customFormat="1"/>
    <row r="5187" s="252" customFormat="1"/>
    <row r="5188" s="252" customFormat="1"/>
    <row r="5189" s="252" customFormat="1"/>
    <row r="5190" s="252" customFormat="1"/>
    <row r="5191" s="252" customFormat="1"/>
    <row r="5192" s="252" customFormat="1"/>
    <row r="5193" s="252" customFormat="1"/>
    <row r="5194" s="252" customFormat="1"/>
    <row r="5195" s="252" customFormat="1"/>
    <row r="5196" s="252" customFormat="1"/>
    <row r="5197" s="252" customFormat="1"/>
    <row r="5198" s="252" customFormat="1"/>
    <row r="5199" s="252" customFormat="1"/>
    <row r="5200" s="252" customFormat="1"/>
    <row r="5201" s="252" customFormat="1"/>
    <row r="5202" s="252" customFormat="1"/>
    <row r="5203" s="252" customFormat="1"/>
    <row r="5204" s="252" customFormat="1"/>
    <row r="5205" s="252" customFormat="1"/>
    <row r="5206" s="252" customFormat="1"/>
    <row r="5207" s="252" customFormat="1"/>
    <row r="5208" s="252" customFormat="1"/>
    <row r="5209" s="252" customFormat="1"/>
    <row r="5210" s="252" customFormat="1"/>
    <row r="5211" s="252" customFormat="1"/>
    <row r="5212" s="252" customFormat="1"/>
    <row r="5213" s="252" customFormat="1"/>
    <row r="5214" s="252" customFormat="1"/>
    <row r="5215" s="252" customFormat="1"/>
    <row r="5216" s="252" customFormat="1"/>
    <row r="5217" s="252" customFormat="1"/>
    <row r="5218" s="252" customFormat="1"/>
    <row r="5219" s="252" customFormat="1"/>
    <row r="5220" s="252" customFormat="1"/>
    <row r="5221" s="252" customFormat="1"/>
    <row r="5222" s="252" customFormat="1"/>
    <row r="5223" s="252" customFormat="1"/>
    <row r="5224" s="252" customFormat="1"/>
    <row r="5225" s="252" customFormat="1"/>
    <row r="5226" s="252" customFormat="1"/>
    <row r="5227" s="252" customFormat="1"/>
    <row r="5228" s="252" customFormat="1"/>
    <row r="5229" s="252" customFormat="1"/>
    <row r="5230" s="252" customFormat="1"/>
    <row r="5231" s="252" customFormat="1"/>
    <row r="5232" s="252" customFormat="1"/>
    <row r="5233" s="252" customFormat="1"/>
    <row r="5234" s="252" customFormat="1"/>
    <row r="5235" s="252" customFormat="1"/>
    <row r="5236" s="252" customFormat="1"/>
    <row r="5237" s="252" customFormat="1"/>
    <row r="5238" s="252" customFormat="1"/>
    <row r="5239" s="252" customFormat="1"/>
    <row r="5240" s="252" customFormat="1"/>
    <row r="5241" s="252" customFormat="1"/>
    <row r="5242" s="252" customFormat="1"/>
    <row r="5243" s="252" customFormat="1"/>
    <row r="5244" s="252" customFormat="1"/>
    <row r="5245" s="252" customFormat="1"/>
    <row r="5246" s="252" customFormat="1"/>
    <row r="5247" s="252" customFormat="1"/>
    <row r="5248" s="252" customFormat="1"/>
    <row r="5249" s="252" customFormat="1"/>
    <row r="5250" s="252" customFormat="1"/>
    <row r="5251" s="252" customFormat="1"/>
    <row r="5252" s="252" customFormat="1"/>
    <row r="5253" s="252" customFormat="1"/>
    <row r="5254" s="252" customFormat="1"/>
    <row r="5255" s="252" customFormat="1"/>
    <row r="5256" s="252" customFormat="1"/>
    <row r="5257" s="252" customFormat="1"/>
    <row r="5258" s="252" customFormat="1"/>
    <row r="5259" s="252" customFormat="1"/>
    <row r="5260" s="252" customFormat="1"/>
    <row r="5261" s="252" customFormat="1"/>
    <row r="5262" s="252" customFormat="1"/>
    <row r="5263" s="252" customFormat="1"/>
    <row r="5264" s="252" customFormat="1"/>
    <row r="5265" s="252" customFormat="1"/>
    <row r="5266" s="252" customFormat="1"/>
    <row r="5267" s="252" customFormat="1"/>
    <row r="5268" s="252" customFormat="1"/>
    <row r="5269" s="252" customFormat="1"/>
    <row r="5270" s="252" customFormat="1"/>
    <row r="5271" s="252" customFormat="1"/>
    <row r="5272" s="252" customFormat="1"/>
    <row r="5273" s="252" customFormat="1"/>
    <row r="5274" s="252" customFormat="1"/>
    <row r="5275" s="252" customFormat="1"/>
    <row r="5276" s="252" customFormat="1"/>
    <row r="5277" s="252" customFormat="1"/>
    <row r="5278" s="252" customFormat="1"/>
    <row r="5279" s="252" customFormat="1"/>
    <row r="5280" s="252" customFormat="1"/>
    <row r="5281" s="252" customFormat="1"/>
    <row r="5282" s="252" customFormat="1"/>
    <row r="5283" s="252" customFormat="1"/>
    <row r="5284" s="252" customFormat="1"/>
    <row r="5285" s="252" customFormat="1"/>
    <row r="5286" s="252" customFormat="1"/>
    <row r="5287" s="252" customFormat="1"/>
    <row r="5288" s="252" customFormat="1"/>
    <row r="5289" s="252" customFormat="1"/>
    <row r="5290" s="252" customFormat="1"/>
    <row r="5291" s="252" customFormat="1"/>
    <row r="5292" s="252" customFormat="1"/>
    <row r="5293" s="252" customFormat="1"/>
    <row r="5294" s="252" customFormat="1"/>
    <row r="5295" s="252" customFormat="1"/>
    <row r="5296" s="252" customFormat="1"/>
    <row r="5297" s="252" customFormat="1"/>
    <row r="5298" s="252" customFormat="1"/>
    <row r="5299" s="252" customFormat="1"/>
    <row r="5300" s="252" customFormat="1"/>
    <row r="5301" s="252" customFormat="1"/>
    <row r="5302" s="252" customFormat="1"/>
    <row r="5303" s="252" customFormat="1"/>
    <row r="5304" s="252" customFormat="1"/>
    <row r="5305" s="252" customFormat="1"/>
    <row r="5306" s="252" customFormat="1"/>
    <row r="5307" s="252" customFormat="1"/>
    <row r="5308" s="252" customFormat="1"/>
    <row r="5309" s="252" customFormat="1"/>
    <row r="5310" s="252" customFormat="1"/>
    <row r="5311" s="252" customFormat="1"/>
    <row r="5312" s="252" customFormat="1"/>
    <row r="5313" s="252" customFormat="1"/>
    <row r="5314" s="252" customFormat="1"/>
    <row r="5315" s="252" customFormat="1"/>
    <row r="5316" s="252" customFormat="1"/>
    <row r="5317" s="252" customFormat="1"/>
    <row r="5318" s="252" customFormat="1"/>
    <row r="5319" s="252" customFormat="1"/>
    <row r="5320" s="252" customFormat="1"/>
    <row r="5321" s="252" customFormat="1"/>
    <row r="5322" s="252" customFormat="1"/>
    <row r="5323" s="252" customFormat="1"/>
    <row r="5324" s="252" customFormat="1"/>
    <row r="5325" s="252" customFormat="1"/>
    <row r="5326" s="252" customFormat="1"/>
    <row r="5327" s="252" customFormat="1"/>
    <row r="5328" s="252" customFormat="1"/>
    <row r="5329" s="252" customFormat="1"/>
    <row r="5330" s="252" customFormat="1"/>
    <row r="5331" s="252" customFormat="1"/>
    <row r="5332" s="252" customFormat="1"/>
    <row r="5333" s="252" customFormat="1"/>
    <row r="5334" s="252" customFormat="1"/>
    <row r="5335" s="252" customFormat="1"/>
    <row r="5336" s="252" customFormat="1"/>
    <row r="5337" s="252" customFormat="1"/>
    <row r="5338" s="252" customFormat="1"/>
    <row r="5339" s="252" customFormat="1"/>
    <row r="5340" s="252" customFormat="1"/>
    <row r="5341" s="252" customFormat="1"/>
    <row r="5342" s="252" customFormat="1"/>
    <row r="5343" s="252" customFormat="1"/>
    <row r="5344" s="252" customFormat="1"/>
    <row r="5345" s="252" customFormat="1"/>
    <row r="5346" s="252" customFormat="1"/>
    <row r="5347" s="252" customFormat="1"/>
    <row r="5348" s="252" customFormat="1"/>
    <row r="5349" s="252" customFormat="1"/>
    <row r="5350" s="252" customFormat="1"/>
    <row r="5351" s="252" customFormat="1"/>
    <row r="5352" s="252" customFormat="1"/>
    <row r="5353" s="252" customFormat="1"/>
    <row r="5354" s="252" customFormat="1"/>
    <row r="5355" s="252" customFormat="1"/>
    <row r="5356" s="252" customFormat="1"/>
    <row r="5357" s="252" customFormat="1"/>
    <row r="5358" s="252" customFormat="1"/>
    <row r="5359" s="252" customFormat="1"/>
    <row r="5360" s="252" customFormat="1"/>
    <row r="5361" s="252" customFormat="1"/>
    <row r="5362" s="252" customFormat="1"/>
    <row r="5363" s="252" customFormat="1"/>
    <row r="5364" s="252" customFormat="1"/>
    <row r="5365" s="252" customFormat="1"/>
    <row r="5366" s="252" customFormat="1"/>
    <row r="5367" s="252" customFormat="1"/>
    <row r="5368" s="252" customFormat="1"/>
    <row r="5369" s="252" customFormat="1"/>
    <row r="5370" s="252" customFormat="1"/>
    <row r="5371" s="252" customFormat="1"/>
    <row r="5372" s="252" customFormat="1"/>
    <row r="5373" s="252" customFormat="1"/>
    <row r="5374" s="252" customFormat="1"/>
    <row r="5375" s="252" customFormat="1"/>
    <row r="5376" s="252" customFormat="1"/>
    <row r="5377" s="252" customFormat="1"/>
    <row r="5378" s="252" customFormat="1"/>
    <row r="5379" s="252" customFormat="1"/>
    <row r="5380" s="252" customFormat="1"/>
    <row r="5381" s="252" customFormat="1"/>
    <row r="5382" s="252" customFormat="1"/>
    <row r="5383" s="252" customFormat="1"/>
    <row r="5384" s="252" customFormat="1"/>
    <row r="5385" s="252" customFormat="1"/>
    <row r="5386" s="252" customFormat="1"/>
    <row r="5387" s="252" customFormat="1"/>
    <row r="5388" s="252" customFormat="1"/>
    <row r="5389" s="252" customFormat="1"/>
    <row r="5390" s="252" customFormat="1"/>
    <row r="5391" s="252" customFormat="1"/>
    <row r="5392" s="252" customFormat="1"/>
    <row r="5393" s="252" customFormat="1"/>
    <row r="5394" s="252" customFormat="1"/>
    <row r="5395" s="252" customFormat="1"/>
    <row r="5396" s="252" customFormat="1"/>
    <row r="5397" s="252" customFormat="1"/>
    <row r="5398" s="252" customFormat="1"/>
    <row r="5399" s="252" customFormat="1"/>
    <row r="5400" s="252" customFormat="1"/>
    <row r="5401" s="252" customFormat="1"/>
    <row r="5402" s="252" customFormat="1"/>
    <row r="5403" s="252" customFormat="1"/>
    <row r="5404" s="252" customFormat="1"/>
    <row r="5405" s="252" customFormat="1"/>
    <row r="5406" s="252" customFormat="1"/>
    <row r="5407" s="252" customFormat="1"/>
    <row r="5408" s="252" customFormat="1"/>
    <row r="5409" s="252" customFormat="1"/>
    <row r="5410" s="252" customFormat="1"/>
    <row r="5411" s="252" customFormat="1"/>
    <row r="5412" s="252" customFormat="1"/>
    <row r="5413" s="252" customFormat="1"/>
    <row r="5414" s="252" customFormat="1"/>
    <row r="5415" s="252" customFormat="1"/>
    <row r="5416" s="252" customFormat="1"/>
    <row r="5417" s="252" customFormat="1"/>
    <row r="5418" s="252" customFormat="1"/>
    <row r="5419" s="252" customFormat="1"/>
    <row r="5420" s="252" customFormat="1"/>
    <row r="5421" s="252" customFormat="1"/>
    <row r="5422" s="252" customFormat="1"/>
    <row r="5423" s="252" customFormat="1"/>
    <row r="5424" s="252" customFormat="1"/>
    <row r="5425" s="252" customFormat="1"/>
    <row r="5426" s="252" customFormat="1"/>
    <row r="5427" s="252" customFormat="1"/>
    <row r="5428" s="252" customFormat="1"/>
    <row r="5429" s="252" customFormat="1"/>
    <row r="5430" s="252" customFormat="1"/>
    <row r="5431" s="252" customFormat="1"/>
    <row r="5432" s="252" customFormat="1"/>
    <row r="5433" s="252" customFormat="1"/>
    <row r="5434" s="252" customFormat="1"/>
    <row r="5435" s="252" customFormat="1"/>
    <row r="5436" s="252" customFormat="1"/>
    <row r="5437" s="252" customFormat="1"/>
    <row r="5438" s="252" customFormat="1"/>
    <row r="5439" s="252" customFormat="1"/>
    <row r="5440" s="252" customFormat="1"/>
    <row r="5441" s="252" customFormat="1"/>
    <row r="5442" s="252" customFormat="1"/>
    <row r="5443" s="252" customFormat="1"/>
    <row r="5444" s="252" customFormat="1"/>
    <row r="5445" s="252" customFormat="1"/>
    <row r="5446" s="252" customFormat="1"/>
    <row r="5447" s="252" customFormat="1"/>
    <row r="5448" s="252" customFormat="1"/>
    <row r="5449" s="252" customFormat="1"/>
    <row r="5450" s="252" customFormat="1"/>
    <row r="5451" s="252" customFormat="1"/>
    <row r="5452" s="252" customFormat="1"/>
    <row r="5453" s="252" customFormat="1"/>
    <row r="5454" s="252" customFormat="1"/>
    <row r="5455" s="252" customFormat="1"/>
    <row r="5456" s="252" customFormat="1"/>
    <row r="5457" s="252" customFormat="1"/>
    <row r="5458" s="252" customFormat="1"/>
    <row r="5459" s="252" customFormat="1"/>
    <row r="5460" s="252" customFormat="1"/>
    <row r="5461" s="252" customFormat="1"/>
    <row r="5462" s="252" customFormat="1"/>
    <row r="5463" s="252" customFormat="1"/>
    <row r="5464" s="252" customFormat="1"/>
    <row r="5465" s="252" customFormat="1"/>
    <row r="5466" s="252" customFormat="1"/>
    <row r="5467" s="252" customFormat="1"/>
    <row r="5468" s="252" customFormat="1"/>
    <row r="5469" s="252" customFormat="1"/>
    <row r="5470" s="252" customFormat="1"/>
    <row r="5471" s="252" customFormat="1"/>
    <row r="5472" s="252" customFormat="1"/>
    <row r="5473" s="252" customFormat="1"/>
    <row r="5474" s="252" customFormat="1"/>
    <row r="5475" s="252" customFormat="1"/>
    <row r="5476" s="252" customFormat="1"/>
    <row r="5477" s="252" customFormat="1"/>
    <row r="5478" s="252" customFormat="1"/>
    <row r="5479" s="252" customFormat="1"/>
    <row r="5480" s="252" customFormat="1"/>
    <row r="5481" s="252" customFormat="1"/>
    <row r="5482" s="252" customFormat="1"/>
    <row r="5483" s="252" customFormat="1"/>
    <row r="5484" s="252" customFormat="1"/>
    <row r="5485" s="252" customFormat="1"/>
    <row r="5486" s="252" customFormat="1"/>
    <row r="5487" s="252" customFormat="1"/>
    <row r="5488" s="252" customFormat="1"/>
    <row r="5489" s="252" customFormat="1"/>
    <row r="5490" s="252" customFormat="1"/>
    <row r="5491" s="252" customFormat="1"/>
    <row r="5492" s="252" customFormat="1"/>
    <row r="5493" s="252" customFormat="1"/>
    <row r="5494" s="252" customFormat="1"/>
    <row r="5495" s="252" customFormat="1"/>
    <row r="5496" s="252" customFormat="1"/>
    <row r="5497" s="252" customFormat="1"/>
    <row r="5498" s="252" customFormat="1"/>
    <row r="5499" s="252" customFormat="1"/>
    <row r="5500" s="252" customFormat="1"/>
    <row r="5501" s="252" customFormat="1"/>
    <row r="5502" s="252" customFormat="1"/>
    <row r="5503" s="252" customFormat="1"/>
    <row r="5504" s="252" customFormat="1"/>
    <row r="5505" s="252" customFormat="1"/>
    <row r="5506" s="252" customFormat="1"/>
    <row r="5507" s="252" customFormat="1"/>
    <row r="5508" s="252" customFormat="1"/>
    <row r="5509" s="252" customFormat="1"/>
    <row r="5510" s="252" customFormat="1"/>
    <row r="5511" s="252" customFormat="1"/>
    <row r="5512" s="252" customFormat="1"/>
    <row r="5513" s="252" customFormat="1"/>
    <row r="5514" s="252" customFormat="1"/>
    <row r="5515" s="252" customFormat="1"/>
    <row r="5516" s="252" customFormat="1"/>
    <row r="5517" s="252" customFormat="1"/>
    <row r="5518" s="252" customFormat="1"/>
    <row r="5519" s="252" customFormat="1"/>
    <row r="5520" s="252" customFormat="1"/>
    <row r="5521" s="252" customFormat="1"/>
    <row r="5522" s="252" customFormat="1"/>
    <row r="5523" s="252" customFormat="1"/>
    <row r="5524" s="252" customFormat="1"/>
    <row r="5525" s="252" customFormat="1"/>
    <row r="5526" s="252" customFormat="1"/>
    <row r="5527" s="252" customFormat="1"/>
    <row r="5528" s="252" customFormat="1"/>
    <row r="5529" s="252" customFormat="1"/>
    <row r="5530" s="252" customFormat="1"/>
    <row r="5531" s="252" customFormat="1"/>
    <row r="5532" s="252" customFormat="1"/>
    <row r="5533" s="252" customFormat="1"/>
    <row r="5534" s="252" customFormat="1"/>
    <row r="5535" s="252" customFormat="1"/>
    <row r="5536" s="252" customFormat="1"/>
    <row r="5537" s="252" customFormat="1"/>
    <row r="5538" s="252" customFormat="1"/>
    <row r="5539" s="252" customFormat="1"/>
    <row r="5540" s="252" customFormat="1"/>
    <row r="5541" s="252" customFormat="1"/>
    <row r="5542" s="252" customFormat="1"/>
    <row r="5543" s="252" customFormat="1"/>
    <row r="5544" s="252" customFormat="1"/>
    <row r="5545" s="252" customFormat="1"/>
    <row r="5546" s="252" customFormat="1"/>
    <row r="5547" s="252" customFormat="1"/>
    <row r="5548" s="252" customFormat="1"/>
    <row r="5549" s="252" customFormat="1"/>
    <row r="5550" s="252" customFormat="1"/>
    <row r="5551" s="252" customFormat="1"/>
    <row r="5552" s="252" customFormat="1"/>
    <row r="5553" s="252" customFormat="1"/>
    <row r="5554" s="252" customFormat="1"/>
    <row r="5555" s="252" customFormat="1"/>
    <row r="5556" s="252" customFormat="1"/>
    <row r="5557" s="252" customFormat="1"/>
    <row r="5558" s="252" customFormat="1"/>
    <row r="5559" s="252" customFormat="1"/>
    <row r="5560" s="252" customFormat="1"/>
    <row r="5561" s="252" customFormat="1"/>
    <row r="5562" s="252" customFormat="1"/>
    <row r="5563" s="252" customFormat="1"/>
    <row r="5564" s="252" customFormat="1"/>
    <row r="5565" s="252" customFormat="1"/>
    <row r="5566" s="252" customFormat="1"/>
    <row r="5567" s="252" customFormat="1"/>
    <row r="5568" s="252" customFormat="1"/>
    <row r="5569" s="252" customFormat="1"/>
    <row r="5570" s="252" customFormat="1"/>
    <row r="5571" s="252" customFormat="1"/>
    <row r="5572" s="252" customFormat="1"/>
    <row r="5573" s="252" customFormat="1"/>
    <row r="5574" s="252" customFormat="1"/>
    <row r="5575" s="252" customFormat="1"/>
    <row r="5576" s="252" customFormat="1"/>
    <row r="5577" s="252" customFormat="1"/>
    <row r="5578" s="252" customFormat="1"/>
    <row r="5579" s="252" customFormat="1"/>
    <row r="5580" s="252" customFormat="1"/>
    <row r="5581" s="252" customFormat="1"/>
    <row r="5582" s="252" customFormat="1"/>
    <row r="5583" s="252" customFormat="1"/>
    <row r="5584" s="252" customFormat="1"/>
    <row r="5585" s="252" customFormat="1"/>
    <row r="5586" s="252" customFormat="1"/>
    <row r="5587" s="252" customFormat="1"/>
    <row r="5588" s="252" customFormat="1"/>
    <row r="5589" s="252" customFormat="1"/>
    <row r="5590" s="252" customFormat="1"/>
    <row r="5591" s="252" customFormat="1"/>
    <row r="5592" s="252" customFormat="1"/>
    <row r="5593" s="252" customFormat="1"/>
    <row r="5594" s="252" customFormat="1"/>
    <row r="5595" s="252" customFormat="1"/>
    <row r="5596" s="252" customFormat="1"/>
    <row r="5597" s="252" customFormat="1"/>
    <row r="5598" s="252" customFormat="1"/>
    <row r="5599" s="252" customFormat="1"/>
    <row r="5600" s="252" customFormat="1"/>
    <row r="5601" s="252" customFormat="1"/>
    <row r="5602" s="252" customFormat="1"/>
    <row r="5603" s="252" customFormat="1"/>
    <row r="5604" s="252" customFormat="1"/>
    <row r="5605" s="252" customFormat="1"/>
    <row r="5606" s="252" customFormat="1"/>
    <row r="5607" s="252" customFormat="1"/>
    <row r="5608" s="252" customFormat="1"/>
    <row r="5609" s="252" customFormat="1"/>
    <row r="5610" s="252" customFormat="1"/>
    <row r="5611" s="252" customFormat="1"/>
    <row r="5612" s="252" customFormat="1"/>
    <row r="5613" s="252" customFormat="1"/>
    <row r="5614" s="252" customFormat="1"/>
    <row r="5615" s="252" customFormat="1"/>
    <row r="5616" s="252" customFormat="1"/>
    <row r="5617" s="252" customFormat="1"/>
    <row r="5618" s="252" customFormat="1"/>
    <row r="5619" s="252" customFormat="1"/>
    <row r="5620" s="252" customFormat="1"/>
    <row r="5621" s="252" customFormat="1"/>
    <row r="5622" s="252" customFormat="1"/>
    <row r="5623" s="252" customFormat="1"/>
    <row r="5624" s="252" customFormat="1"/>
    <row r="5625" s="252" customFormat="1"/>
    <row r="5626" s="252" customFormat="1"/>
    <row r="5627" s="252" customFormat="1"/>
    <row r="5628" s="252" customFormat="1"/>
    <row r="5629" s="252" customFormat="1"/>
    <row r="5630" s="252" customFormat="1"/>
    <row r="5631" s="252" customFormat="1"/>
    <row r="5632" s="252" customFormat="1"/>
    <row r="5633" s="252" customFormat="1"/>
    <row r="5634" s="252" customFormat="1"/>
    <row r="5635" s="252" customFormat="1"/>
    <row r="5636" s="252" customFormat="1"/>
    <row r="5637" s="252" customFormat="1"/>
    <row r="5638" s="252" customFormat="1"/>
    <row r="5639" s="252" customFormat="1"/>
    <row r="5640" s="252" customFormat="1"/>
    <row r="5641" s="252" customFormat="1"/>
    <row r="5642" s="252" customFormat="1"/>
    <row r="5643" s="252" customFormat="1"/>
    <row r="5644" s="252" customFormat="1"/>
    <row r="5645" s="252" customFormat="1"/>
    <row r="5646" s="252" customFormat="1"/>
    <row r="5647" s="252" customFormat="1"/>
    <row r="5648" s="252" customFormat="1"/>
    <row r="5649" s="252" customFormat="1"/>
    <row r="5650" s="252" customFormat="1"/>
    <row r="5651" s="252" customFormat="1"/>
    <row r="5652" s="252" customFormat="1"/>
    <row r="5653" s="252" customFormat="1"/>
    <row r="5654" s="252" customFormat="1"/>
    <row r="5655" s="252" customFormat="1"/>
    <row r="5656" s="252" customFormat="1"/>
    <row r="5657" s="252" customFormat="1"/>
    <row r="5658" s="252" customFormat="1"/>
    <row r="5659" s="252" customFormat="1"/>
    <row r="5660" s="252" customFormat="1"/>
    <row r="5661" s="252" customFormat="1"/>
    <row r="5662" s="252" customFormat="1"/>
    <row r="5663" s="252" customFormat="1"/>
    <row r="5664" s="252" customFormat="1"/>
    <row r="5665" s="252" customFormat="1"/>
    <row r="5666" s="252" customFormat="1"/>
    <row r="5667" s="252" customFormat="1"/>
    <row r="5668" s="252" customFormat="1"/>
    <row r="5669" s="252" customFormat="1"/>
    <row r="5670" s="252" customFormat="1"/>
    <row r="5671" s="252" customFormat="1"/>
    <row r="5672" s="252" customFormat="1"/>
    <row r="5673" s="252" customFormat="1"/>
    <row r="5674" s="252" customFormat="1"/>
    <row r="5675" s="252" customFormat="1"/>
    <row r="5676" s="252" customFormat="1"/>
    <row r="5677" s="252" customFormat="1"/>
    <row r="5678" s="252" customFormat="1"/>
    <row r="5679" s="252" customFormat="1"/>
    <row r="5680" s="252" customFormat="1"/>
    <row r="5681" s="252" customFormat="1"/>
    <row r="5682" s="252" customFormat="1"/>
    <row r="5683" s="252" customFormat="1"/>
    <row r="5684" s="252" customFormat="1"/>
    <row r="5685" s="252" customFormat="1"/>
    <row r="5686" s="252" customFormat="1"/>
    <row r="5687" s="252" customFormat="1"/>
    <row r="5688" s="252" customFormat="1"/>
    <row r="5689" s="252" customFormat="1"/>
    <row r="5690" s="252" customFormat="1"/>
    <row r="5691" s="252" customFormat="1"/>
    <row r="5692" s="252" customFormat="1"/>
    <row r="5693" s="252" customFormat="1"/>
    <row r="5694" s="252" customFormat="1"/>
    <row r="5695" s="252" customFormat="1"/>
    <row r="5696" s="252" customFormat="1"/>
    <row r="5697" s="252" customFormat="1"/>
    <row r="5698" s="252" customFormat="1"/>
    <row r="5699" s="252" customFormat="1"/>
    <row r="5700" s="252" customFormat="1"/>
    <row r="5701" s="252" customFormat="1"/>
    <row r="5702" s="252" customFormat="1"/>
    <row r="5703" s="252" customFormat="1"/>
    <row r="5704" s="252" customFormat="1"/>
    <row r="5705" s="252" customFormat="1"/>
    <row r="5706" s="252" customFormat="1"/>
    <row r="5707" s="252" customFormat="1"/>
    <row r="5708" s="252" customFormat="1"/>
    <row r="5709" s="252" customFormat="1"/>
    <row r="5710" s="252" customFormat="1"/>
    <row r="5711" s="252" customFormat="1"/>
    <row r="5712" s="252" customFormat="1"/>
    <row r="5713" s="252" customFormat="1"/>
    <row r="5714" s="252" customFormat="1"/>
    <row r="5715" s="252" customFormat="1"/>
    <row r="5716" s="252" customFormat="1"/>
    <row r="5717" s="252" customFormat="1"/>
    <row r="5718" s="252" customFormat="1"/>
    <row r="5719" s="252" customFormat="1"/>
    <row r="5720" s="252" customFormat="1"/>
    <row r="5721" s="252" customFormat="1"/>
    <row r="5722" s="252" customFormat="1"/>
    <row r="5723" s="252" customFormat="1"/>
    <row r="5724" s="252" customFormat="1"/>
    <row r="5725" s="252" customFormat="1"/>
    <row r="5726" s="252" customFormat="1"/>
    <row r="5727" s="252" customFormat="1"/>
    <row r="5728" s="252" customFormat="1"/>
    <row r="5729" s="252" customFormat="1"/>
    <row r="5730" s="252" customFormat="1"/>
    <row r="5731" s="252" customFormat="1"/>
    <row r="5732" s="252" customFormat="1"/>
    <row r="5733" s="252" customFormat="1"/>
    <row r="5734" s="252" customFormat="1"/>
    <row r="5735" s="252" customFormat="1"/>
    <row r="5736" s="252" customFormat="1"/>
    <row r="5737" s="252" customFormat="1"/>
    <row r="5738" s="252" customFormat="1"/>
    <row r="5739" s="252" customFormat="1"/>
    <row r="5740" s="252" customFormat="1"/>
    <row r="5741" s="252" customFormat="1"/>
    <row r="5742" s="252" customFormat="1"/>
    <row r="5743" s="252" customFormat="1"/>
    <row r="5744" s="252" customFormat="1"/>
    <row r="5745" s="252" customFormat="1"/>
    <row r="5746" s="252" customFormat="1"/>
    <row r="5747" s="252" customFormat="1"/>
    <row r="5748" s="252" customFormat="1"/>
    <row r="5749" s="252" customFormat="1"/>
    <row r="5750" s="252" customFormat="1"/>
    <row r="5751" s="252" customFormat="1"/>
    <row r="5752" s="252" customFormat="1"/>
    <row r="5753" s="252" customFormat="1"/>
    <row r="5754" s="252" customFormat="1"/>
    <row r="5755" s="252" customFormat="1"/>
    <row r="5756" s="252" customFormat="1"/>
    <row r="5757" s="252" customFormat="1"/>
    <row r="5758" s="252" customFormat="1"/>
    <row r="5759" s="252" customFormat="1"/>
    <row r="5760" s="252" customFormat="1"/>
    <row r="5761" s="252" customFormat="1"/>
    <row r="5762" s="252" customFormat="1"/>
    <row r="5763" s="252" customFormat="1"/>
    <row r="5764" s="252" customFormat="1"/>
    <row r="5765" s="252" customFormat="1"/>
    <row r="5766" s="252" customFormat="1"/>
    <row r="5767" s="252" customFormat="1"/>
    <row r="5768" s="252" customFormat="1"/>
    <row r="5769" s="252" customFormat="1"/>
    <row r="5770" s="252" customFormat="1"/>
    <row r="5771" s="252" customFormat="1"/>
    <row r="5772" s="252" customFormat="1"/>
    <row r="5773" s="252" customFormat="1"/>
    <row r="5774" s="252" customFormat="1"/>
    <row r="5775" s="252" customFormat="1"/>
    <row r="5776" s="252" customFormat="1"/>
    <row r="5777" s="252" customFormat="1"/>
    <row r="5778" s="252" customFormat="1"/>
    <row r="5779" s="252" customFormat="1"/>
    <row r="5780" s="252" customFormat="1"/>
    <row r="5781" s="252" customFormat="1"/>
    <row r="5782" s="252" customFormat="1"/>
    <row r="5783" s="252" customFormat="1"/>
    <row r="5784" s="252" customFormat="1"/>
    <row r="5785" s="252" customFormat="1"/>
    <row r="5786" s="252" customFormat="1"/>
    <row r="5787" s="252" customFormat="1"/>
    <row r="5788" s="252" customFormat="1"/>
    <row r="5789" s="252" customFormat="1"/>
    <row r="5790" s="252" customFormat="1"/>
    <row r="5791" s="252" customFormat="1"/>
    <row r="5792" s="252" customFormat="1"/>
    <row r="5793" s="252" customFormat="1"/>
    <row r="5794" s="252" customFormat="1"/>
    <row r="5795" s="252" customFormat="1"/>
    <row r="5796" s="252" customFormat="1"/>
    <row r="5797" s="252" customFormat="1"/>
    <row r="5798" s="252" customFormat="1"/>
    <row r="5799" s="252" customFormat="1"/>
    <row r="5800" s="252" customFormat="1"/>
    <row r="5801" s="252" customFormat="1"/>
    <row r="5802" s="252" customFormat="1"/>
    <row r="5803" s="252" customFormat="1"/>
    <row r="5804" s="252" customFormat="1"/>
    <row r="5805" s="252" customFormat="1"/>
    <row r="5806" s="252" customFormat="1"/>
    <row r="5807" s="252" customFormat="1"/>
    <row r="5808" s="252" customFormat="1"/>
    <row r="5809" s="252" customFormat="1"/>
    <row r="5810" s="252" customFormat="1"/>
    <row r="5811" s="252" customFormat="1"/>
    <row r="5812" s="252" customFormat="1"/>
    <row r="5813" s="252" customFormat="1"/>
    <row r="5814" s="252" customFormat="1"/>
    <row r="5815" s="252" customFormat="1"/>
    <row r="5816" s="252" customFormat="1"/>
    <row r="5817" s="252" customFormat="1"/>
    <row r="5818" s="252" customFormat="1"/>
    <row r="5819" s="252" customFormat="1"/>
    <row r="5820" s="252" customFormat="1"/>
    <row r="5821" s="252" customFormat="1"/>
    <row r="5822" s="252" customFormat="1"/>
    <row r="5823" s="252" customFormat="1"/>
    <row r="5824" s="252" customFormat="1"/>
    <row r="5825" s="252" customFormat="1"/>
    <row r="5826" s="252" customFormat="1"/>
    <row r="5827" s="252" customFormat="1"/>
    <row r="5828" s="252" customFormat="1"/>
    <row r="5829" s="252" customFormat="1"/>
    <row r="5830" s="252" customFormat="1"/>
    <row r="5831" s="252" customFormat="1"/>
    <row r="5832" s="252" customFormat="1"/>
    <row r="5833" s="252" customFormat="1"/>
    <row r="5834" s="252" customFormat="1"/>
    <row r="5835" s="252" customFormat="1"/>
    <row r="5836" s="252" customFormat="1"/>
    <row r="5837" s="252" customFormat="1"/>
    <row r="5838" s="252" customFormat="1"/>
    <row r="5839" s="252" customFormat="1"/>
    <row r="5840" s="252" customFormat="1"/>
    <row r="5841" s="252" customFormat="1"/>
    <row r="5842" s="252" customFormat="1"/>
    <row r="5843" s="252" customFormat="1"/>
    <row r="5844" s="252" customFormat="1"/>
    <row r="5845" s="252" customFormat="1"/>
    <row r="5846" s="252" customFormat="1"/>
    <row r="5847" s="252" customFormat="1"/>
    <row r="5848" s="252" customFormat="1"/>
    <row r="5849" s="252" customFormat="1"/>
    <row r="5850" s="252" customFormat="1"/>
    <row r="5851" s="252" customFormat="1"/>
    <row r="5852" s="252" customFormat="1"/>
    <row r="5853" s="252" customFormat="1"/>
    <row r="5854" s="252" customFormat="1"/>
    <row r="5855" s="252" customFormat="1"/>
    <row r="5856" s="252" customFormat="1"/>
    <row r="5857" s="252" customFormat="1"/>
    <row r="5858" s="252" customFormat="1"/>
    <row r="5859" s="252" customFormat="1"/>
    <row r="5860" s="252" customFormat="1"/>
    <row r="5861" s="252" customFormat="1"/>
    <row r="5862" s="252" customFormat="1"/>
    <row r="5863" s="252" customFormat="1"/>
    <row r="5864" s="252" customFormat="1"/>
    <row r="5865" s="252" customFormat="1"/>
    <row r="5866" s="252" customFormat="1"/>
    <row r="5867" s="252" customFormat="1"/>
    <row r="5868" s="252" customFormat="1"/>
    <row r="5869" s="252" customFormat="1"/>
    <row r="5870" s="252" customFormat="1"/>
    <row r="5871" s="252" customFormat="1"/>
    <row r="5872" s="252" customFormat="1"/>
    <row r="5873" s="252" customFormat="1"/>
    <row r="5874" s="252" customFormat="1"/>
    <row r="5875" s="252" customFormat="1"/>
    <row r="5876" s="252" customFormat="1"/>
    <row r="5877" s="252" customFormat="1"/>
    <row r="5878" s="252" customFormat="1"/>
    <row r="5879" s="252" customFormat="1"/>
    <row r="5880" s="252" customFormat="1"/>
    <row r="5881" s="252" customFormat="1"/>
    <row r="5882" s="252" customFormat="1"/>
    <row r="5883" s="252" customFormat="1"/>
    <row r="5884" s="252" customFormat="1"/>
    <row r="5885" s="252" customFormat="1"/>
    <row r="5886" s="252" customFormat="1"/>
    <row r="5887" s="252" customFormat="1"/>
    <row r="5888" s="252" customFormat="1"/>
    <row r="5889" s="252" customFormat="1"/>
    <row r="5890" s="252" customFormat="1"/>
    <row r="5891" s="252" customFormat="1"/>
    <row r="5892" s="252" customFormat="1"/>
    <row r="5893" s="252" customFormat="1"/>
    <row r="5894" s="252" customFormat="1"/>
    <row r="5895" s="252" customFormat="1"/>
    <row r="5896" s="252" customFormat="1"/>
    <row r="5897" s="252" customFormat="1"/>
    <row r="5898" s="252" customFormat="1"/>
    <row r="5899" s="252" customFormat="1"/>
    <row r="5900" s="252" customFormat="1"/>
    <row r="5901" s="252" customFormat="1"/>
    <row r="5902" s="252" customFormat="1"/>
    <row r="5903" s="252" customFormat="1"/>
    <row r="5904" s="252" customFormat="1"/>
    <row r="5905" s="252" customFormat="1"/>
    <row r="5906" s="252" customFormat="1"/>
    <row r="5907" s="252" customFormat="1"/>
    <row r="5908" s="252" customFormat="1"/>
    <row r="5909" s="252" customFormat="1"/>
    <row r="5910" s="252" customFormat="1"/>
    <row r="5911" s="252" customFormat="1"/>
    <row r="5912" s="252" customFormat="1"/>
    <row r="5913" s="252" customFormat="1"/>
    <row r="5914" s="252" customFormat="1"/>
    <row r="5915" s="252" customFormat="1"/>
    <row r="5916" s="252" customFormat="1"/>
    <row r="5917" s="252" customFormat="1"/>
    <row r="5918" s="252" customFormat="1"/>
    <row r="5919" s="252" customFormat="1"/>
    <row r="5920" s="252" customFormat="1"/>
    <row r="5921" s="252" customFormat="1"/>
    <row r="5922" s="252" customFormat="1"/>
    <row r="5923" s="252" customFormat="1"/>
    <row r="5924" s="252" customFormat="1"/>
    <row r="5925" s="252" customFormat="1"/>
    <row r="5926" s="252" customFormat="1"/>
    <row r="5927" s="252" customFormat="1"/>
    <row r="5928" s="252" customFormat="1"/>
    <row r="5929" s="252" customFormat="1"/>
    <row r="5930" s="252" customFormat="1"/>
    <row r="5931" s="252" customFormat="1"/>
    <row r="5932" s="252" customFormat="1"/>
    <row r="5933" s="252" customFormat="1"/>
    <row r="5934" s="252" customFormat="1"/>
    <row r="5935" s="252" customFormat="1"/>
    <row r="5936" s="252" customFormat="1"/>
    <row r="5937" s="252" customFormat="1"/>
    <row r="5938" s="252" customFormat="1"/>
    <row r="5939" s="252" customFormat="1"/>
    <row r="5940" s="252" customFormat="1"/>
    <row r="5941" s="252" customFormat="1"/>
    <row r="5942" s="252" customFormat="1"/>
    <row r="5943" s="252" customFormat="1"/>
    <row r="5944" s="252" customFormat="1"/>
    <row r="5945" s="252" customFormat="1"/>
    <row r="5946" s="252" customFormat="1"/>
    <row r="5947" s="252" customFormat="1"/>
    <row r="5948" s="252" customFormat="1"/>
    <row r="5949" s="252" customFormat="1"/>
    <row r="5950" s="252" customFormat="1"/>
    <row r="5951" s="252" customFormat="1"/>
    <row r="5952" s="252" customFormat="1"/>
    <row r="5953" s="252" customFormat="1"/>
    <row r="5954" s="252" customFormat="1"/>
    <row r="5955" s="252" customFormat="1"/>
    <row r="5956" s="252" customFormat="1"/>
    <row r="5957" s="252" customFormat="1"/>
    <row r="5958" s="252" customFormat="1"/>
    <row r="5959" s="252" customFormat="1"/>
    <row r="5960" s="252" customFormat="1"/>
    <row r="5961" s="252" customFormat="1"/>
    <row r="5962" s="252" customFormat="1"/>
    <row r="5963" s="252" customFormat="1"/>
    <row r="5964" s="252" customFormat="1"/>
    <row r="5965" s="252" customFormat="1"/>
    <row r="5966" s="252" customFormat="1"/>
    <row r="5967" s="252" customFormat="1"/>
    <row r="5968" s="252" customFormat="1"/>
    <row r="5969" s="252" customFormat="1"/>
    <row r="5970" s="252" customFormat="1"/>
    <row r="5971" s="252" customFormat="1"/>
    <row r="5972" s="252" customFormat="1"/>
    <row r="5973" s="252" customFormat="1"/>
    <row r="5974" s="252" customFormat="1"/>
    <row r="5975" s="252" customFormat="1"/>
    <row r="5976" s="252" customFormat="1"/>
    <row r="5977" s="252" customFormat="1"/>
    <row r="5978" s="252" customFormat="1"/>
    <row r="5979" s="252" customFormat="1"/>
    <row r="5980" s="252" customFormat="1"/>
    <row r="5981" s="252" customFormat="1"/>
    <row r="5982" s="252" customFormat="1"/>
    <row r="5983" s="252" customFormat="1"/>
    <row r="5984" s="252" customFormat="1"/>
    <row r="5985" s="252" customFormat="1"/>
    <row r="5986" s="252" customFormat="1"/>
    <row r="5987" s="252" customFormat="1"/>
    <row r="5988" s="252" customFormat="1"/>
    <row r="5989" s="252" customFormat="1"/>
    <row r="5990" s="252" customFormat="1"/>
    <row r="5991" s="252" customFormat="1"/>
    <row r="5992" s="252" customFormat="1"/>
    <row r="5993" s="252" customFormat="1"/>
    <row r="5994" s="252" customFormat="1"/>
    <row r="5995" s="252" customFormat="1"/>
    <row r="5996" s="252" customFormat="1"/>
    <row r="5997" s="252" customFormat="1"/>
    <row r="5998" s="252" customFormat="1"/>
    <row r="5999" s="252" customFormat="1"/>
    <row r="6000" s="252" customFormat="1"/>
    <row r="6001" s="252" customFormat="1"/>
    <row r="6002" s="252" customFormat="1"/>
    <row r="6003" s="252" customFormat="1"/>
    <row r="6004" s="252" customFormat="1"/>
    <row r="6005" s="252" customFormat="1"/>
    <row r="6006" s="252" customFormat="1"/>
    <row r="6007" s="252" customFormat="1"/>
    <row r="6008" s="252" customFormat="1"/>
    <row r="6009" s="252" customFormat="1"/>
    <row r="6010" s="252" customFormat="1"/>
    <row r="6011" s="252" customFormat="1"/>
    <row r="6012" s="252" customFormat="1"/>
    <row r="6013" s="252" customFormat="1"/>
    <row r="6014" s="252" customFormat="1"/>
    <row r="6015" s="252" customFormat="1"/>
    <row r="6016" s="252" customFormat="1"/>
    <row r="6017" s="252" customFormat="1"/>
    <row r="6018" s="252" customFormat="1"/>
    <row r="6019" s="252" customFormat="1"/>
    <row r="6020" s="252" customFormat="1"/>
    <row r="6021" s="252" customFormat="1"/>
    <row r="6022" s="252" customFormat="1"/>
    <row r="6023" s="252" customFormat="1"/>
    <row r="6024" s="252" customFormat="1"/>
    <row r="6025" s="252" customFormat="1"/>
    <row r="6026" s="252" customFormat="1"/>
    <row r="6027" s="252" customFormat="1"/>
    <row r="6028" s="252" customFormat="1"/>
    <row r="6029" s="252" customFormat="1"/>
    <row r="6030" s="252" customFormat="1"/>
    <row r="6031" s="252" customFormat="1"/>
    <row r="6032" s="252" customFormat="1"/>
    <row r="6033" s="252" customFormat="1"/>
    <row r="6034" s="252" customFormat="1"/>
    <row r="6035" s="252" customFormat="1"/>
    <row r="6036" s="252" customFormat="1"/>
    <row r="6037" s="252" customFormat="1"/>
    <row r="6038" s="252" customFormat="1"/>
    <row r="6039" s="252" customFormat="1"/>
    <row r="6040" s="252" customFormat="1"/>
    <row r="6041" s="252" customFormat="1"/>
    <row r="6042" s="252" customFormat="1"/>
    <row r="6043" s="252" customFormat="1"/>
    <row r="6044" s="252" customFormat="1"/>
    <row r="6045" s="252" customFormat="1"/>
    <row r="6046" s="252" customFormat="1"/>
    <row r="6047" s="252" customFormat="1"/>
    <row r="6048" s="252" customFormat="1"/>
    <row r="6049" s="252" customFormat="1"/>
    <row r="6050" s="252" customFormat="1"/>
    <row r="6051" s="252" customFormat="1"/>
    <row r="6052" s="252" customFormat="1"/>
    <row r="6053" s="252" customFormat="1"/>
    <row r="6054" s="252" customFormat="1"/>
    <row r="6055" s="252" customFormat="1"/>
    <row r="6056" s="252" customFormat="1"/>
    <row r="6057" s="252" customFormat="1"/>
    <row r="6058" s="252" customFormat="1"/>
    <row r="6059" s="252" customFormat="1"/>
    <row r="6060" s="252" customFormat="1"/>
    <row r="6061" s="252" customFormat="1"/>
    <row r="6062" s="252" customFormat="1"/>
    <row r="6063" s="252" customFormat="1"/>
    <row r="6064" s="252" customFormat="1"/>
    <row r="6065" s="252" customFormat="1"/>
    <row r="6066" s="252" customFormat="1"/>
    <row r="6067" s="252" customFormat="1"/>
    <row r="6068" s="252" customFormat="1"/>
    <row r="6069" s="252" customFormat="1"/>
    <row r="6070" s="252" customFormat="1"/>
    <row r="6071" s="252" customFormat="1"/>
    <row r="6072" s="252" customFormat="1"/>
    <row r="6073" s="252" customFormat="1"/>
    <row r="6074" s="252" customFormat="1"/>
    <row r="6075" s="252" customFormat="1"/>
    <row r="6076" s="252" customFormat="1"/>
    <row r="6077" s="252" customFormat="1"/>
    <row r="6078" s="252" customFormat="1"/>
    <row r="6079" s="252" customFormat="1"/>
    <row r="6080" s="252" customFormat="1"/>
    <row r="6081" s="252" customFormat="1"/>
    <row r="6082" s="252" customFormat="1"/>
    <row r="6083" s="252" customFormat="1"/>
    <row r="6084" s="252" customFormat="1"/>
    <row r="6085" s="252" customFormat="1"/>
    <row r="6086" s="252" customFormat="1"/>
    <row r="6087" s="252" customFormat="1"/>
    <row r="6088" s="252" customFormat="1"/>
    <row r="6089" s="252" customFormat="1"/>
    <row r="6090" s="252" customFormat="1"/>
    <row r="6091" s="252" customFormat="1"/>
    <row r="6092" s="252" customFormat="1"/>
    <row r="6093" s="252" customFormat="1"/>
    <row r="6094" s="252" customFormat="1"/>
    <row r="6095" s="252" customFormat="1"/>
    <row r="6096" s="252" customFormat="1"/>
    <row r="6097" s="252" customFormat="1"/>
    <row r="6098" s="252" customFormat="1"/>
    <row r="6099" s="252" customFormat="1"/>
    <row r="6100" s="252" customFormat="1"/>
    <row r="6101" s="252" customFormat="1"/>
    <row r="6102" s="252" customFormat="1"/>
    <row r="6103" s="252" customFormat="1"/>
    <row r="6104" s="252" customFormat="1"/>
    <row r="6105" s="252" customFormat="1"/>
    <row r="6106" s="252" customFormat="1"/>
    <row r="6107" s="252" customFormat="1"/>
    <row r="6108" s="252" customFormat="1"/>
    <row r="6109" s="252" customFormat="1"/>
    <row r="6110" s="252" customFormat="1"/>
    <row r="6111" s="252" customFormat="1"/>
    <row r="6112" s="252" customFormat="1"/>
    <row r="6113" s="252" customFormat="1"/>
    <row r="6114" s="252" customFormat="1"/>
    <row r="6115" s="252" customFormat="1"/>
    <row r="6116" s="252" customFormat="1"/>
    <row r="6117" s="252" customFormat="1"/>
    <row r="6118" s="252" customFormat="1"/>
    <row r="6119" s="252" customFormat="1"/>
    <row r="6120" s="252" customFormat="1"/>
    <row r="6121" s="252" customFormat="1"/>
    <row r="6122" s="252" customFormat="1"/>
    <row r="6123" s="252" customFormat="1"/>
    <row r="6124" s="252" customFormat="1"/>
    <row r="6125" s="252" customFormat="1"/>
    <row r="6126" s="252" customFormat="1"/>
    <row r="6127" s="252" customFormat="1"/>
    <row r="6128" s="252" customFormat="1"/>
    <row r="6129" s="252" customFormat="1"/>
    <row r="6130" s="252" customFormat="1"/>
    <row r="6131" s="252" customFormat="1"/>
    <row r="6132" s="252" customFormat="1"/>
    <row r="6133" s="252" customFormat="1"/>
    <row r="6134" s="252" customFormat="1"/>
    <row r="6135" s="252" customFormat="1"/>
    <row r="6136" s="252" customFormat="1"/>
    <row r="6137" s="252" customFormat="1"/>
    <row r="6138" s="252" customFormat="1"/>
    <row r="6139" s="252" customFormat="1"/>
    <row r="6140" s="252" customFormat="1"/>
    <row r="6141" s="252" customFormat="1"/>
    <row r="6142" s="252" customFormat="1"/>
    <row r="6143" s="252" customFormat="1"/>
    <row r="6144" s="252" customFormat="1"/>
    <row r="6145" s="252" customFormat="1"/>
    <row r="6146" s="252" customFormat="1"/>
    <row r="6147" s="252" customFormat="1"/>
    <row r="6148" s="252" customFormat="1"/>
    <row r="6149" s="252" customFormat="1"/>
    <row r="6150" s="252" customFormat="1"/>
    <row r="6151" s="252" customFormat="1"/>
    <row r="6152" s="252" customFormat="1"/>
    <row r="6153" s="252" customFormat="1"/>
    <row r="6154" s="252" customFormat="1"/>
    <row r="6155" s="252" customFormat="1"/>
    <row r="6156" s="252" customFormat="1"/>
    <row r="6157" s="252" customFormat="1"/>
    <row r="6158" s="252" customFormat="1"/>
    <row r="6159" s="252" customFormat="1"/>
    <row r="6160" s="252" customFormat="1"/>
    <row r="6161" s="252" customFormat="1"/>
    <row r="6162" s="252" customFormat="1"/>
    <row r="6163" s="252" customFormat="1"/>
    <row r="6164" s="252" customFormat="1"/>
    <row r="6165" s="252" customFormat="1"/>
    <row r="6166" s="252" customFormat="1"/>
    <row r="6167" s="252" customFormat="1"/>
    <row r="6168" s="252" customFormat="1"/>
    <row r="6169" s="252" customFormat="1"/>
    <row r="6170" s="252" customFormat="1"/>
    <row r="6171" s="252" customFormat="1"/>
    <row r="6172" s="252" customFormat="1"/>
    <row r="6173" s="252" customFormat="1"/>
    <row r="6174" s="252" customFormat="1"/>
    <row r="6175" s="252" customFormat="1"/>
    <row r="6176" s="252" customFormat="1"/>
    <row r="6177" s="252" customFormat="1"/>
    <row r="6178" s="252" customFormat="1"/>
    <row r="6179" s="252" customFormat="1"/>
    <row r="6180" s="252" customFormat="1"/>
    <row r="6181" s="252" customFormat="1"/>
    <row r="6182" s="252" customFormat="1"/>
    <row r="6183" s="252" customFormat="1"/>
    <row r="6184" s="252" customFormat="1"/>
    <row r="6185" s="252" customFormat="1"/>
    <row r="6186" s="252" customFormat="1"/>
    <row r="6187" s="252" customFormat="1"/>
    <row r="6188" s="252" customFormat="1"/>
    <row r="6189" s="252" customFormat="1"/>
    <row r="6190" s="252" customFormat="1"/>
    <row r="6191" s="252" customFormat="1"/>
    <row r="6192" s="252" customFormat="1"/>
    <row r="6193" s="252" customFormat="1"/>
    <row r="6194" s="252" customFormat="1"/>
    <row r="6195" s="252" customFormat="1"/>
    <row r="6196" s="252" customFormat="1"/>
    <row r="6197" s="252" customFormat="1"/>
    <row r="6198" s="252" customFormat="1"/>
    <row r="6199" s="252" customFormat="1"/>
    <row r="6200" s="252" customFormat="1"/>
    <row r="6201" s="252" customFormat="1"/>
    <row r="6202" s="252" customFormat="1"/>
    <row r="6203" s="252" customFormat="1"/>
    <row r="6204" s="252" customFormat="1"/>
    <row r="6205" s="252" customFormat="1"/>
    <row r="6206" s="252" customFormat="1"/>
    <row r="6207" s="252" customFormat="1"/>
    <row r="6208" s="252" customFormat="1"/>
    <row r="6209" s="252" customFormat="1"/>
    <row r="6210" s="252" customFormat="1"/>
    <row r="6211" s="252" customFormat="1"/>
    <row r="6212" s="252" customFormat="1"/>
    <row r="6213" s="252" customFormat="1"/>
    <row r="6214" s="252" customFormat="1"/>
    <row r="6215" s="252" customFormat="1"/>
    <row r="6216" s="252" customFormat="1"/>
    <row r="6217" s="252" customFormat="1"/>
    <row r="6218" s="252" customFormat="1"/>
    <row r="6219" s="252" customFormat="1"/>
    <row r="6220" s="252" customFormat="1"/>
    <row r="6221" s="252" customFormat="1"/>
    <row r="6222" s="252" customFormat="1"/>
    <row r="6223" s="252" customFormat="1"/>
    <row r="6224" s="252" customFormat="1"/>
    <row r="6225" s="252" customFormat="1"/>
    <row r="6226" s="252" customFormat="1"/>
    <row r="6227" s="252" customFormat="1"/>
    <row r="6228" s="252" customFormat="1"/>
    <row r="6229" s="252" customFormat="1"/>
    <row r="6230" s="252" customFormat="1"/>
    <row r="6231" s="252" customFormat="1"/>
    <row r="6232" s="252" customFormat="1"/>
    <row r="6233" s="252" customFormat="1"/>
    <row r="6234" s="252" customFormat="1"/>
    <row r="6235" s="252" customFormat="1"/>
    <row r="6236" s="252" customFormat="1"/>
    <row r="6237" s="252" customFormat="1"/>
    <row r="6238" s="252" customFormat="1"/>
    <row r="6239" s="252" customFormat="1"/>
    <row r="6240" s="252" customFormat="1"/>
    <row r="6241" s="252" customFormat="1"/>
    <row r="6242" s="252" customFormat="1"/>
    <row r="6243" s="252" customFormat="1"/>
    <row r="6244" s="252" customFormat="1"/>
    <row r="6245" s="252" customFormat="1"/>
    <row r="6246" s="252" customFormat="1"/>
    <row r="6247" s="252" customFormat="1"/>
    <row r="6248" s="252" customFormat="1"/>
    <row r="6249" s="252" customFormat="1"/>
    <row r="6250" s="252" customFormat="1"/>
    <row r="6251" s="252" customFormat="1"/>
    <row r="6252" s="252" customFormat="1"/>
    <row r="6253" s="252" customFormat="1"/>
    <row r="6254" s="252" customFormat="1"/>
    <row r="6255" s="252" customFormat="1"/>
    <row r="6256" s="252" customFormat="1"/>
    <row r="6257" s="252" customFormat="1"/>
    <row r="6258" s="252" customFormat="1"/>
    <row r="6259" s="252" customFormat="1"/>
    <row r="6260" s="252" customFormat="1"/>
    <row r="6261" s="252" customFormat="1"/>
    <row r="6262" s="252" customFormat="1"/>
    <row r="6263" s="252" customFormat="1"/>
    <row r="6264" s="252" customFormat="1"/>
    <row r="6265" s="252" customFormat="1"/>
    <row r="6266" s="252" customFormat="1"/>
    <row r="6267" s="252" customFormat="1"/>
    <row r="6268" s="252" customFormat="1"/>
    <row r="6269" s="252" customFormat="1"/>
    <row r="6270" s="252" customFormat="1"/>
    <row r="6271" s="252" customFormat="1"/>
    <row r="6272" s="252" customFormat="1"/>
    <row r="6273" s="252" customFormat="1"/>
    <row r="6274" s="252" customFormat="1"/>
    <row r="6275" s="252" customFormat="1"/>
    <row r="6276" s="252" customFormat="1"/>
    <row r="6277" s="252" customFormat="1"/>
    <row r="6278" s="252" customFormat="1"/>
    <row r="6279" s="252" customFormat="1"/>
    <row r="6280" s="252" customFormat="1"/>
    <row r="6281" s="252" customFormat="1"/>
    <row r="6282" s="252" customFormat="1"/>
    <row r="6283" s="252" customFormat="1"/>
    <row r="6284" s="252" customFormat="1"/>
    <row r="6285" s="252" customFormat="1"/>
    <row r="6286" s="252" customFormat="1"/>
    <row r="6287" s="252" customFormat="1"/>
    <row r="6288" s="252" customFormat="1"/>
    <row r="6289" s="252" customFormat="1"/>
    <row r="6290" s="252" customFormat="1"/>
    <row r="6291" s="252" customFormat="1"/>
    <row r="6292" s="252" customFormat="1"/>
    <row r="6293" s="252" customFormat="1"/>
    <row r="6294" s="252" customFormat="1"/>
    <row r="6295" s="252" customFormat="1"/>
    <row r="6296" s="252" customFormat="1"/>
    <row r="6297" s="252" customFormat="1"/>
    <row r="6298" s="252" customFormat="1"/>
    <row r="6299" s="252" customFormat="1"/>
    <row r="6300" s="252" customFormat="1"/>
    <row r="6301" s="252" customFormat="1"/>
    <row r="6302" s="252" customFormat="1"/>
    <row r="6303" s="252" customFormat="1"/>
    <row r="6304" s="252" customFormat="1"/>
    <row r="6305" s="252" customFormat="1"/>
    <row r="6306" s="252" customFormat="1"/>
    <row r="6307" s="252" customFormat="1"/>
    <row r="6308" s="252" customFormat="1"/>
    <row r="6309" s="252" customFormat="1"/>
    <row r="6310" s="252" customFormat="1"/>
    <row r="6311" s="252" customFormat="1"/>
    <row r="6312" s="252" customFormat="1"/>
    <row r="6313" s="252" customFormat="1"/>
    <row r="6314" s="252" customFormat="1"/>
    <row r="6315" s="252" customFormat="1"/>
    <row r="6316" s="252" customFormat="1"/>
    <row r="6317" s="252" customFormat="1"/>
    <row r="6318" s="252" customFormat="1"/>
    <row r="6319" s="252" customFormat="1"/>
    <row r="6320" s="252" customFormat="1"/>
    <row r="6321" s="252" customFormat="1"/>
    <row r="6322" s="252" customFormat="1"/>
    <row r="6323" s="252" customFormat="1"/>
    <row r="6324" s="252" customFormat="1"/>
    <row r="6325" s="252" customFormat="1"/>
    <row r="6326" s="252" customFormat="1"/>
    <row r="6327" s="252" customFormat="1"/>
    <row r="6328" s="252" customFormat="1"/>
    <row r="6329" s="252" customFormat="1"/>
    <row r="6330" s="252" customFormat="1"/>
    <row r="6331" s="252" customFormat="1"/>
    <row r="6332" s="252" customFormat="1"/>
    <row r="6333" s="252" customFormat="1"/>
    <row r="6334" s="252" customFormat="1"/>
    <row r="6335" s="252" customFormat="1"/>
    <row r="6336" s="252" customFormat="1"/>
    <row r="6337" s="252" customFormat="1"/>
    <row r="6338" s="252" customFormat="1"/>
    <row r="6339" s="252" customFormat="1"/>
    <row r="6340" s="252" customFormat="1"/>
    <row r="6341" s="252" customFormat="1"/>
    <row r="6342" s="252" customFormat="1"/>
    <row r="6343" s="252" customFormat="1"/>
    <row r="6344" s="252" customFormat="1"/>
    <row r="6345" s="252" customFormat="1"/>
    <row r="6346" s="252" customFormat="1"/>
    <row r="6347" s="252" customFormat="1"/>
    <row r="6348" s="252" customFormat="1"/>
    <row r="6349" s="252" customFormat="1"/>
    <row r="6350" s="252" customFormat="1"/>
    <row r="6351" s="252" customFormat="1"/>
    <row r="6352" s="252" customFormat="1"/>
    <row r="6353" s="252" customFormat="1"/>
    <row r="6354" s="252" customFormat="1"/>
    <row r="6355" s="252" customFormat="1"/>
    <row r="6356" s="252" customFormat="1"/>
    <row r="6357" s="252" customFormat="1"/>
    <row r="6358" s="252" customFormat="1"/>
    <row r="6359" s="252" customFormat="1"/>
    <row r="6360" s="252" customFormat="1"/>
    <row r="6361" s="252" customFormat="1"/>
    <row r="6362" s="252" customFormat="1"/>
    <row r="6363" s="252" customFormat="1"/>
    <row r="6364" s="252" customFormat="1"/>
    <row r="6365" s="252" customFormat="1"/>
    <row r="6366" s="252" customFormat="1"/>
    <row r="6367" s="252" customFormat="1"/>
    <row r="6368" s="252" customFormat="1"/>
    <row r="6369" s="252" customFormat="1"/>
    <row r="6370" s="252" customFormat="1"/>
    <row r="6371" s="252" customFormat="1"/>
    <row r="6372" s="252" customFormat="1"/>
    <row r="6373" s="252" customFormat="1"/>
    <row r="6374" s="252" customFormat="1"/>
    <row r="6375" s="252" customFormat="1"/>
    <row r="6376" s="252" customFormat="1"/>
    <row r="6377" s="252" customFormat="1"/>
    <row r="6378" s="252" customFormat="1"/>
    <row r="6379" s="252" customFormat="1"/>
    <row r="6380" s="252" customFormat="1"/>
    <row r="6381" s="252" customFormat="1"/>
    <row r="6382" s="252" customFormat="1"/>
    <row r="6383" s="252" customFormat="1"/>
    <row r="6384" s="252" customFormat="1"/>
    <row r="6385" s="252" customFormat="1"/>
    <row r="6386" s="252" customFormat="1"/>
    <row r="6387" s="252" customFormat="1"/>
    <row r="6388" s="252" customFormat="1"/>
    <row r="6389" s="252" customFormat="1"/>
    <row r="6390" s="252" customFormat="1"/>
    <row r="6391" s="252" customFormat="1"/>
    <row r="6392" s="252" customFormat="1"/>
    <row r="6393" s="252" customFormat="1"/>
    <row r="6394" s="252" customFormat="1"/>
    <row r="6395" s="252" customFormat="1"/>
    <row r="6396" s="252" customFormat="1"/>
    <row r="6397" s="252" customFormat="1"/>
    <row r="6398" s="252" customFormat="1"/>
    <row r="6399" s="252" customFormat="1"/>
    <row r="6400" s="252" customFormat="1"/>
    <row r="6401" s="252" customFormat="1"/>
    <row r="6402" s="252" customFormat="1"/>
    <row r="6403" s="252" customFormat="1"/>
    <row r="6404" s="252" customFormat="1"/>
    <row r="6405" s="252" customFormat="1"/>
    <row r="6406" s="252" customFormat="1"/>
    <row r="6407" s="252" customFormat="1"/>
    <row r="6408" s="252" customFormat="1"/>
    <row r="6409" s="252" customFormat="1"/>
    <row r="6410" s="252" customFormat="1"/>
    <row r="6411" s="252" customFormat="1"/>
    <row r="6412" s="252" customFormat="1"/>
    <row r="6413" s="252" customFormat="1"/>
    <row r="6414" s="252" customFormat="1"/>
    <row r="6415" s="252" customFormat="1"/>
    <row r="6416" s="252" customFormat="1"/>
    <row r="6417" s="252" customFormat="1"/>
    <row r="6418" s="252" customFormat="1"/>
    <row r="6419" s="252" customFormat="1"/>
    <row r="6420" s="252" customFormat="1"/>
    <row r="6421" s="252" customFormat="1"/>
    <row r="6422" s="252" customFormat="1"/>
    <row r="6423" s="252" customFormat="1"/>
    <row r="6424" s="252" customFormat="1"/>
    <row r="6425" s="252" customFormat="1"/>
    <row r="6426" s="252" customFormat="1"/>
    <row r="6427" s="252" customFormat="1"/>
    <row r="6428" s="252" customFormat="1"/>
    <row r="6429" s="252" customFormat="1"/>
    <row r="6430" s="252" customFormat="1"/>
    <row r="6431" s="252" customFormat="1"/>
    <row r="6432" s="252" customFormat="1"/>
    <row r="6433" s="252" customFormat="1"/>
    <row r="6434" s="252" customFormat="1"/>
    <row r="6435" s="252" customFormat="1"/>
    <row r="6436" s="252" customFormat="1"/>
    <row r="6437" s="252" customFormat="1"/>
    <row r="6438" s="252" customFormat="1"/>
    <row r="6439" s="252" customFormat="1"/>
    <row r="6440" s="252" customFormat="1"/>
    <row r="6441" s="252" customFormat="1"/>
    <row r="6442" s="252" customFormat="1"/>
    <row r="6443" s="252" customFormat="1"/>
    <row r="6444" s="252" customFormat="1"/>
    <row r="6445" s="252" customFormat="1"/>
    <row r="6446" s="252" customFormat="1"/>
    <row r="6447" s="252" customFormat="1"/>
    <row r="6448" s="252" customFormat="1"/>
    <row r="6449" s="252" customFormat="1"/>
    <row r="6450" s="252" customFormat="1"/>
    <row r="6451" s="252" customFormat="1"/>
    <row r="6452" s="252" customFormat="1"/>
    <row r="6453" s="252" customFormat="1"/>
    <row r="6454" s="252" customFormat="1"/>
    <row r="6455" s="252" customFormat="1"/>
    <row r="6456" s="252" customFormat="1"/>
    <row r="6457" s="252" customFormat="1"/>
    <row r="6458" s="252" customFormat="1"/>
    <row r="6459" s="252" customFormat="1"/>
    <row r="6460" s="252" customFormat="1"/>
    <row r="6461" s="252" customFormat="1"/>
    <row r="6462" s="252" customFormat="1"/>
    <row r="6463" s="252" customFormat="1"/>
    <row r="6464" s="252" customFormat="1"/>
    <row r="6465" s="252" customFormat="1"/>
    <row r="6466" s="252" customFormat="1"/>
    <row r="6467" s="252" customFormat="1"/>
    <row r="6468" s="252" customFormat="1"/>
    <row r="6469" s="252" customFormat="1"/>
    <row r="6470" s="252" customFormat="1"/>
    <row r="6471" s="252" customFormat="1"/>
    <row r="6472" s="252" customFormat="1"/>
    <row r="6473" s="252" customFormat="1"/>
    <row r="6474" s="252" customFormat="1"/>
    <row r="6475" s="252" customFormat="1"/>
    <row r="6476" s="252" customFormat="1"/>
    <row r="6477" s="252" customFormat="1"/>
    <row r="6478" s="252" customFormat="1"/>
    <row r="6479" s="252" customFormat="1"/>
    <row r="6480" s="252" customFormat="1"/>
    <row r="6481" s="252" customFormat="1"/>
    <row r="6482" s="252" customFormat="1"/>
    <row r="6483" s="252" customFormat="1"/>
    <row r="6484" s="252" customFormat="1"/>
    <row r="6485" s="252" customFormat="1"/>
    <row r="6486" s="252" customFormat="1"/>
    <row r="6487" s="252" customFormat="1"/>
    <row r="6488" s="252" customFormat="1"/>
    <row r="6489" s="252" customFormat="1"/>
    <row r="6490" s="252" customFormat="1"/>
    <row r="6491" s="252" customFormat="1"/>
    <row r="6492" s="252" customFormat="1"/>
    <row r="6493" s="252" customFormat="1"/>
    <row r="6494" s="252" customFormat="1"/>
    <row r="6495" s="252" customFormat="1"/>
    <row r="6496" s="252" customFormat="1"/>
    <row r="6497" s="252" customFormat="1"/>
    <row r="6498" s="252" customFormat="1"/>
    <row r="6499" s="252" customFormat="1"/>
    <row r="6500" s="252" customFormat="1"/>
    <row r="6501" s="252" customFormat="1"/>
    <row r="6502" s="252" customFormat="1"/>
    <row r="6503" s="252" customFormat="1"/>
    <row r="6504" s="252" customFormat="1"/>
    <row r="6505" s="252" customFormat="1"/>
    <row r="6506" s="252" customFormat="1"/>
    <row r="6507" s="252" customFormat="1"/>
    <row r="6508" s="252" customFormat="1"/>
    <row r="6509" s="252" customFormat="1"/>
    <row r="6510" s="252" customFormat="1"/>
    <row r="6511" s="252" customFormat="1"/>
    <row r="6512" s="252" customFormat="1"/>
    <row r="6513" s="252" customFormat="1"/>
    <row r="6514" s="252" customFormat="1"/>
    <row r="6515" s="252" customFormat="1"/>
    <row r="6516" s="252" customFormat="1"/>
    <row r="6517" s="252" customFormat="1"/>
    <row r="6518" s="252" customFormat="1"/>
    <row r="6519" s="252" customFormat="1"/>
    <row r="6520" s="252" customFormat="1"/>
    <row r="6521" s="252" customFormat="1"/>
    <row r="6522" s="252" customFormat="1"/>
    <row r="6523" s="252" customFormat="1"/>
    <row r="6524" s="252" customFormat="1"/>
    <row r="6525" s="252" customFormat="1"/>
    <row r="6526" s="252" customFormat="1"/>
    <row r="6527" s="252" customFormat="1"/>
    <row r="6528" s="252" customFormat="1"/>
    <row r="6529" s="252" customFormat="1"/>
    <row r="6530" s="252" customFormat="1"/>
    <row r="6531" s="252" customFormat="1"/>
    <row r="6532" s="252" customFormat="1"/>
    <row r="6533" s="252" customFormat="1"/>
    <row r="6534" s="252" customFormat="1"/>
    <row r="6535" s="252" customFormat="1"/>
    <row r="6536" s="252" customFormat="1"/>
    <row r="6537" s="252" customFormat="1"/>
    <row r="6538" s="252" customFormat="1"/>
    <row r="6539" s="252" customFormat="1"/>
    <row r="6540" s="252" customFormat="1"/>
    <row r="6541" s="252" customFormat="1"/>
    <row r="6542" s="252" customFormat="1"/>
    <row r="6543" s="252" customFormat="1"/>
    <row r="6544" s="252" customFormat="1"/>
    <row r="6545" s="252" customFormat="1"/>
    <row r="6546" s="252" customFormat="1"/>
    <row r="6547" s="252" customFormat="1"/>
    <row r="6548" s="252" customFormat="1"/>
    <row r="6549" s="252" customFormat="1"/>
    <row r="6550" s="252" customFormat="1"/>
    <row r="6551" s="252" customFormat="1"/>
    <row r="6552" s="252" customFormat="1"/>
    <row r="6553" s="252" customFormat="1"/>
    <row r="6554" s="252" customFormat="1"/>
    <row r="6555" s="252" customFormat="1"/>
    <row r="6556" s="252" customFormat="1"/>
    <row r="6557" s="252" customFormat="1"/>
    <row r="6558" s="252" customFormat="1"/>
    <row r="6559" s="252" customFormat="1"/>
    <row r="6560" s="252" customFormat="1"/>
    <row r="6561" s="252" customFormat="1"/>
    <row r="6562" s="252" customFormat="1"/>
    <row r="6563" s="252" customFormat="1"/>
    <row r="6564" s="252" customFormat="1"/>
    <row r="6565" s="252" customFormat="1"/>
    <row r="6566" s="252" customFormat="1"/>
    <row r="6567" s="252" customFormat="1"/>
    <row r="6568" s="252" customFormat="1"/>
    <row r="6569" s="252" customFormat="1"/>
    <row r="6570" s="252" customFormat="1"/>
    <row r="6571" s="252" customFormat="1"/>
    <row r="6572" s="252" customFormat="1"/>
    <row r="6573" s="252" customFormat="1"/>
    <row r="6574" s="252" customFormat="1"/>
    <row r="6575" s="252" customFormat="1"/>
    <row r="6576" s="252" customFormat="1"/>
    <row r="6577" s="252" customFormat="1"/>
    <row r="6578" s="252" customFormat="1"/>
    <row r="6579" s="252" customFormat="1"/>
    <row r="6580" s="252" customFormat="1"/>
    <row r="6581" s="252" customFormat="1"/>
    <row r="6582" s="252" customFormat="1"/>
    <row r="6583" s="252" customFormat="1"/>
    <row r="6584" s="252" customFormat="1"/>
    <row r="6585" s="252" customFormat="1"/>
    <row r="6586" s="252" customFormat="1"/>
    <row r="6587" s="252" customFormat="1"/>
    <row r="6588" s="252" customFormat="1"/>
    <row r="6589" s="252" customFormat="1"/>
    <row r="6590" s="252" customFormat="1"/>
    <row r="6591" s="252" customFormat="1"/>
    <row r="6592" s="252" customFormat="1"/>
    <row r="6593" s="252" customFormat="1"/>
    <row r="6594" s="252" customFormat="1"/>
    <row r="6595" s="252" customFormat="1"/>
    <row r="6596" s="252" customFormat="1"/>
    <row r="6597" s="252" customFormat="1"/>
    <row r="6598" s="252" customFormat="1"/>
    <row r="6599" s="252" customFormat="1"/>
    <row r="6600" s="252" customFormat="1"/>
    <row r="6601" s="252" customFormat="1"/>
    <row r="6602" s="252" customFormat="1"/>
    <row r="6603" s="252" customFormat="1"/>
    <row r="6604" s="252" customFormat="1"/>
    <row r="6605" s="252" customFormat="1"/>
    <row r="6606" s="252" customFormat="1"/>
    <row r="6607" s="252" customFormat="1"/>
    <row r="6608" s="252" customFormat="1"/>
    <row r="6609" s="252" customFormat="1"/>
    <row r="6610" s="252" customFormat="1"/>
    <row r="6611" s="252" customFormat="1"/>
    <row r="6612" s="252" customFormat="1"/>
    <row r="6613" s="252" customFormat="1"/>
    <row r="6614" s="252" customFormat="1"/>
    <row r="6615" s="252" customFormat="1"/>
    <row r="6616" s="252" customFormat="1"/>
    <row r="6617" s="252" customFormat="1"/>
    <row r="6618" s="252" customFormat="1"/>
    <row r="6619" s="252" customFormat="1"/>
    <row r="6620" s="252" customFormat="1"/>
    <row r="6621" s="252" customFormat="1"/>
    <row r="6622" s="252" customFormat="1"/>
    <row r="6623" s="252" customFormat="1"/>
    <row r="6624" s="252" customFormat="1"/>
    <row r="6625" s="252" customFormat="1"/>
    <row r="6626" s="252" customFormat="1"/>
    <row r="6627" s="252" customFormat="1"/>
    <row r="6628" s="252" customFormat="1"/>
    <row r="6629" s="252" customFormat="1"/>
    <row r="6630" s="252" customFormat="1"/>
    <row r="6631" s="252" customFormat="1"/>
    <row r="6632" s="252" customFormat="1"/>
    <row r="6633" s="252" customFormat="1"/>
    <row r="6634" s="252" customFormat="1"/>
    <row r="6635" s="252" customFormat="1"/>
    <row r="6636" s="252" customFormat="1"/>
    <row r="6637" s="252" customFormat="1"/>
    <row r="6638" s="252" customFormat="1"/>
    <row r="6639" s="252" customFormat="1"/>
    <row r="6640" s="252" customFormat="1"/>
    <row r="6641" s="252" customFormat="1"/>
    <row r="6642" s="252" customFormat="1"/>
    <row r="6643" s="252" customFormat="1"/>
    <row r="6644" s="252" customFormat="1"/>
    <row r="6645" s="252" customFormat="1"/>
    <row r="6646" s="252" customFormat="1"/>
    <row r="6647" s="252" customFormat="1"/>
    <row r="6648" s="252" customFormat="1"/>
    <row r="6649" s="252" customFormat="1"/>
    <row r="6650" s="252" customFormat="1"/>
    <row r="6651" s="252" customFormat="1"/>
    <row r="6652" s="252" customFormat="1"/>
    <row r="6653" s="252" customFormat="1"/>
    <row r="6654" s="252" customFormat="1"/>
    <row r="6655" s="252" customFormat="1"/>
    <row r="6656" s="252" customFormat="1"/>
    <row r="6657" s="252" customFormat="1"/>
    <row r="6658" s="252" customFormat="1"/>
    <row r="6659" s="252" customFormat="1"/>
    <row r="6660" s="252" customFormat="1"/>
    <row r="6661" s="252" customFormat="1"/>
    <row r="6662" s="252" customFormat="1"/>
    <row r="6663" s="252" customFormat="1"/>
    <row r="6664" s="252" customFormat="1"/>
    <row r="6665" s="252" customFormat="1"/>
    <row r="6666" s="252" customFormat="1"/>
    <row r="6667" s="252" customFormat="1"/>
    <row r="6668" s="252" customFormat="1"/>
    <row r="6669" s="252" customFormat="1"/>
    <row r="6670" s="252" customFormat="1"/>
    <row r="6671" s="252" customFormat="1"/>
    <row r="6672" s="252" customFormat="1"/>
    <row r="6673" s="252" customFormat="1"/>
    <row r="6674" s="252" customFormat="1"/>
    <row r="6675" s="252" customFormat="1"/>
    <row r="6676" s="252" customFormat="1"/>
    <row r="6677" s="252" customFormat="1"/>
    <row r="6678" s="252" customFormat="1"/>
    <row r="6679" s="252" customFormat="1"/>
    <row r="6680" s="252" customFormat="1"/>
    <row r="6681" s="252" customFormat="1"/>
    <row r="6682" s="252" customFormat="1"/>
    <row r="6683" s="252" customFormat="1"/>
    <row r="6684" s="252" customFormat="1"/>
    <row r="6685" s="252" customFormat="1"/>
    <row r="6686" s="252" customFormat="1"/>
    <row r="6687" s="252" customFormat="1"/>
    <row r="6688" s="252" customFormat="1"/>
    <row r="6689" s="252" customFormat="1"/>
    <row r="6690" s="252" customFormat="1"/>
    <row r="6691" s="252" customFormat="1"/>
    <row r="6692" s="252" customFormat="1"/>
    <row r="6693" s="252" customFormat="1"/>
    <row r="6694" s="252" customFormat="1"/>
    <row r="6695" s="252" customFormat="1"/>
    <row r="6696" s="252" customFormat="1"/>
    <row r="6697" s="252" customFormat="1"/>
    <row r="6698" s="252" customFormat="1"/>
    <row r="6699" s="252" customFormat="1"/>
    <row r="6700" s="252" customFormat="1"/>
    <row r="6701" s="252" customFormat="1"/>
    <row r="6702" s="252" customFormat="1"/>
    <row r="6703" s="252" customFormat="1"/>
    <row r="6704" s="252" customFormat="1"/>
    <row r="6705" s="252" customFormat="1"/>
    <row r="6706" s="252" customFormat="1"/>
    <row r="6707" s="252" customFormat="1"/>
    <row r="6708" s="252" customFormat="1"/>
    <row r="6709" s="252" customFormat="1"/>
    <row r="6710" s="252" customFormat="1"/>
    <row r="6711" s="252" customFormat="1"/>
    <row r="6712" s="252" customFormat="1"/>
    <row r="6713" s="252" customFormat="1"/>
    <row r="6714" s="252" customFormat="1"/>
    <row r="6715" s="252" customFormat="1"/>
    <row r="6716" s="252" customFormat="1"/>
    <row r="6717" s="252" customFormat="1"/>
    <row r="6718" s="252" customFormat="1"/>
    <row r="6719" s="252" customFormat="1"/>
    <row r="6720" s="252" customFormat="1"/>
    <row r="6721" s="252" customFormat="1"/>
    <row r="6722" s="252" customFormat="1"/>
    <row r="6723" s="252" customFormat="1"/>
    <row r="6724" s="252" customFormat="1"/>
    <row r="6725" s="252" customFormat="1"/>
    <row r="6726" s="252" customFormat="1"/>
    <row r="6727" s="252" customFormat="1"/>
    <row r="6728" s="252" customFormat="1"/>
    <row r="6729" s="252" customFormat="1"/>
    <row r="6730" s="252" customFormat="1"/>
    <row r="6731" s="252" customFormat="1"/>
    <row r="6732" s="252" customFormat="1"/>
    <row r="6733" s="252" customFormat="1"/>
    <row r="6734" s="252" customFormat="1"/>
    <row r="6735" s="252" customFormat="1"/>
    <row r="6736" s="252" customFormat="1"/>
    <row r="6737" s="252" customFormat="1"/>
    <row r="6738" s="252" customFormat="1"/>
    <row r="6739" s="252" customFormat="1"/>
    <row r="6740" s="252" customFormat="1"/>
    <row r="6741" s="252" customFormat="1"/>
    <row r="6742" s="252" customFormat="1"/>
    <row r="6743" s="252" customFormat="1"/>
    <row r="6744" s="252" customFormat="1"/>
    <row r="6745" s="252" customFormat="1"/>
    <row r="6746" s="252" customFormat="1"/>
    <row r="6747" s="252" customFormat="1"/>
    <row r="6748" s="252" customFormat="1"/>
    <row r="6749" s="252" customFormat="1"/>
    <row r="6750" s="252" customFormat="1"/>
    <row r="6751" s="252" customFormat="1"/>
    <row r="6752" s="252" customFormat="1"/>
    <row r="6753" s="252" customFormat="1"/>
    <row r="6754" s="252" customFormat="1"/>
    <row r="6755" s="252" customFormat="1"/>
    <row r="6756" s="252" customFormat="1"/>
    <row r="6757" s="252" customFormat="1"/>
    <row r="6758" s="252" customFormat="1"/>
    <row r="6759" s="252" customFormat="1"/>
    <row r="6760" s="252" customFormat="1"/>
    <row r="6761" s="252" customFormat="1"/>
    <row r="6762" s="252" customFormat="1"/>
    <row r="6763" s="252" customFormat="1"/>
    <row r="6764" s="252" customFormat="1"/>
    <row r="6765" s="252" customFormat="1"/>
    <row r="6766" s="252" customFormat="1"/>
    <row r="6767" s="252" customFormat="1"/>
    <row r="6768" s="252" customFormat="1"/>
    <row r="6769" s="252" customFormat="1"/>
    <row r="6770" s="252" customFormat="1"/>
    <row r="6771" s="252" customFormat="1"/>
    <row r="6772" s="252" customFormat="1"/>
    <row r="6773" s="252" customFormat="1"/>
    <row r="6774" s="252" customFormat="1"/>
    <row r="6775" s="252" customFormat="1"/>
    <row r="6776" s="252" customFormat="1"/>
    <row r="6777" s="252" customFormat="1"/>
    <row r="6778" s="252" customFormat="1"/>
    <row r="6779" s="252" customFormat="1"/>
    <row r="6780" s="252" customFormat="1"/>
    <row r="6781" s="252" customFormat="1"/>
    <row r="6782" s="252" customFormat="1"/>
    <row r="6783" s="252" customFormat="1"/>
    <row r="6784" s="252" customFormat="1"/>
    <row r="6785" s="252" customFormat="1"/>
    <row r="6786" s="252" customFormat="1"/>
    <row r="6787" s="252" customFormat="1"/>
    <row r="6788" s="252" customFormat="1"/>
    <row r="6789" s="252" customFormat="1"/>
    <row r="6790" s="252" customFormat="1"/>
    <row r="6791" s="252" customFormat="1"/>
    <row r="6792" s="252" customFormat="1"/>
    <row r="6793" s="252" customFormat="1"/>
    <row r="6794" s="252" customFormat="1"/>
    <row r="6795" s="252" customFormat="1"/>
    <row r="6796" s="252" customFormat="1"/>
    <row r="6797" s="252" customFormat="1"/>
    <row r="6798" s="252" customFormat="1"/>
    <row r="6799" s="252" customFormat="1"/>
    <row r="6800" s="252" customFormat="1"/>
    <row r="6801" s="252" customFormat="1"/>
    <row r="6802" s="252" customFormat="1"/>
    <row r="6803" s="252" customFormat="1"/>
    <row r="6804" s="252" customFormat="1"/>
    <row r="6805" s="252" customFormat="1"/>
    <row r="6806" s="252" customFormat="1"/>
    <row r="6807" s="252" customFormat="1"/>
    <row r="6808" s="252" customFormat="1"/>
    <row r="6809" s="252" customFormat="1"/>
    <row r="6810" s="252" customFormat="1"/>
    <row r="6811" s="252" customFormat="1"/>
    <row r="6812" s="252" customFormat="1"/>
    <row r="6813" s="252" customFormat="1"/>
    <row r="6814" s="252" customFormat="1"/>
    <row r="6815" s="252" customFormat="1"/>
    <row r="6816" s="252" customFormat="1"/>
    <row r="6817" s="252" customFormat="1"/>
    <row r="6818" s="252" customFormat="1"/>
    <row r="6819" s="252" customFormat="1"/>
    <row r="6820" s="252" customFormat="1"/>
    <row r="6821" s="252" customFormat="1"/>
    <row r="6822" s="252" customFormat="1"/>
    <row r="6823" s="252" customFormat="1"/>
    <row r="6824" s="252" customFormat="1"/>
    <row r="6825" s="252" customFormat="1"/>
    <row r="6826" s="252" customFormat="1"/>
    <row r="6827" s="252" customFormat="1"/>
    <row r="6828" s="252" customFormat="1"/>
    <row r="6829" s="252" customFormat="1"/>
    <row r="6830" s="252" customFormat="1"/>
    <row r="6831" s="252" customFormat="1"/>
    <row r="6832" s="252" customFormat="1"/>
    <row r="6833" s="252" customFormat="1"/>
    <row r="6834" s="252" customFormat="1"/>
    <row r="6835" s="252" customFormat="1"/>
    <row r="6836" s="252" customFormat="1"/>
    <row r="6837" s="252" customFormat="1"/>
    <row r="6838" s="252" customFormat="1"/>
    <row r="6839" s="252" customFormat="1"/>
    <row r="6840" s="252" customFormat="1"/>
    <row r="6841" s="252" customFormat="1"/>
    <row r="6842" s="252" customFormat="1"/>
    <row r="6843" s="252" customFormat="1"/>
    <row r="6844" s="252" customFormat="1"/>
    <row r="6845" s="252" customFormat="1"/>
    <row r="6846" s="252" customFormat="1"/>
    <row r="6847" s="252" customFormat="1"/>
    <row r="6848" s="252" customFormat="1"/>
    <row r="6849" s="252" customFormat="1"/>
    <row r="6850" s="252" customFormat="1"/>
    <row r="6851" s="252" customFormat="1"/>
    <row r="6852" s="252" customFormat="1"/>
    <row r="6853" s="252" customFormat="1"/>
    <row r="6854" s="252" customFormat="1"/>
    <row r="6855" s="252" customFormat="1"/>
    <row r="6856" s="252" customFormat="1"/>
    <row r="6857" s="252" customFormat="1"/>
    <row r="6858" s="252" customFormat="1"/>
    <row r="6859" s="252" customFormat="1"/>
    <row r="6860" s="252" customFormat="1"/>
    <row r="6861" s="252" customFormat="1"/>
    <row r="6862" s="252" customFormat="1"/>
    <row r="6863" s="252" customFormat="1"/>
    <row r="6864" s="252" customFormat="1"/>
    <row r="6865" s="252" customFormat="1"/>
    <row r="6866" s="252" customFormat="1"/>
    <row r="6867" s="252" customFormat="1"/>
    <row r="6868" s="252" customFormat="1"/>
    <row r="6869" s="252" customFormat="1"/>
    <row r="6870" s="252" customFormat="1"/>
    <row r="6871" s="252" customFormat="1"/>
    <row r="6872" s="252" customFormat="1"/>
    <row r="6873" s="252" customFormat="1"/>
    <row r="6874" s="252" customFormat="1"/>
    <row r="6875" s="252" customFormat="1"/>
    <row r="6876" s="252" customFormat="1"/>
    <row r="6877" s="252" customFormat="1"/>
    <row r="6878" s="252" customFormat="1"/>
    <row r="6879" s="252" customFormat="1"/>
    <row r="6880" s="252" customFormat="1"/>
    <row r="6881" s="252" customFormat="1"/>
    <row r="6882" s="252" customFormat="1"/>
    <row r="6883" s="252" customFormat="1"/>
    <row r="6884" s="252" customFormat="1"/>
    <row r="6885" s="252" customFormat="1"/>
    <row r="6886" s="252" customFormat="1"/>
    <row r="6887" s="252" customFormat="1"/>
    <row r="6888" s="252" customFormat="1"/>
    <row r="6889" s="252" customFormat="1"/>
    <row r="6890" s="252" customFormat="1"/>
    <row r="6891" s="252" customFormat="1"/>
    <row r="6892" s="252" customFormat="1"/>
    <row r="6893" s="252" customFormat="1"/>
    <row r="6894" s="252" customFormat="1"/>
    <row r="6895" s="252" customFormat="1"/>
    <row r="6896" s="252" customFormat="1"/>
    <row r="6897" s="252" customFormat="1"/>
    <row r="6898" s="252" customFormat="1"/>
    <row r="6899" s="252" customFormat="1"/>
    <row r="6900" s="252" customFormat="1"/>
    <row r="6901" s="252" customFormat="1"/>
    <row r="6902" s="252" customFormat="1"/>
    <row r="6903" s="252" customFormat="1"/>
    <row r="6904" s="252" customFormat="1"/>
    <row r="6905" s="252" customFormat="1"/>
    <row r="6906" s="252" customFormat="1"/>
    <row r="6907" s="252" customFormat="1"/>
    <row r="6908" s="252" customFormat="1"/>
    <row r="6909" s="252" customFormat="1"/>
    <row r="6910" s="252" customFormat="1"/>
    <row r="6911" s="252" customFormat="1"/>
    <row r="6912" s="252" customFormat="1"/>
    <row r="6913" s="252" customFormat="1"/>
    <row r="6914" s="252" customFormat="1"/>
    <row r="6915" s="252" customFormat="1"/>
    <row r="6916" s="252" customFormat="1"/>
    <row r="6917" s="252" customFormat="1"/>
    <row r="6918" s="252" customFormat="1"/>
    <row r="6919" s="252" customFormat="1"/>
    <row r="6920" s="252" customFormat="1"/>
    <row r="6921" s="252" customFormat="1"/>
    <row r="6922" s="252" customFormat="1"/>
    <row r="6923" s="252" customFormat="1"/>
    <row r="6924" s="252" customFormat="1"/>
    <row r="6925" s="252" customFormat="1"/>
    <row r="6926" s="252" customFormat="1"/>
    <row r="6927" s="252" customFormat="1"/>
    <row r="6928" s="252" customFormat="1"/>
    <row r="6929" s="252" customFormat="1"/>
    <row r="6930" s="252" customFormat="1"/>
    <row r="6931" s="252" customFormat="1"/>
    <row r="6932" s="252" customFormat="1"/>
    <row r="6933" s="252" customFormat="1"/>
    <row r="6934" s="252" customFormat="1"/>
    <row r="6935" s="252" customFormat="1"/>
    <row r="6936" s="252" customFormat="1"/>
    <row r="6937" s="252" customFormat="1"/>
    <row r="6938" s="252" customFormat="1"/>
    <row r="6939" s="252" customFormat="1"/>
    <row r="6940" s="252" customFormat="1"/>
    <row r="6941" s="252" customFormat="1"/>
    <row r="6942" s="252" customFormat="1"/>
    <row r="6943" s="252" customFormat="1"/>
    <row r="6944" s="252" customFormat="1"/>
    <row r="6945" s="252" customFormat="1"/>
    <row r="6946" s="252" customFormat="1"/>
    <row r="6947" s="252" customFormat="1"/>
    <row r="6948" s="252" customFormat="1"/>
    <row r="6949" s="252" customFormat="1"/>
    <row r="6950" s="252" customFormat="1"/>
    <row r="6951" s="252" customFormat="1"/>
    <row r="6952" s="252" customFormat="1"/>
    <row r="6953" s="252" customFormat="1"/>
    <row r="6954" s="252" customFormat="1"/>
    <row r="6955" s="252" customFormat="1"/>
    <row r="6956" s="252" customFormat="1"/>
    <row r="6957" s="252" customFormat="1"/>
    <row r="6958" s="252" customFormat="1"/>
    <row r="6959" s="252" customFormat="1"/>
    <row r="6960" s="252" customFormat="1"/>
    <row r="6961" s="252" customFormat="1"/>
    <row r="6962" s="252" customFormat="1"/>
    <row r="6963" s="252" customFormat="1"/>
    <row r="6964" s="252" customFormat="1"/>
    <row r="6965" s="252" customFormat="1"/>
    <row r="6966" s="252" customFormat="1"/>
    <row r="6967" s="252" customFormat="1"/>
    <row r="6968" s="252" customFormat="1"/>
    <row r="6969" s="252" customFormat="1"/>
    <row r="6970" s="252" customFormat="1"/>
    <row r="6971" s="252" customFormat="1"/>
    <row r="6972" s="252" customFormat="1"/>
    <row r="6973" s="252" customFormat="1"/>
    <row r="6974" s="252" customFormat="1"/>
    <row r="6975" s="252" customFormat="1"/>
    <row r="6976" s="252" customFormat="1"/>
    <row r="6977" s="252" customFormat="1"/>
    <row r="6978" s="252" customFormat="1"/>
    <row r="6979" s="252" customFormat="1"/>
    <row r="6980" s="252" customFormat="1"/>
    <row r="6981" s="252" customFormat="1"/>
    <row r="6982" s="252" customFormat="1"/>
    <row r="6983" s="252" customFormat="1"/>
    <row r="6984" s="252" customFormat="1"/>
    <row r="6985" s="252" customFormat="1"/>
    <row r="6986" s="252" customFormat="1"/>
    <row r="6987" s="252" customFormat="1"/>
    <row r="6988" s="252" customFormat="1"/>
    <row r="6989" s="252" customFormat="1"/>
    <row r="6990" s="252" customFormat="1"/>
    <row r="6991" s="252" customFormat="1"/>
    <row r="6992" s="252" customFormat="1"/>
    <row r="6993" s="252" customFormat="1"/>
    <row r="6994" s="252" customFormat="1"/>
    <row r="6995" s="252" customFormat="1"/>
    <row r="6996" s="252" customFormat="1"/>
    <row r="6997" s="252" customFormat="1"/>
    <row r="6998" s="252" customFormat="1"/>
    <row r="6999" s="252" customFormat="1"/>
    <row r="7000" s="252" customFormat="1"/>
    <row r="7001" s="252" customFormat="1"/>
    <row r="7002" s="252" customFormat="1"/>
    <row r="7003" s="252" customFormat="1"/>
    <row r="7004" s="252" customFormat="1"/>
    <row r="7005" s="252" customFormat="1"/>
    <row r="7006" s="252" customFormat="1"/>
    <row r="7007" s="252" customFormat="1"/>
    <row r="7008" s="252" customFormat="1"/>
    <row r="7009" s="252" customFormat="1"/>
    <row r="7010" s="252" customFormat="1"/>
    <row r="7011" s="252" customFormat="1"/>
    <row r="7012" s="252" customFormat="1"/>
    <row r="7013" s="252" customFormat="1"/>
    <row r="7014" s="252" customFormat="1"/>
    <row r="7015" s="252" customFormat="1"/>
    <row r="7016" s="252" customFormat="1"/>
    <row r="7017" s="252" customFormat="1"/>
    <row r="7018" s="252" customFormat="1"/>
    <row r="7019" s="252" customFormat="1"/>
    <row r="7020" s="252" customFormat="1"/>
    <row r="7021" s="252" customFormat="1"/>
    <row r="7022" s="252" customFormat="1"/>
    <row r="7023" s="252" customFormat="1"/>
    <row r="7024" s="252" customFormat="1"/>
    <row r="7025" s="252" customFormat="1"/>
    <row r="7026" s="252" customFormat="1"/>
    <row r="7027" s="252" customFormat="1"/>
    <row r="7028" s="252" customFormat="1"/>
    <row r="7029" s="252" customFormat="1"/>
    <row r="7030" s="252" customFormat="1"/>
    <row r="7031" s="252" customFormat="1"/>
    <row r="7032" s="252" customFormat="1"/>
    <row r="7033" s="252" customFormat="1"/>
    <row r="7034" s="252" customFormat="1"/>
    <row r="7035" s="252" customFormat="1"/>
    <row r="7036" s="252" customFormat="1"/>
    <row r="7037" s="252" customFormat="1"/>
    <row r="7038" s="252" customFormat="1"/>
    <row r="7039" s="252" customFormat="1"/>
    <row r="7040" s="252" customFormat="1"/>
    <row r="7041" s="252" customFormat="1"/>
    <row r="7042" s="252" customFormat="1"/>
    <row r="7043" s="252" customFormat="1"/>
    <row r="7044" s="252" customFormat="1"/>
    <row r="7045" s="252" customFormat="1"/>
    <row r="7046" s="252" customFormat="1"/>
    <row r="7047" s="252" customFormat="1"/>
    <row r="7048" s="252" customFormat="1"/>
    <row r="7049" s="252" customFormat="1"/>
    <row r="7050" s="252" customFormat="1"/>
    <row r="7051" s="252" customFormat="1"/>
    <row r="7052" s="252" customFormat="1"/>
    <row r="7053" s="252" customFormat="1"/>
    <row r="7054" s="252" customFormat="1"/>
    <row r="7055" s="252" customFormat="1"/>
    <row r="7056" s="252" customFormat="1"/>
    <row r="7057" s="252" customFormat="1"/>
    <row r="7058" s="252" customFormat="1"/>
    <row r="7059" s="252" customFormat="1"/>
    <row r="7060" s="252" customFormat="1"/>
    <row r="7061" s="252" customFormat="1"/>
    <row r="7062" s="252" customFormat="1"/>
    <row r="7063" s="252" customFormat="1"/>
    <row r="7064" s="252" customFormat="1"/>
    <row r="7065" s="252" customFormat="1"/>
    <row r="7066" s="252" customFormat="1"/>
    <row r="7067" s="252" customFormat="1"/>
    <row r="7068" s="252" customFormat="1"/>
    <row r="7069" s="252" customFormat="1"/>
    <row r="7070" s="252" customFormat="1"/>
    <row r="7071" s="252" customFormat="1"/>
    <row r="7072" s="252" customFormat="1"/>
    <row r="7073" s="252" customFormat="1"/>
    <row r="7074" s="252" customFormat="1"/>
    <row r="7075" s="252" customFormat="1"/>
    <row r="7076" s="252" customFormat="1"/>
    <row r="7077" s="252" customFormat="1"/>
    <row r="7078" s="252" customFormat="1"/>
    <row r="7079" s="252" customFormat="1"/>
    <row r="7080" s="252" customFormat="1"/>
    <row r="7081" s="252" customFormat="1"/>
    <row r="7082" s="252" customFormat="1"/>
    <row r="7083" s="252" customFormat="1"/>
    <row r="7084" s="252" customFormat="1"/>
    <row r="7085" s="252" customFormat="1"/>
    <row r="7086" s="252" customFormat="1"/>
    <row r="7087" s="252" customFormat="1"/>
    <row r="7088" s="252" customFormat="1"/>
    <row r="7089" s="252" customFormat="1"/>
    <row r="7090" s="252" customFormat="1"/>
    <row r="7091" s="252" customFormat="1"/>
    <row r="7092" s="252" customFormat="1"/>
    <row r="7093" s="252" customFormat="1"/>
    <row r="7094" s="252" customFormat="1"/>
    <row r="7095" s="252" customFormat="1"/>
    <row r="7096" s="252" customFormat="1"/>
    <row r="7097" s="252" customFormat="1"/>
    <row r="7098" s="252" customFormat="1"/>
    <row r="7099" s="252" customFormat="1"/>
    <row r="7100" s="252" customFormat="1"/>
    <row r="7101" s="252" customFormat="1"/>
    <row r="7102" s="252" customFormat="1"/>
    <row r="7103" s="252" customFormat="1"/>
    <row r="7104" s="252" customFormat="1"/>
    <row r="7105" s="252" customFormat="1"/>
    <row r="7106" s="252" customFormat="1"/>
    <row r="7107" s="252" customFormat="1"/>
    <row r="7108" s="252" customFormat="1"/>
    <row r="7109" s="252" customFormat="1"/>
    <row r="7110" s="252" customFormat="1"/>
    <row r="7111" s="252" customFormat="1"/>
    <row r="7112" s="252" customFormat="1"/>
    <row r="7113" s="252" customFormat="1"/>
    <row r="7114" s="252" customFormat="1"/>
    <row r="7115" s="252" customFormat="1"/>
    <row r="7116" s="252" customFormat="1"/>
    <row r="7117" s="252" customFormat="1"/>
    <row r="7118" s="252" customFormat="1"/>
    <row r="7119" s="252" customFormat="1"/>
    <row r="7120" s="252" customFormat="1"/>
    <row r="7121" s="252" customFormat="1"/>
    <row r="7122" s="252" customFormat="1"/>
    <row r="7123" s="252" customFormat="1"/>
    <row r="7124" s="252" customFormat="1"/>
    <row r="7125" s="252" customFormat="1"/>
    <row r="7126" s="252" customFormat="1"/>
    <row r="7127" s="252" customFormat="1"/>
    <row r="7128" s="252" customFormat="1"/>
    <row r="7129" s="252" customFormat="1"/>
    <row r="7130" s="252" customFormat="1"/>
    <row r="7131" s="252" customFormat="1"/>
    <row r="7132" s="252" customFormat="1"/>
    <row r="7133" s="252" customFormat="1"/>
    <row r="7134" s="252" customFormat="1"/>
    <row r="7135" s="252" customFormat="1"/>
    <row r="7136" s="252" customFormat="1"/>
    <row r="7137" s="252" customFormat="1"/>
    <row r="7138" s="252" customFormat="1"/>
    <row r="7139" s="252" customFormat="1"/>
    <row r="7140" s="252" customFormat="1"/>
    <row r="7141" s="252" customFormat="1"/>
    <row r="7142" s="252" customFormat="1"/>
    <row r="7143" s="252" customFormat="1"/>
    <row r="7144" s="252" customFormat="1"/>
    <row r="7145" s="252" customFormat="1"/>
    <row r="7146" s="252" customFormat="1"/>
    <row r="7147" s="252" customFormat="1"/>
    <row r="7148" s="252" customFormat="1"/>
    <row r="7149" s="252" customFormat="1"/>
    <row r="7150" s="252" customFormat="1"/>
    <row r="7151" s="252" customFormat="1"/>
    <row r="7152" s="252" customFormat="1"/>
    <row r="7153" s="252" customFormat="1"/>
    <row r="7154" s="252" customFormat="1"/>
    <row r="7155" s="252" customFormat="1"/>
    <row r="7156" s="252" customFormat="1"/>
    <row r="7157" s="252" customFormat="1"/>
    <row r="7158" s="252" customFormat="1"/>
    <row r="7159" s="252" customFormat="1"/>
    <row r="7160" s="252" customFormat="1"/>
    <row r="7161" s="252" customFormat="1"/>
    <row r="7162" s="252" customFormat="1"/>
    <row r="7163" s="252" customFormat="1"/>
    <row r="7164" s="252" customFormat="1"/>
    <row r="7165" s="252" customFormat="1"/>
    <row r="7166" s="252" customFormat="1"/>
    <row r="7167" s="252" customFormat="1"/>
    <row r="7168" s="252" customFormat="1"/>
    <row r="7169" s="252" customFormat="1"/>
    <row r="7170" s="252" customFormat="1"/>
    <row r="7171" s="252" customFormat="1"/>
    <row r="7172" s="252" customFormat="1"/>
    <row r="7173" s="252" customFormat="1"/>
    <row r="7174" s="252" customFormat="1"/>
    <row r="7175" s="252" customFormat="1"/>
    <row r="7176" s="252" customFormat="1"/>
    <row r="7177" s="252" customFormat="1"/>
    <row r="7178" s="252" customFormat="1"/>
    <row r="7179" s="252" customFormat="1"/>
    <row r="7180" s="252" customFormat="1"/>
    <row r="7181" s="252" customFormat="1"/>
    <row r="7182" s="252" customFormat="1"/>
    <row r="7183" s="252" customFormat="1"/>
    <row r="7184" s="252" customFormat="1"/>
    <row r="7185" s="252" customFormat="1"/>
    <row r="7186" s="252" customFormat="1"/>
    <row r="7187" s="252" customFormat="1"/>
    <row r="7188" s="252" customFormat="1"/>
    <row r="7189" s="252" customFormat="1"/>
    <row r="7190" s="252" customFormat="1"/>
    <row r="7191" s="252" customFormat="1"/>
    <row r="7192" s="252" customFormat="1"/>
    <row r="7193" s="252" customFormat="1"/>
    <row r="7194" s="252" customFormat="1"/>
    <row r="7195" s="252" customFormat="1"/>
    <row r="7196" s="252" customFormat="1"/>
    <row r="7197" s="252" customFormat="1"/>
    <row r="7198" s="252" customFormat="1"/>
    <row r="7199" s="252" customFormat="1"/>
    <row r="7200" s="252" customFormat="1"/>
    <row r="7201" s="252" customFormat="1"/>
    <row r="7202" s="252" customFormat="1"/>
    <row r="7203" s="252" customFormat="1"/>
    <row r="7204" s="252" customFormat="1"/>
    <row r="7205" s="252" customFormat="1"/>
    <row r="7206" s="252" customFormat="1"/>
    <row r="7207" s="252" customFormat="1"/>
    <row r="7208" s="252" customFormat="1"/>
    <row r="7209" s="252" customFormat="1"/>
    <row r="7210" s="252" customFormat="1"/>
    <row r="7211" s="252" customFormat="1"/>
    <row r="7212" s="252" customFormat="1"/>
    <row r="7213" s="252" customFormat="1"/>
    <row r="7214" s="252" customFormat="1"/>
    <row r="7215" s="252" customFormat="1"/>
    <row r="7216" s="252" customFormat="1"/>
    <row r="7217" s="252" customFormat="1"/>
    <row r="7218" s="252" customFormat="1"/>
    <row r="7219" s="252" customFormat="1"/>
    <row r="7220" s="252" customFormat="1"/>
    <row r="7221" s="252" customFormat="1"/>
    <row r="7222" s="252" customFormat="1"/>
    <row r="7223" s="252" customFormat="1"/>
    <row r="7224" s="252" customFormat="1"/>
    <row r="7225" s="252" customFormat="1"/>
    <row r="7226" s="252" customFormat="1"/>
    <row r="7227" s="252" customFormat="1"/>
    <row r="7228" s="252" customFormat="1"/>
    <row r="7229" s="252" customFormat="1"/>
    <row r="7230" s="252" customFormat="1"/>
    <row r="7231" s="252" customFormat="1"/>
    <row r="7232" s="252" customFormat="1"/>
    <row r="7233" s="252" customFormat="1"/>
    <row r="7234" s="252" customFormat="1"/>
    <row r="7235" s="252" customFormat="1"/>
    <row r="7236" s="252" customFormat="1"/>
    <row r="7237" s="252" customFormat="1"/>
    <row r="7238" s="252" customFormat="1"/>
    <row r="7239" s="252" customFormat="1"/>
    <row r="7240" s="252" customFormat="1"/>
    <row r="7241" s="252" customFormat="1"/>
    <row r="7242" s="252" customFormat="1"/>
    <row r="7243" s="252" customFormat="1"/>
    <row r="7244" s="252" customFormat="1"/>
    <row r="7245" s="252" customFormat="1"/>
    <row r="7246" s="252" customFormat="1"/>
    <row r="7247" s="252" customFormat="1"/>
    <row r="7248" s="252" customFormat="1"/>
    <row r="7249" s="252" customFormat="1"/>
    <row r="7250" s="252" customFormat="1"/>
    <row r="7251" s="252" customFormat="1"/>
    <row r="7252" s="252" customFormat="1"/>
    <row r="7253" s="252" customFormat="1"/>
    <row r="7254" s="252" customFormat="1"/>
    <row r="7255" s="252" customFormat="1"/>
    <row r="7256" s="252" customFormat="1"/>
    <row r="7257" s="252" customFormat="1"/>
    <row r="7258" s="252" customFormat="1"/>
    <row r="7259" s="252" customFormat="1"/>
    <row r="7260" s="252" customFormat="1"/>
    <row r="7261" s="252" customFormat="1"/>
    <row r="7262" s="252" customFormat="1"/>
    <row r="7263" s="252" customFormat="1"/>
    <row r="7264" s="252" customFormat="1"/>
    <row r="7265" s="252" customFormat="1"/>
    <row r="7266" s="252" customFormat="1"/>
    <row r="7267" s="252" customFormat="1"/>
    <row r="7268" s="252" customFormat="1"/>
    <row r="7269" s="252" customFormat="1"/>
    <row r="7270" s="252" customFormat="1"/>
    <row r="7271" s="252" customFormat="1"/>
    <row r="7272" s="252" customFormat="1"/>
    <row r="7273" s="252" customFormat="1"/>
    <row r="7274" s="252" customFormat="1"/>
    <row r="7275" s="252" customFormat="1"/>
    <row r="7276" s="252" customFormat="1"/>
    <row r="7277" s="252" customFormat="1"/>
    <row r="7278" s="252" customFormat="1"/>
    <row r="7279" s="252" customFormat="1"/>
    <row r="7280" s="252" customFormat="1"/>
    <row r="7281" s="252" customFormat="1"/>
    <row r="7282" s="252" customFormat="1"/>
    <row r="7283" s="252" customFormat="1"/>
    <row r="7284" s="252" customFormat="1"/>
    <row r="7285" s="252" customFormat="1"/>
    <row r="7286" s="252" customFormat="1"/>
    <row r="7287" s="252" customFormat="1"/>
    <row r="7288" s="252" customFormat="1"/>
    <row r="7289" s="252" customFormat="1"/>
    <row r="7290" s="252" customFormat="1"/>
    <row r="7291" s="252" customFormat="1"/>
    <row r="7292" s="252" customFormat="1"/>
    <row r="7293" s="252" customFormat="1"/>
    <row r="7294" s="252" customFormat="1"/>
    <row r="7295" s="252" customFormat="1"/>
    <row r="7296" s="252" customFormat="1"/>
    <row r="7297" s="252" customFormat="1"/>
    <row r="7298" s="252" customFormat="1"/>
    <row r="7299" s="252" customFormat="1"/>
    <row r="7300" s="252" customFormat="1"/>
    <row r="7301" s="252" customFormat="1"/>
    <row r="7302" s="252" customFormat="1"/>
    <row r="7303" s="252" customFormat="1"/>
    <row r="7304" s="252" customFormat="1"/>
    <row r="7305" s="252" customFormat="1"/>
    <row r="7306" s="252" customFormat="1"/>
    <row r="7307" s="252" customFormat="1"/>
    <row r="7308" s="252" customFormat="1"/>
    <row r="7309" s="252" customFormat="1"/>
    <row r="7310" s="252" customFormat="1"/>
    <row r="7311" s="252" customFormat="1"/>
    <row r="7312" s="252" customFormat="1"/>
    <row r="7313" s="252" customFormat="1"/>
    <row r="7314" s="252" customFormat="1"/>
    <row r="7315" s="252" customFormat="1"/>
    <row r="7316" s="252" customFormat="1"/>
    <row r="7317" s="252" customFormat="1"/>
    <row r="7318" s="252" customFormat="1"/>
    <row r="7319" s="252" customFormat="1"/>
    <row r="7320" s="252" customFormat="1"/>
    <row r="7321" s="252" customFormat="1"/>
    <row r="7322" s="252" customFormat="1"/>
    <row r="7323" s="252" customFormat="1"/>
    <row r="7324" s="252" customFormat="1"/>
    <row r="7325" s="252" customFormat="1"/>
    <row r="7326" s="252" customFormat="1"/>
    <row r="7327" s="252" customFormat="1"/>
    <row r="7328" s="252" customFormat="1"/>
    <row r="7329" s="252" customFormat="1"/>
    <row r="7330" s="252" customFormat="1"/>
    <row r="7331" s="252" customFormat="1"/>
    <row r="7332" s="252" customFormat="1"/>
    <row r="7333" s="252" customFormat="1"/>
    <row r="7334" s="252" customFormat="1"/>
    <row r="7335" s="252" customFormat="1"/>
    <row r="7336" s="252" customFormat="1"/>
    <row r="7337" s="252" customFormat="1"/>
    <row r="7338" s="252" customFormat="1"/>
    <row r="7339" s="252" customFormat="1"/>
    <row r="7340" s="252" customFormat="1"/>
    <row r="7341" s="252" customFormat="1"/>
    <row r="7342" s="252" customFormat="1"/>
    <row r="7343" s="252" customFormat="1"/>
    <row r="7344" s="252" customFormat="1"/>
    <row r="7345" s="252" customFormat="1"/>
    <row r="7346" s="252" customFormat="1"/>
    <row r="7347" s="252" customFormat="1"/>
    <row r="7348" s="252" customFormat="1"/>
    <row r="7349" s="252" customFormat="1"/>
    <row r="7350" s="252" customFormat="1"/>
    <row r="7351" s="252" customFormat="1"/>
    <row r="7352" s="252" customFormat="1"/>
    <row r="7353" s="252" customFormat="1"/>
    <row r="7354" s="252" customFormat="1"/>
    <row r="7355" s="252" customFormat="1"/>
    <row r="7356" s="252" customFormat="1"/>
    <row r="7357" s="252" customFormat="1"/>
    <row r="7358" s="252" customFormat="1"/>
    <row r="7359" s="252" customFormat="1"/>
    <row r="7360" s="252" customFormat="1"/>
    <row r="7361" s="252" customFormat="1"/>
    <row r="7362" s="252" customFormat="1"/>
    <row r="7363" s="252" customFormat="1"/>
    <row r="7364" s="252" customFormat="1"/>
    <row r="7365" s="252" customFormat="1"/>
    <row r="7366" s="252" customFormat="1"/>
    <row r="7367" s="252" customFormat="1"/>
    <row r="7368" s="252" customFormat="1"/>
    <row r="7369" s="252" customFormat="1"/>
    <row r="7370" s="252" customFormat="1"/>
    <row r="7371" s="252" customFormat="1"/>
    <row r="7372" s="252" customFormat="1"/>
    <row r="7373" s="252" customFormat="1"/>
    <row r="7374" s="252" customFormat="1"/>
    <row r="7375" s="252" customFormat="1"/>
    <row r="7376" s="252" customFormat="1"/>
    <row r="7377" s="252" customFormat="1"/>
    <row r="7378" s="252" customFormat="1"/>
    <row r="7379" s="252" customFormat="1"/>
    <row r="7380" s="252" customFormat="1"/>
    <row r="7381" s="252" customFormat="1"/>
    <row r="7382" s="252" customFormat="1"/>
    <row r="7383" s="252" customFormat="1"/>
    <row r="7384" s="252" customFormat="1"/>
    <row r="7385" s="252" customFormat="1"/>
    <row r="7386" s="252" customFormat="1"/>
    <row r="7387" s="252" customFormat="1"/>
    <row r="7388" s="252" customFormat="1"/>
    <row r="7389" s="252" customFormat="1"/>
    <row r="7390" s="252" customFormat="1"/>
    <row r="7391" s="252" customFormat="1"/>
    <row r="7392" s="252" customFormat="1"/>
    <row r="7393" s="252" customFormat="1"/>
    <row r="7394" s="252" customFormat="1"/>
    <row r="7395" s="252" customFormat="1"/>
    <row r="7396" s="252" customFormat="1"/>
    <row r="7397" s="252" customFormat="1"/>
    <row r="7398" s="252" customFormat="1"/>
    <row r="7399" s="252" customFormat="1"/>
    <row r="7400" s="252" customFormat="1"/>
    <row r="7401" s="252" customFormat="1"/>
    <row r="7402" s="252" customFormat="1"/>
    <row r="7403" s="252" customFormat="1"/>
    <row r="7404" s="252" customFormat="1"/>
    <row r="7405" s="252" customFormat="1"/>
    <row r="7406" s="252" customFormat="1"/>
    <row r="7407" s="252" customFormat="1"/>
    <row r="7408" s="252" customFormat="1"/>
    <row r="7409" s="252" customFormat="1"/>
    <row r="7410" s="252" customFormat="1"/>
    <row r="7411" s="252" customFormat="1"/>
    <row r="7412" s="252" customFormat="1"/>
    <row r="7413" s="252" customFormat="1"/>
    <row r="7414" s="252" customFormat="1"/>
    <row r="7415" s="252" customFormat="1"/>
    <row r="7416" s="252" customFormat="1"/>
    <row r="7417" s="252" customFormat="1"/>
    <row r="7418" s="252" customFormat="1"/>
    <row r="7419" s="252" customFormat="1"/>
    <row r="7420" s="252" customFormat="1"/>
    <row r="7421" s="252" customFormat="1"/>
    <row r="7422" s="252" customFormat="1"/>
    <row r="7423" s="252" customFormat="1"/>
    <row r="7424" s="252" customFormat="1"/>
    <row r="7425" s="252" customFormat="1"/>
    <row r="7426" s="252" customFormat="1"/>
    <row r="7427" s="252" customFormat="1"/>
    <row r="7428" s="252" customFormat="1"/>
    <row r="7429" s="252" customFormat="1"/>
    <row r="7430" s="252" customFormat="1"/>
    <row r="7431" s="252" customFormat="1"/>
    <row r="7432" s="252" customFormat="1"/>
    <row r="7433" s="252" customFormat="1"/>
    <row r="7434" s="252" customFormat="1"/>
    <row r="7435" s="252" customFormat="1"/>
    <row r="7436" s="252" customFormat="1"/>
    <row r="7437" s="252" customFormat="1"/>
    <row r="7438" s="252" customFormat="1"/>
    <row r="7439" s="252" customFormat="1"/>
    <row r="7440" s="252" customFormat="1"/>
    <row r="7441" s="252" customFormat="1"/>
    <row r="7442" s="252" customFormat="1"/>
    <row r="7443" s="252" customFormat="1"/>
    <row r="7444" s="252" customFormat="1"/>
    <row r="7445" s="252" customFormat="1"/>
    <row r="7446" s="252" customFormat="1"/>
    <row r="7447" s="252" customFormat="1"/>
    <row r="7448" s="252" customFormat="1"/>
    <row r="7449" s="252" customFormat="1"/>
    <row r="7450" s="252" customFormat="1"/>
    <row r="7451" s="252" customFormat="1"/>
    <row r="7452" s="252" customFormat="1"/>
    <row r="7453" s="252" customFormat="1"/>
    <row r="7454" s="252" customFormat="1"/>
    <row r="7455" s="252" customFormat="1"/>
    <row r="7456" s="252" customFormat="1"/>
    <row r="7457" s="252" customFormat="1"/>
    <row r="7458" s="252" customFormat="1"/>
    <row r="7459" s="252" customFormat="1"/>
    <row r="7460" s="252" customFormat="1"/>
    <row r="7461" s="252" customFormat="1"/>
    <row r="7462" s="252" customFormat="1"/>
    <row r="7463" s="252" customFormat="1"/>
    <row r="7464" s="252" customFormat="1"/>
    <row r="7465" s="252" customFormat="1"/>
    <row r="7466" s="252" customFormat="1"/>
    <row r="7467" s="252" customFormat="1"/>
    <row r="7468" s="252" customFormat="1"/>
    <row r="7469" s="252" customFormat="1"/>
    <row r="7470" s="252" customFormat="1"/>
    <row r="7471" s="252" customFormat="1"/>
    <row r="7472" s="252" customFormat="1"/>
    <row r="7473" s="252" customFormat="1"/>
    <row r="7474" s="252" customFormat="1"/>
    <row r="7475" s="252" customFormat="1"/>
    <row r="7476" s="252" customFormat="1"/>
    <row r="7477" s="252" customFormat="1"/>
    <row r="7478" s="252" customFormat="1"/>
    <row r="7479" s="252" customFormat="1"/>
    <row r="7480" s="252" customFormat="1"/>
    <row r="7481" s="252" customFormat="1"/>
    <row r="7482" s="252" customFormat="1"/>
    <row r="7483" s="252" customFormat="1"/>
    <row r="7484" s="252" customFormat="1"/>
    <row r="7485" s="252" customFormat="1"/>
    <row r="7486" s="252" customFormat="1"/>
    <row r="7487" s="252" customFormat="1"/>
    <row r="7488" s="252" customFormat="1"/>
    <row r="7489" s="252" customFormat="1"/>
    <row r="7490" s="252" customFormat="1"/>
    <row r="7491" s="252" customFormat="1"/>
    <row r="7492" s="252" customFormat="1"/>
    <row r="7493" s="252" customFormat="1"/>
    <row r="7494" s="252" customFormat="1"/>
    <row r="7495" s="252" customFormat="1"/>
    <row r="7496" s="252" customFormat="1"/>
    <row r="7497" s="252" customFormat="1"/>
    <row r="7498" s="252" customFormat="1"/>
    <row r="7499" s="252" customFormat="1"/>
    <row r="7500" s="252" customFormat="1"/>
    <row r="7501" s="252" customFormat="1"/>
    <row r="7502" s="252" customFormat="1"/>
    <row r="7503" s="252" customFormat="1"/>
    <row r="7504" s="252" customFormat="1"/>
    <row r="7505" s="252" customFormat="1"/>
    <row r="7506" s="252" customFormat="1"/>
    <row r="7507" s="252" customFormat="1"/>
    <row r="7508" s="252" customFormat="1"/>
    <row r="7509" s="252" customFormat="1"/>
    <row r="7510" s="252" customFormat="1"/>
    <row r="7511" s="252" customFormat="1"/>
    <row r="7512" s="252" customFormat="1"/>
    <row r="7513" s="252" customFormat="1"/>
    <row r="7514" s="252" customFormat="1"/>
    <row r="7515" s="252" customFormat="1"/>
    <row r="7516" s="252" customFormat="1"/>
    <row r="7517" s="252" customFormat="1"/>
    <row r="7518" s="252" customFormat="1"/>
    <row r="7519" s="252" customFormat="1"/>
    <row r="7520" s="252" customFormat="1"/>
    <row r="7521" s="252" customFormat="1"/>
    <row r="7522" s="252" customFormat="1"/>
    <row r="7523" s="252" customFormat="1"/>
    <row r="7524" s="252" customFormat="1"/>
    <row r="7525" s="252" customFormat="1"/>
    <row r="7526" s="252" customFormat="1"/>
    <row r="7527" s="252" customFormat="1"/>
    <row r="7528" s="252" customFormat="1"/>
    <row r="7529" s="252" customFormat="1"/>
    <row r="7530" s="252" customFormat="1"/>
    <row r="7531" s="252" customFormat="1"/>
    <row r="7532" s="252" customFormat="1"/>
    <row r="7533" s="252" customFormat="1"/>
    <row r="7534" s="252" customFormat="1"/>
    <row r="7535" s="252" customFormat="1"/>
    <row r="7536" s="252" customFormat="1"/>
    <row r="7537" s="252" customFormat="1"/>
    <row r="7538" s="252" customFormat="1"/>
    <row r="7539" s="252" customFormat="1"/>
    <row r="7540" s="252" customFormat="1"/>
    <row r="7541" s="252" customFormat="1"/>
    <row r="7542" s="252" customFormat="1"/>
    <row r="7543" s="252" customFormat="1"/>
    <row r="7544" s="252" customFormat="1"/>
    <row r="7545" s="252" customFormat="1"/>
    <row r="7546" s="252" customFormat="1"/>
    <row r="7547" s="252" customFormat="1"/>
    <row r="7548" s="252" customFormat="1"/>
    <row r="7549" s="252" customFormat="1"/>
    <row r="7550" s="252" customFormat="1"/>
    <row r="7551" s="252" customFormat="1"/>
    <row r="7552" s="252" customFormat="1"/>
    <row r="7553" s="252" customFormat="1"/>
    <row r="7554" s="252" customFormat="1"/>
    <row r="7555" s="252" customFormat="1"/>
    <row r="7556" s="252" customFormat="1"/>
    <row r="7557" s="252" customFormat="1"/>
    <row r="7558" s="252" customFormat="1"/>
    <row r="7559" s="252" customFormat="1"/>
    <row r="7560" s="252" customFormat="1"/>
    <row r="7561" s="252" customFormat="1"/>
    <row r="7562" s="252" customFormat="1"/>
    <row r="7563" s="252" customFormat="1"/>
    <row r="7564" s="252" customFormat="1"/>
    <row r="7565" s="252" customFormat="1"/>
    <row r="7566" s="252" customFormat="1"/>
    <row r="7567" s="252" customFormat="1"/>
    <row r="7568" s="252" customFormat="1"/>
    <row r="7569" s="252" customFormat="1"/>
    <row r="7570" s="252" customFormat="1"/>
    <row r="7571" s="252" customFormat="1"/>
    <row r="7572" s="252" customFormat="1"/>
    <row r="7573" s="252" customFormat="1"/>
    <row r="7574" s="252" customFormat="1"/>
    <row r="7575" s="252" customFormat="1"/>
    <row r="7576" s="252" customFormat="1"/>
    <row r="7577" s="252" customFormat="1"/>
    <row r="7578" s="252" customFormat="1"/>
    <row r="7579" s="252" customFormat="1"/>
    <row r="7580" s="252" customFormat="1"/>
    <row r="7581" s="252" customFormat="1"/>
    <row r="7582" s="252" customFormat="1"/>
    <row r="7583" s="252" customFormat="1"/>
    <row r="7584" s="252" customFormat="1"/>
    <row r="7585" s="252" customFormat="1"/>
    <row r="7586" s="252" customFormat="1"/>
    <row r="7587" s="252" customFormat="1"/>
    <row r="7588" s="252" customFormat="1"/>
    <row r="7589" s="252" customFormat="1"/>
    <row r="7590" s="252" customFormat="1"/>
    <row r="7591" s="252" customFormat="1"/>
    <row r="7592" s="252" customFormat="1"/>
    <row r="7593" s="252" customFormat="1"/>
    <row r="7594" s="252" customFormat="1"/>
    <row r="7595" s="252" customFormat="1"/>
    <row r="7596" s="252" customFormat="1"/>
    <row r="7597" s="252" customFormat="1"/>
    <row r="7598" s="252" customFormat="1"/>
    <row r="7599" s="252" customFormat="1"/>
    <row r="7600" s="252" customFormat="1"/>
    <row r="7601" s="252" customFormat="1"/>
    <row r="7602" s="252" customFormat="1"/>
    <row r="7603" s="252" customFormat="1"/>
    <row r="7604" s="252" customFormat="1"/>
    <row r="7605" s="252" customFormat="1"/>
    <row r="7606" s="252" customFormat="1"/>
    <row r="7607" s="252" customFormat="1"/>
    <row r="7608" s="252" customFormat="1"/>
    <row r="7609" s="252" customFormat="1"/>
    <row r="7610" s="252" customFormat="1"/>
    <row r="7611" s="252" customFormat="1"/>
    <row r="7612" s="252" customFormat="1"/>
    <row r="7613" s="252" customFormat="1"/>
    <row r="7614" s="252" customFormat="1"/>
    <row r="7615" s="252" customFormat="1"/>
    <row r="7616" s="252" customFormat="1"/>
    <row r="7617" s="252" customFormat="1"/>
    <row r="7618" s="252" customFormat="1"/>
    <row r="7619" s="252" customFormat="1"/>
    <row r="7620" s="252" customFormat="1"/>
    <row r="7621" s="252" customFormat="1"/>
    <row r="7622" s="252" customFormat="1"/>
    <row r="7623" s="252" customFormat="1"/>
    <row r="7624" s="252" customFormat="1"/>
    <row r="7625" s="252" customFormat="1"/>
    <row r="7626" s="252" customFormat="1"/>
    <row r="7627" s="252" customFormat="1"/>
    <row r="7628" s="252" customFormat="1"/>
    <row r="7629" s="252" customFormat="1"/>
    <row r="7630" s="252" customFormat="1"/>
    <row r="7631" s="252" customFormat="1"/>
    <row r="7632" s="252" customFormat="1"/>
    <row r="7633" s="252" customFormat="1"/>
    <row r="7634" s="252" customFormat="1"/>
    <row r="7635" s="252" customFormat="1"/>
    <row r="7636" s="252" customFormat="1"/>
    <row r="7637" s="252" customFormat="1"/>
    <row r="7638" s="252" customFormat="1"/>
    <row r="7639" s="252" customFormat="1"/>
    <row r="7640" s="252" customFormat="1"/>
    <row r="7641" s="252" customFormat="1"/>
    <row r="7642" s="252" customFormat="1"/>
    <row r="7643" s="252" customFormat="1"/>
    <row r="7644" s="252" customFormat="1"/>
    <row r="7645" s="252" customFormat="1"/>
    <row r="7646" s="252" customFormat="1"/>
    <row r="7647" s="252" customFormat="1"/>
    <row r="7648" s="252" customFormat="1"/>
    <row r="7649" s="252" customFormat="1"/>
    <row r="7650" s="252" customFormat="1"/>
    <row r="7651" s="252" customFormat="1"/>
    <row r="7652" s="252" customFormat="1"/>
    <row r="7653" s="252" customFormat="1"/>
    <row r="7654" s="252" customFormat="1"/>
    <row r="7655" s="252" customFormat="1"/>
    <row r="7656" s="252" customFormat="1"/>
    <row r="7657" s="252" customFormat="1"/>
    <row r="7658" s="252" customFormat="1"/>
    <row r="7659" s="252" customFormat="1"/>
    <row r="7660" s="252" customFormat="1"/>
    <row r="7661" s="252" customFormat="1"/>
    <row r="7662" s="252" customFormat="1"/>
    <row r="7663" s="252" customFormat="1"/>
    <row r="7664" s="252" customFormat="1"/>
    <row r="7665" s="252" customFormat="1"/>
    <row r="7666" s="252" customFormat="1"/>
    <row r="7667" s="252" customFormat="1"/>
    <row r="7668" s="252" customFormat="1"/>
    <row r="7669" s="252" customFormat="1"/>
    <row r="7670" s="252" customFormat="1"/>
    <row r="7671" s="252" customFormat="1"/>
    <row r="7672" s="252" customFormat="1"/>
    <row r="7673" s="252" customFormat="1"/>
    <row r="7674" s="252" customFormat="1"/>
    <row r="7675" s="252" customFormat="1"/>
    <row r="7676" s="252" customFormat="1"/>
    <row r="7677" s="252" customFormat="1"/>
    <row r="7678" s="252" customFormat="1"/>
    <row r="7679" s="252" customFormat="1"/>
    <row r="7680" s="252" customFormat="1"/>
    <row r="7681" s="252" customFormat="1"/>
    <row r="7682" s="252" customFormat="1"/>
    <row r="7683" s="252" customFormat="1"/>
    <row r="7684" s="252" customFormat="1"/>
    <row r="7685" s="252" customFormat="1"/>
    <row r="7686" s="252" customFormat="1"/>
    <row r="7687" s="252" customFormat="1"/>
    <row r="7688" s="252" customFormat="1"/>
    <row r="7689" s="252" customFormat="1"/>
    <row r="7690" s="252" customFormat="1"/>
    <row r="7691" s="252" customFormat="1"/>
    <row r="7692" s="252" customFormat="1"/>
    <row r="7693" s="252" customFormat="1"/>
    <row r="7694" s="252" customFormat="1"/>
    <row r="7695" s="252" customFormat="1"/>
    <row r="7696" s="252" customFormat="1"/>
    <row r="7697" s="252" customFormat="1"/>
    <row r="7698" s="252" customFormat="1"/>
    <row r="7699" s="252" customFormat="1"/>
    <row r="7700" s="252" customFormat="1"/>
    <row r="7701" s="252" customFormat="1"/>
    <row r="7702" s="252" customFormat="1"/>
    <row r="7703" s="252" customFormat="1"/>
    <row r="7704" s="252" customFormat="1"/>
    <row r="7705" s="252" customFormat="1"/>
    <row r="7706" s="252" customFormat="1"/>
    <row r="7707" s="252" customFormat="1"/>
    <row r="7708" s="252" customFormat="1"/>
    <row r="7709" s="252" customFormat="1"/>
    <row r="7710" s="252" customFormat="1"/>
    <row r="7711" s="252" customFormat="1"/>
    <row r="7712" s="252" customFormat="1"/>
    <row r="7713" s="252" customFormat="1"/>
    <row r="7714" s="252" customFormat="1"/>
    <row r="7715" s="252" customFormat="1"/>
    <row r="7716" s="252" customFormat="1"/>
    <row r="7717" s="252" customFormat="1"/>
    <row r="7718" s="252" customFormat="1"/>
    <row r="7719" s="252" customFormat="1"/>
    <row r="7720" s="252" customFormat="1"/>
    <row r="7721" s="252" customFormat="1"/>
    <row r="7722" s="252" customFormat="1"/>
    <row r="7723" s="252" customFormat="1"/>
    <row r="7724" s="252" customFormat="1"/>
    <row r="7725" s="252" customFormat="1"/>
    <row r="7726" s="252" customFormat="1"/>
    <row r="7727" s="252" customFormat="1"/>
    <row r="7728" s="252" customFormat="1"/>
    <row r="7729" s="252" customFormat="1"/>
    <row r="7730" s="252" customFormat="1"/>
    <row r="7731" s="252" customFormat="1"/>
    <row r="7732" s="252" customFormat="1"/>
    <row r="7733" s="252" customFormat="1"/>
    <row r="7734" s="252" customFormat="1"/>
    <row r="7735" s="252" customFormat="1"/>
    <row r="7736" s="252" customFormat="1"/>
    <row r="7737" s="252" customFormat="1"/>
    <row r="7738" s="252" customFormat="1"/>
    <row r="7739" s="252" customFormat="1"/>
    <row r="7740" s="252" customFormat="1"/>
    <row r="7741" s="252" customFormat="1"/>
    <row r="7742" s="252" customFormat="1"/>
    <row r="7743" s="252" customFormat="1"/>
    <row r="7744" s="252" customFormat="1"/>
    <row r="7745" s="252" customFormat="1"/>
    <row r="7746" s="252" customFormat="1"/>
    <row r="7747" s="252" customFormat="1"/>
    <row r="7748" s="252" customFormat="1"/>
    <row r="7749" s="252" customFormat="1"/>
    <row r="7750" s="252" customFormat="1"/>
    <row r="7751" s="252" customFormat="1"/>
    <row r="7752" s="252" customFormat="1"/>
    <row r="7753" s="252" customFormat="1"/>
    <row r="7754" s="252" customFormat="1"/>
    <row r="7755" s="252" customFormat="1"/>
    <row r="7756" s="252" customFormat="1"/>
    <row r="7757" s="252" customFormat="1"/>
    <row r="7758" s="252" customFormat="1"/>
    <row r="7759" s="252" customFormat="1"/>
    <row r="7760" s="252" customFormat="1"/>
    <row r="7761" s="252" customFormat="1"/>
    <row r="7762" s="252" customFormat="1"/>
    <row r="7763" s="252" customFormat="1"/>
    <row r="7764" s="252" customFormat="1"/>
    <row r="7765" s="252" customFormat="1"/>
    <row r="7766" s="252" customFormat="1"/>
    <row r="7767" s="252" customFormat="1"/>
    <row r="7768" s="252" customFormat="1"/>
    <row r="7769" s="252" customFormat="1"/>
    <row r="7770" s="252" customFormat="1"/>
    <row r="7771" s="252" customFormat="1"/>
    <row r="7772" s="252" customFormat="1"/>
    <row r="7773" s="252" customFormat="1"/>
    <row r="7774" s="252" customFormat="1"/>
    <row r="7775" s="252" customFormat="1"/>
    <row r="7776" s="252" customFormat="1"/>
    <row r="7777" s="252" customFormat="1"/>
    <row r="7778" s="252" customFormat="1"/>
    <row r="7779" s="252" customFormat="1"/>
    <row r="7780" s="252" customFormat="1"/>
    <row r="7781" s="252" customFormat="1"/>
    <row r="7782" s="252" customFormat="1"/>
    <row r="7783" s="252" customFormat="1"/>
    <row r="7784" s="252" customFormat="1"/>
    <row r="7785" s="252" customFormat="1"/>
    <row r="7786" s="252" customFormat="1"/>
    <row r="7787" s="252" customFormat="1"/>
    <row r="7788" s="252" customFormat="1"/>
    <row r="7789" s="252" customFormat="1"/>
    <row r="7790" s="252" customFormat="1"/>
    <row r="7791" s="252" customFormat="1"/>
    <row r="7792" s="252" customFormat="1"/>
    <row r="7793" s="252" customFormat="1"/>
    <row r="7794" s="252" customFormat="1"/>
    <row r="7795" s="252" customFormat="1"/>
    <row r="7796" s="252" customFormat="1"/>
    <row r="7797" s="252" customFormat="1"/>
    <row r="7798" s="252" customFormat="1"/>
    <row r="7799" s="252" customFormat="1"/>
    <row r="7800" s="252" customFormat="1"/>
    <row r="7801" s="252" customFormat="1"/>
    <row r="7802" s="252" customFormat="1"/>
    <row r="7803" s="252" customFormat="1"/>
    <row r="7804" s="252" customFormat="1"/>
    <row r="7805" s="252" customFormat="1"/>
    <row r="7806" s="252" customFormat="1"/>
    <row r="7807" s="252" customFormat="1"/>
    <row r="7808" s="252" customFormat="1"/>
    <row r="7809" s="252" customFormat="1"/>
    <row r="7810" s="252" customFormat="1"/>
    <row r="7811" s="252" customFormat="1"/>
    <row r="7812" s="252" customFormat="1"/>
    <row r="7813" s="252" customFormat="1"/>
    <row r="7814" s="252" customFormat="1"/>
    <row r="7815" s="252" customFormat="1"/>
    <row r="7816" s="252" customFormat="1"/>
    <row r="7817" s="252" customFormat="1"/>
    <row r="7818" s="252" customFormat="1"/>
    <row r="7819" s="252" customFormat="1"/>
    <row r="7820" s="252" customFormat="1"/>
    <row r="7821" s="252" customFormat="1"/>
    <row r="7822" s="252" customFormat="1"/>
    <row r="7823" s="252" customFormat="1"/>
    <row r="7824" s="252" customFormat="1"/>
    <row r="7825" s="252" customFormat="1"/>
    <row r="7826" s="252" customFormat="1"/>
    <row r="7827" s="252" customFormat="1"/>
    <row r="7828" s="252" customFormat="1"/>
    <row r="7829" s="252" customFormat="1"/>
    <row r="7830" s="252" customFormat="1"/>
    <row r="7831" s="252" customFormat="1"/>
    <row r="7832" s="252" customFormat="1"/>
    <row r="7833" s="252" customFormat="1"/>
    <row r="7834" s="252" customFormat="1"/>
    <row r="7835" s="252" customFormat="1"/>
    <row r="7836" s="252" customFormat="1"/>
    <row r="7837" s="252" customFormat="1"/>
    <row r="7838" s="252" customFormat="1"/>
    <row r="7839" s="252" customFormat="1"/>
    <row r="7840" s="252" customFormat="1"/>
    <row r="7841" s="252" customFormat="1"/>
    <row r="7842" s="252" customFormat="1"/>
    <row r="7843" s="252" customFormat="1"/>
    <row r="7844" s="252" customFormat="1"/>
    <row r="7845" s="252" customFormat="1"/>
    <row r="7846" s="252" customFormat="1"/>
    <row r="7847" s="252" customFormat="1"/>
    <row r="7848" s="252" customFormat="1"/>
    <row r="7849" s="252" customFormat="1"/>
    <row r="7850" s="252" customFormat="1"/>
    <row r="7851" s="252" customFormat="1"/>
    <row r="7852" s="252" customFormat="1"/>
    <row r="7853" s="252" customFormat="1"/>
    <row r="7854" s="252" customFormat="1"/>
    <row r="7855" s="252" customFormat="1"/>
    <row r="7856" s="252" customFormat="1"/>
    <row r="7857" s="252" customFormat="1"/>
    <row r="7858" s="252" customFormat="1"/>
    <row r="7859" s="252" customFormat="1"/>
    <row r="7860" s="252" customFormat="1"/>
    <row r="7861" s="252" customFormat="1"/>
    <row r="7862" s="252" customFormat="1"/>
    <row r="7863" s="252" customFormat="1"/>
    <row r="7864" s="252" customFormat="1"/>
    <row r="7865" s="252" customFormat="1"/>
    <row r="7866" s="252" customFormat="1"/>
    <row r="7867" s="252" customFormat="1"/>
    <row r="7868" s="252" customFormat="1"/>
    <row r="7869" s="252" customFormat="1"/>
    <row r="7870" s="252" customFormat="1"/>
    <row r="7871" s="252" customFormat="1"/>
    <row r="7872" s="252" customFormat="1"/>
    <row r="7873" s="252" customFormat="1"/>
    <row r="7874" s="252" customFormat="1"/>
    <row r="7875" s="252" customFormat="1"/>
    <row r="7876" s="252" customFormat="1"/>
    <row r="7877" s="252" customFormat="1"/>
    <row r="7878" s="252" customFormat="1"/>
    <row r="7879" s="252" customFormat="1"/>
    <row r="7880" s="252" customFormat="1"/>
    <row r="7881" s="252" customFormat="1"/>
    <row r="7882" s="252" customFormat="1"/>
    <row r="7883" s="252" customFormat="1"/>
    <row r="7884" s="252" customFormat="1"/>
    <row r="7885" s="252" customFormat="1"/>
    <row r="7886" s="252" customFormat="1"/>
    <row r="7887" s="252" customFormat="1"/>
    <row r="7888" s="252" customFormat="1"/>
    <row r="7889" s="252" customFormat="1"/>
    <row r="7890" s="252" customFormat="1"/>
    <row r="7891" s="252" customFormat="1"/>
    <row r="7892" s="252" customFormat="1"/>
    <row r="7893" s="252" customFormat="1"/>
    <row r="7894" s="252" customFormat="1"/>
    <row r="7895" s="252" customFormat="1"/>
    <row r="7896" s="252" customFormat="1"/>
    <row r="7897" s="252" customFormat="1"/>
    <row r="7898" s="252" customFormat="1"/>
    <row r="7899" s="252" customFormat="1"/>
    <row r="7900" s="252" customFormat="1"/>
    <row r="7901" s="252" customFormat="1"/>
    <row r="7902" s="252" customFormat="1"/>
    <row r="7903" s="252" customFormat="1"/>
    <row r="7904" s="252" customFormat="1"/>
    <row r="7905" s="252" customFormat="1"/>
    <row r="7906" s="252" customFormat="1"/>
    <row r="7907" s="252" customFormat="1"/>
    <row r="7908" s="252" customFormat="1"/>
    <row r="7909" s="252" customFormat="1"/>
    <row r="7910" s="252" customFormat="1"/>
    <row r="7911" s="252" customFormat="1"/>
    <row r="7912" s="252" customFormat="1"/>
    <row r="7913" s="252" customFormat="1"/>
    <row r="7914" s="252" customFormat="1"/>
    <row r="7915" s="252" customFormat="1"/>
    <row r="7916" s="252" customFormat="1"/>
    <row r="7917" s="252" customFormat="1"/>
    <row r="7918" s="252" customFormat="1"/>
    <row r="7919" s="252" customFormat="1"/>
    <row r="7920" s="252" customFormat="1"/>
    <row r="7921" s="252" customFormat="1"/>
    <row r="7922" s="252" customFormat="1"/>
    <row r="7923" s="252" customFormat="1"/>
    <row r="7924" s="252" customFormat="1"/>
    <row r="7925" s="252" customFormat="1"/>
    <row r="7926" s="252" customFormat="1"/>
    <row r="7927" s="252" customFormat="1"/>
    <row r="7928" s="252" customFormat="1"/>
    <row r="7929" s="252" customFormat="1"/>
    <row r="7930" s="252" customFormat="1"/>
    <row r="7931" s="252" customFormat="1"/>
    <row r="7932" s="252" customFormat="1"/>
    <row r="7933" s="252" customFormat="1"/>
    <row r="7934" s="252" customFormat="1"/>
    <row r="7935" s="252" customFormat="1"/>
    <row r="7936" s="252" customFormat="1"/>
    <row r="7937" s="252" customFormat="1"/>
    <row r="7938" s="252" customFormat="1"/>
    <row r="7939" s="252" customFormat="1"/>
    <row r="7940" s="252" customFormat="1"/>
    <row r="7941" s="252" customFormat="1"/>
    <row r="7942" s="252" customFormat="1"/>
    <row r="7943" s="252" customFormat="1"/>
    <row r="7944" s="252" customFormat="1"/>
    <row r="7945" s="252" customFormat="1"/>
    <row r="7946" s="252" customFormat="1"/>
    <row r="7947" s="252" customFormat="1"/>
    <row r="7948" s="252" customFormat="1"/>
    <row r="7949" s="252" customFormat="1"/>
    <row r="7950" s="252" customFormat="1"/>
    <row r="7951" s="252" customFormat="1"/>
    <row r="7952" s="252" customFormat="1"/>
    <row r="7953" s="252" customFormat="1"/>
    <row r="7954" s="252" customFormat="1"/>
    <row r="7955" s="252" customFormat="1"/>
    <row r="7956" s="252" customFormat="1"/>
    <row r="7957" s="252" customFormat="1"/>
    <row r="7958" s="252" customFormat="1"/>
    <row r="7959" s="252" customFormat="1"/>
    <row r="7960" s="252" customFormat="1"/>
    <row r="7961" s="252" customFormat="1"/>
    <row r="7962" s="252" customFormat="1"/>
    <row r="7963" s="252" customFormat="1"/>
    <row r="7964" s="252" customFormat="1"/>
    <row r="7965" s="252" customFormat="1"/>
    <row r="7966" s="252" customFormat="1"/>
    <row r="7967" s="252" customFormat="1"/>
    <row r="7968" s="252" customFormat="1"/>
    <row r="7969" s="252" customFormat="1"/>
    <row r="7970" s="252" customFormat="1"/>
    <row r="7971" s="252" customFormat="1"/>
    <row r="7972" s="252" customFormat="1"/>
    <row r="7973" s="252" customFormat="1"/>
    <row r="7974" s="252" customFormat="1"/>
    <row r="7975" s="252" customFormat="1"/>
    <row r="7976" s="252" customFormat="1"/>
    <row r="7977" s="252" customFormat="1"/>
    <row r="7978" s="252" customFormat="1"/>
    <row r="7979" s="252" customFormat="1"/>
    <row r="7980" s="252" customFormat="1"/>
    <row r="7981" s="252" customFormat="1"/>
    <row r="7982" s="252" customFormat="1"/>
    <row r="7983" s="252" customFormat="1"/>
    <row r="7984" s="252" customFormat="1"/>
    <row r="7985" s="252" customFormat="1"/>
    <row r="7986" s="252" customFormat="1"/>
    <row r="7987" s="252" customFormat="1"/>
    <row r="7988" s="252" customFormat="1"/>
    <row r="7989" s="252" customFormat="1"/>
    <row r="7990" s="252" customFormat="1"/>
    <row r="7991" s="252" customFormat="1"/>
    <row r="7992" s="252" customFormat="1"/>
    <row r="7993" s="252" customFormat="1"/>
    <row r="7994" s="252" customFormat="1"/>
    <row r="7995" s="252" customFormat="1"/>
    <row r="7996" s="252" customFormat="1"/>
    <row r="7997" s="252" customFormat="1"/>
    <row r="7998" s="252" customFormat="1"/>
    <row r="7999" s="252" customFormat="1"/>
    <row r="8000" s="252" customFormat="1"/>
    <row r="8001" s="252" customFormat="1"/>
    <row r="8002" s="252" customFormat="1"/>
    <row r="8003" s="252" customFormat="1"/>
    <row r="8004" s="252" customFormat="1"/>
    <row r="8005" s="252" customFormat="1"/>
    <row r="8006" s="252" customFormat="1"/>
    <row r="8007" s="252" customFormat="1"/>
    <row r="8008" s="252" customFormat="1"/>
    <row r="8009" s="252" customFormat="1"/>
    <row r="8010" s="252" customFormat="1"/>
    <row r="8011" s="252" customFormat="1"/>
    <row r="8012" s="252" customFormat="1"/>
    <row r="8013" s="252" customFormat="1"/>
    <row r="8014" s="252" customFormat="1"/>
    <row r="8015" s="252" customFormat="1"/>
    <row r="8016" s="252" customFormat="1"/>
    <row r="8017" s="252" customFormat="1"/>
    <row r="8018" s="252" customFormat="1"/>
    <row r="8019" s="252" customFormat="1"/>
    <row r="8020" s="252" customFormat="1"/>
    <row r="8021" s="252" customFormat="1"/>
    <row r="8022" s="252" customFormat="1"/>
    <row r="8023" s="252" customFormat="1"/>
    <row r="8024" s="252" customFormat="1"/>
    <row r="8025" s="252" customFormat="1"/>
    <row r="8026" s="252" customFormat="1"/>
    <row r="8027" s="252" customFormat="1"/>
    <row r="8028" s="252" customFormat="1"/>
    <row r="8029" s="252" customFormat="1"/>
    <row r="8030" s="252" customFormat="1"/>
    <row r="8031" s="252" customFormat="1"/>
    <row r="8032" s="252" customFormat="1"/>
    <row r="8033" s="252" customFormat="1"/>
    <row r="8034" s="252" customFormat="1"/>
    <row r="8035" s="252" customFormat="1"/>
    <row r="8036" s="252" customFormat="1"/>
    <row r="8037" s="252" customFormat="1"/>
    <row r="8038" s="252" customFormat="1"/>
    <row r="8039" s="252" customFormat="1"/>
    <row r="8040" s="252" customFormat="1"/>
    <row r="8041" s="252" customFormat="1"/>
    <row r="8042" s="252" customFormat="1"/>
    <row r="8043" s="252" customFormat="1"/>
    <row r="8044" s="252" customFormat="1"/>
    <row r="8045" s="252" customFormat="1"/>
    <row r="8046" s="252" customFormat="1"/>
    <row r="8047" s="252" customFormat="1"/>
    <row r="8048" s="252" customFormat="1"/>
    <row r="8049" s="252" customFormat="1"/>
    <row r="8050" s="252" customFormat="1"/>
    <row r="8051" s="252" customFormat="1"/>
    <row r="8052" s="252" customFormat="1"/>
    <row r="8053" s="252" customFormat="1"/>
    <row r="8054" s="252" customFormat="1"/>
    <row r="8055" s="252" customFormat="1"/>
    <row r="8056" s="252" customFormat="1"/>
    <row r="8057" s="252" customFormat="1"/>
    <row r="8058" s="252" customFormat="1"/>
    <row r="8059" s="252" customFormat="1"/>
    <row r="8060" s="252" customFormat="1"/>
    <row r="8061" s="252" customFormat="1"/>
    <row r="8062" s="252" customFormat="1"/>
    <row r="8063" s="252" customFormat="1"/>
    <row r="8064" s="252" customFormat="1"/>
    <row r="8065" s="252" customFormat="1"/>
    <row r="8066" s="252" customFormat="1"/>
    <row r="8067" s="252" customFormat="1"/>
    <row r="8068" s="252" customFormat="1"/>
    <row r="8069" s="252" customFormat="1"/>
    <row r="8070" s="252" customFormat="1"/>
    <row r="8071" s="252" customFormat="1"/>
    <row r="8072" s="252" customFormat="1"/>
    <row r="8073" s="252" customFormat="1"/>
    <row r="8074" s="252" customFormat="1"/>
    <row r="8075" s="252" customFormat="1"/>
    <row r="8076" s="252" customFormat="1"/>
    <row r="8077" s="252" customFormat="1"/>
    <row r="8078" s="252" customFormat="1"/>
    <row r="8079" s="252" customFormat="1"/>
    <row r="8080" s="252" customFormat="1"/>
    <row r="8081" s="252" customFormat="1"/>
    <row r="8082" s="252" customFormat="1"/>
    <row r="8083" s="252" customFormat="1"/>
    <row r="8084" s="252" customFormat="1"/>
    <row r="8085" s="252" customFormat="1"/>
    <row r="8086" s="252" customFormat="1"/>
    <row r="8087" s="252" customFormat="1"/>
    <row r="8088" s="252" customFormat="1"/>
    <row r="8089" s="252" customFormat="1"/>
    <row r="8090" s="252" customFormat="1"/>
    <row r="8091" s="252" customFormat="1"/>
    <row r="8092" s="252" customFormat="1"/>
    <row r="8093" s="252" customFormat="1"/>
    <row r="8094" s="252" customFormat="1"/>
    <row r="8095" s="252" customFormat="1"/>
    <row r="8096" s="252" customFormat="1"/>
    <row r="8097" s="252" customFormat="1"/>
    <row r="8098" s="252" customFormat="1"/>
    <row r="8099" s="252" customFormat="1"/>
    <row r="8100" s="252" customFormat="1"/>
    <row r="8101" s="252" customFormat="1"/>
    <row r="8102" s="252" customFormat="1"/>
    <row r="8103" s="252" customFormat="1"/>
    <row r="8104" s="252" customFormat="1"/>
    <row r="8105" s="252" customFormat="1"/>
    <row r="8106" s="252" customFormat="1"/>
    <row r="8107" s="252" customFormat="1"/>
    <row r="8108" s="252" customFormat="1"/>
    <row r="8109" s="252" customFormat="1"/>
    <row r="8110" s="252" customFormat="1"/>
    <row r="8111" s="252" customFormat="1"/>
    <row r="8112" s="252" customFormat="1"/>
    <row r="8113" s="252" customFormat="1"/>
    <row r="8114" s="252" customFormat="1"/>
    <row r="8115" s="252" customFormat="1"/>
    <row r="8116" s="252" customFormat="1"/>
    <row r="8117" s="252" customFormat="1"/>
    <row r="8118" s="252" customFormat="1"/>
    <row r="8119" s="252" customFormat="1"/>
    <row r="8120" s="252" customFormat="1"/>
    <row r="8121" s="252" customFormat="1"/>
    <row r="8122" s="252" customFormat="1"/>
    <row r="8123" s="252" customFormat="1"/>
    <row r="8124" s="252" customFormat="1"/>
    <row r="8125" s="252" customFormat="1"/>
    <row r="8126" s="252" customFormat="1"/>
    <row r="8127" s="252" customFormat="1"/>
    <row r="8128" s="252" customFormat="1"/>
    <row r="8129" s="252" customFormat="1"/>
    <row r="8130" s="252" customFormat="1"/>
    <row r="8131" s="252" customFormat="1"/>
    <row r="8132" s="252" customFormat="1"/>
    <row r="8133" s="252" customFormat="1"/>
    <row r="8134" s="252" customFormat="1"/>
    <row r="8135" s="252" customFormat="1"/>
    <row r="8136" s="252" customFormat="1"/>
    <row r="8137" s="252" customFormat="1"/>
    <row r="8138" s="252" customFormat="1"/>
    <row r="8139" s="252" customFormat="1"/>
    <row r="8140" s="252" customFormat="1"/>
    <row r="8141" s="252" customFormat="1"/>
    <row r="8142" s="252" customFormat="1"/>
    <row r="8143" s="252" customFormat="1"/>
    <row r="8144" s="252" customFormat="1"/>
    <row r="8145" s="252" customFormat="1"/>
    <row r="8146" s="252" customFormat="1"/>
    <row r="8147" s="252" customFormat="1"/>
    <row r="8148" s="252" customFormat="1"/>
    <row r="8149" s="252" customFormat="1"/>
    <row r="8150" s="252" customFormat="1"/>
    <row r="8151" s="252" customFormat="1"/>
    <row r="8152" s="252" customFormat="1"/>
    <row r="8153" s="252" customFormat="1"/>
    <row r="8154" s="252" customFormat="1"/>
    <row r="8155" s="252" customFormat="1"/>
    <row r="8156" s="252" customFormat="1"/>
    <row r="8157" s="252" customFormat="1"/>
    <row r="8158" s="252" customFormat="1"/>
    <row r="8159" s="252" customFormat="1"/>
    <row r="8160" s="252" customFormat="1"/>
    <row r="8161" s="252" customFormat="1"/>
    <row r="8162" s="252" customFormat="1"/>
    <row r="8163" s="252" customFormat="1"/>
    <row r="8164" s="252" customFormat="1"/>
    <row r="8165" s="252" customFormat="1"/>
    <row r="8166" s="252" customFormat="1"/>
    <row r="8167" s="252" customFormat="1"/>
    <row r="8168" s="252" customFormat="1"/>
    <row r="8169" s="252" customFormat="1"/>
    <row r="8170" s="252" customFormat="1"/>
    <row r="8171" s="252" customFormat="1"/>
    <row r="8172" s="252" customFormat="1"/>
    <row r="8173" s="252" customFormat="1"/>
    <row r="8174" s="252" customFormat="1"/>
    <row r="8175" s="252" customFormat="1"/>
    <row r="8176" s="252" customFormat="1"/>
    <row r="8177" s="252" customFormat="1"/>
    <row r="8178" s="252" customFormat="1"/>
    <row r="8179" s="252" customFormat="1"/>
    <row r="8180" s="252" customFormat="1"/>
    <row r="8181" s="252" customFormat="1"/>
    <row r="8182" s="252" customFormat="1"/>
    <row r="8183" s="252" customFormat="1"/>
    <row r="8184" s="252" customFormat="1"/>
    <row r="8185" s="252" customFormat="1"/>
    <row r="8186" s="252" customFormat="1"/>
    <row r="8187" s="252" customFormat="1"/>
    <row r="8188" s="252" customFormat="1"/>
    <row r="8189" s="252" customFormat="1"/>
    <row r="8190" s="252" customFormat="1"/>
    <row r="8191" s="252" customFormat="1"/>
    <row r="8192" s="252" customFormat="1"/>
    <row r="8193" s="252" customFormat="1"/>
    <row r="8194" s="252" customFormat="1"/>
    <row r="8195" s="252" customFormat="1"/>
    <row r="8196" s="252" customFormat="1"/>
    <row r="8197" s="252" customFormat="1"/>
    <row r="8198" s="252" customFormat="1"/>
    <row r="8199" s="252" customFormat="1"/>
    <row r="8200" s="252" customFormat="1"/>
    <row r="8201" s="252" customFormat="1"/>
    <row r="8202" s="252" customFormat="1"/>
    <row r="8203" s="252" customFormat="1"/>
    <row r="8204" s="252" customFormat="1"/>
    <row r="8205" s="252" customFormat="1"/>
    <row r="8206" s="252" customFormat="1"/>
    <row r="8207" s="252" customFormat="1"/>
    <row r="8208" s="252" customFormat="1"/>
    <row r="8209" s="252" customFormat="1"/>
    <row r="8210" s="252" customFormat="1"/>
    <row r="8211" s="252" customFormat="1"/>
    <row r="8212" s="252" customFormat="1"/>
    <row r="8213" s="252" customFormat="1"/>
    <row r="8214" s="252" customFormat="1"/>
    <row r="8215" s="252" customFormat="1"/>
    <row r="8216" s="252" customFormat="1"/>
    <row r="8217" s="252" customFormat="1"/>
    <row r="8218" s="252" customFormat="1"/>
    <row r="8219" s="252" customFormat="1"/>
    <row r="8220" s="252" customFormat="1"/>
    <row r="8221" s="252" customFormat="1"/>
    <row r="8222" s="252" customFormat="1"/>
    <row r="8223" s="252" customFormat="1"/>
    <row r="8224" s="252" customFormat="1"/>
    <row r="8225" s="252" customFormat="1"/>
    <row r="8226" s="252" customFormat="1"/>
    <row r="8227" s="252" customFormat="1"/>
    <row r="8228" s="252" customFormat="1"/>
    <row r="8229" s="252" customFormat="1"/>
    <row r="8230" s="252" customFormat="1"/>
    <row r="8231" s="252" customFormat="1"/>
    <row r="8232" s="252" customFormat="1"/>
    <row r="8233" s="252" customFormat="1"/>
    <row r="8234" s="252" customFormat="1"/>
    <row r="8235" s="252" customFormat="1"/>
    <row r="8236" s="252" customFormat="1"/>
    <row r="8237" s="252" customFormat="1"/>
    <row r="8238" s="252" customFormat="1"/>
    <row r="8239" s="252" customFormat="1"/>
    <row r="8240" s="252" customFormat="1"/>
    <row r="8241" s="252" customFormat="1"/>
    <row r="8242" s="252" customFormat="1"/>
    <row r="8243" s="252" customFormat="1"/>
    <row r="8244" s="252" customFormat="1"/>
    <row r="8245" s="252" customFormat="1"/>
    <row r="8246" s="252" customFormat="1"/>
    <row r="8247" s="252" customFormat="1"/>
    <row r="8248" s="252" customFormat="1"/>
    <row r="8249" s="252" customFormat="1"/>
    <row r="8250" s="252" customFormat="1"/>
    <row r="8251" s="252" customFormat="1"/>
    <row r="8252" s="252" customFormat="1"/>
    <row r="8253" s="252" customFormat="1"/>
    <row r="8254" s="252" customFormat="1"/>
    <row r="8255" s="252" customFormat="1"/>
    <row r="8256" s="252" customFormat="1"/>
    <row r="8257" s="252" customFormat="1"/>
    <row r="8258" s="252" customFormat="1"/>
    <row r="8259" s="252" customFormat="1"/>
    <row r="8260" s="252" customFormat="1"/>
    <row r="8261" s="252" customFormat="1"/>
    <row r="8262" s="252" customFormat="1"/>
    <row r="8263" s="252" customFormat="1"/>
    <row r="8264" s="252" customFormat="1"/>
    <row r="8265" s="252" customFormat="1"/>
    <row r="8266" s="252" customFormat="1"/>
    <row r="8267" s="252" customFormat="1"/>
    <row r="8268" s="252" customFormat="1"/>
    <row r="8269" s="252" customFormat="1"/>
    <row r="8270" s="252" customFormat="1"/>
    <row r="8271" s="252" customFormat="1"/>
    <row r="8272" s="252" customFormat="1"/>
    <row r="8273" s="252" customFormat="1"/>
    <row r="8274" s="252" customFormat="1"/>
    <row r="8275" s="252" customFormat="1"/>
    <row r="8276" s="252" customFormat="1"/>
    <row r="8277" s="252" customFormat="1"/>
    <row r="8278" s="252" customFormat="1"/>
    <row r="8279" s="252" customFormat="1"/>
    <row r="8280" s="252" customFormat="1"/>
    <row r="8281" s="252" customFormat="1"/>
    <row r="8282" s="252" customFormat="1"/>
    <row r="8283" s="252" customFormat="1"/>
    <row r="8284" s="252" customFormat="1"/>
    <row r="8285" s="252" customFormat="1"/>
    <row r="8286" s="252" customFormat="1"/>
    <row r="8287" s="252" customFormat="1"/>
    <row r="8288" s="252" customFormat="1"/>
    <row r="8289" s="252" customFormat="1"/>
    <row r="8290" s="252" customFormat="1"/>
    <row r="8291" s="252" customFormat="1"/>
    <row r="8292" s="252" customFormat="1"/>
    <row r="8293" s="252" customFormat="1"/>
    <row r="8294" s="252" customFormat="1"/>
    <row r="8295" s="252" customFormat="1"/>
    <row r="8296" s="252" customFormat="1"/>
    <row r="8297" s="252" customFormat="1"/>
    <row r="8298" s="252" customFormat="1"/>
    <row r="8299" s="252" customFormat="1"/>
    <row r="8300" s="252" customFormat="1"/>
    <row r="8301" s="252" customFormat="1"/>
    <row r="8302" s="252" customFormat="1"/>
    <row r="8303" s="252" customFormat="1"/>
    <row r="8304" s="252" customFormat="1"/>
    <row r="8305" s="252" customFormat="1"/>
    <row r="8306" s="252" customFormat="1"/>
    <row r="8307" s="252" customFormat="1"/>
    <row r="8308" s="252" customFormat="1"/>
    <row r="8309" s="252" customFormat="1"/>
    <row r="8310" s="252" customFormat="1"/>
    <row r="8311" s="252" customFormat="1"/>
    <row r="8312" s="252" customFormat="1"/>
    <row r="8313" s="252" customFormat="1"/>
    <row r="8314" s="252" customFormat="1"/>
    <row r="8315" s="252" customFormat="1"/>
    <row r="8316" s="252" customFormat="1"/>
    <row r="8317" s="252" customFormat="1"/>
    <row r="8318" s="252" customFormat="1"/>
    <row r="8319" s="252" customFormat="1"/>
    <row r="8320" s="252" customFormat="1"/>
    <row r="8321" s="252" customFormat="1"/>
    <row r="8322" s="252" customFormat="1"/>
    <row r="8323" s="252" customFormat="1"/>
    <row r="8324" s="252" customFormat="1"/>
    <row r="8325" s="252" customFormat="1"/>
    <row r="8326" s="252" customFormat="1"/>
    <row r="8327" s="252" customFormat="1"/>
    <row r="8328" s="252" customFormat="1"/>
    <row r="8329" s="252" customFormat="1"/>
    <row r="8330" s="252" customFormat="1"/>
    <row r="8331" s="252" customFormat="1"/>
    <row r="8332" s="252" customFormat="1"/>
    <row r="8333" s="252" customFormat="1"/>
    <row r="8334" s="252" customFormat="1"/>
    <row r="8335" s="252" customFormat="1"/>
    <row r="8336" s="252" customFormat="1"/>
    <row r="8337" s="252" customFormat="1"/>
    <row r="8338" s="252" customFormat="1"/>
    <row r="8339" s="252" customFormat="1"/>
    <row r="8340" s="252" customFormat="1"/>
    <row r="8341" s="252" customFormat="1"/>
    <row r="8342" s="252" customFormat="1"/>
    <row r="8343" s="252" customFormat="1"/>
    <row r="8344" s="252" customFormat="1"/>
    <row r="8345" s="252" customFormat="1"/>
    <row r="8346" s="252" customFormat="1"/>
    <row r="8347" s="252" customFormat="1"/>
    <row r="8348" s="252" customFormat="1"/>
    <row r="8349" s="252" customFormat="1"/>
    <row r="8350" s="252" customFormat="1"/>
    <row r="8351" s="252" customFormat="1"/>
    <row r="8352" s="252" customFormat="1"/>
    <row r="8353" s="252" customFormat="1"/>
    <row r="8354" s="252" customFormat="1"/>
    <row r="8355" s="252" customFormat="1"/>
    <row r="8356" s="252" customFormat="1"/>
    <row r="8357" s="252" customFormat="1"/>
    <row r="8358" s="252" customFormat="1"/>
    <row r="8359" s="252" customFormat="1"/>
    <row r="8360" s="252" customFormat="1"/>
    <row r="8361" s="252" customFormat="1"/>
    <row r="8362" s="252" customFormat="1"/>
    <row r="8363" s="252" customFormat="1"/>
    <row r="8364" s="252" customFormat="1"/>
    <row r="8365" s="252" customFormat="1"/>
    <row r="8366" s="252" customFormat="1"/>
    <row r="8367" s="252" customFormat="1"/>
    <row r="8368" s="252" customFormat="1"/>
    <row r="8369" s="252" customFormat="1"/>
    <row r="8370" s="252" customFormat="1"/>
    <row r="8371" s="252" customFormat="1"/>
    <row r="8372" s="252" customFormat="1"/>
    <row r="8373" s="252" customFormat="1"/>
    <row r="8374" s="252" customFormat="1"/>
    <row r="8375" s="252" customFormat="1"/>
    <row r="8376" s="252" customFormat="1"/>
    <row r="8377" s="252" customFormat="1"/>
    <row r="8378" s="252" customFormat="1"/>
    <row r="8379" s="252" customFormat="1"/>
    <row r="8380" s="252" customFormat="1"/>
    <row r="8381" s="252" customFormat="1"/>
    <row r="8382" s="252" customFormat="1"/>
    <row r="8383" s="252" customFormat="1"/>
    <row r="8384" s="252" customFormat="1"/>
    <row r="8385" s="252" customFormat="1"/>
    <row r="8386" s="252" customFormat="1"/>
    <row r="8387" s="252" customFormat="1"/>
    <row r="8388" s="252" customFormat="1"/>
    <row r="8389" s="252" customFormat="1"/>
    <row r="8390" s="252" customFormat="1"/>
    <row r="8391" s="252" customFormat="1"/>
    <row r="8392" s="252" customFormat="1"/>
    <row r="8393" s="252" customFormat="1"/>
    <row r="8394" s="252" customFormat="1"/>
    <row r="8395" s="252" customFormat="1"/>
    <row r="8396" s="252" customFormat="1"/>
    <row r="8397" s="252" customFormat="1"/>
    <row r="8398" s="252" customFormat="1"/>
    <row r="8399" s="252" customFormat="1"/>
    <row r="8400" s="252" customFormat="1"/>
    <row r="8401" s="252" customFormat="1"/>
    <row r="8402" s="252" customFormat="1"/>
    <row r="8403" s="252" customFormat="1"/>
    <row r="8404" s="252" customFormat="1"/>
    <row r="8405" s="252" customFormat="1"/>
    <row r="8406" s="252" customFormat="1"/>
    <row r="8407" s="252" customFormat="1"/>
    <row r="8408" s="252" customFormat="1"/>
    <row r="8409" s="252" customFormat="1"/>
    <row r="8410" s="252" customFormat="1"/>
    <row r="8411" s="252" customFormat="1"/>
    <row r="8412" s="252" customFormat="1"/>
    <row r="8413" s="252" customFormat="1"/>
    <row r="8414" s="252" customFormat="1"/>
    <row r="8415" s="252" customFormat="1"/>
    <row r="8416" s="252" customFormat="1"/>
    <row r="8417" s="252" customFormat="1"/>
    <row r="8418" s="252" customFormat="1"/>
    <row r="8419" s="252" customFormat="1"/>
    <row r="8420" s="252" customFormat="1"/>
    <row r="8421" s="252" customFormat="1"/>
    <row r="8422" s="252" customFormat="1"/>
    <row r="8423" s="252" customFormat="1"/>
    <row r="8424" s="252" customFormat="1"/>
    <row r="8425" s="252" customFormat="1"/>
    <row r="8426" s="252" customFormat="1"/>
    <row r="8427" s="252" customFormat="1"/>
    <row r="8428" s="252" customFormat="1"/>
    <row r="8429" s="252" customFormat="1"/>
    <row r="8430" s="252" customFormat="1"/>
    <row r="8431" s="252" customFormat="1"/>
    <row r="8432" s="252" customFormat="1"/>
    <row r="8433" s="252" customFormat="1"/>
    <row r="8434" s="252" customFormat="1"/>
    <row r="8435" s="252" customFormat="1"/>
    <row r="8436" s="252" customFormat="1"/>
    <row r="8437" s="252" customFormat="1"/>
    <row r="8438" s="252" customFormat="1"/>
    <row r="8439" s="252" customFormat="1"/>
    <row r="8440" s="252" customFormat="1"/>
    <row r="8441" s="252" customFormat="1"/>
    <row r="8442" s="252" customFormat="1"/>
    <row r="8443" s="252" customFormat="1"/>
    <row r="8444" s="252" customFormat="1"/>
    <row r="8445" s="252" customFormat="1"/>
    <row r="8446" s="252" customFormat="1"/>
    <row r="8447" s="252" customFormat="1"/>
    <row r="8448" s="252" customFormat="1"/>
    <row r="8449" s="252" customFormat="1"/>
    <row r="8450" s="252" customFormat="1"/>
    <row r="8451" s="252" customFormat="1"/>
    <row r="8452" s="252" customFormat="1"/>
    <row r="8453" s="252" customFormat="1"/>
    <row r="8454" s="252" customFormat="1"/>
    <row r="8455" s="252" customFormat="1"/>
    <row r="8456" s="252" customFormat="1"/>
    <row r="8457" s="252" customFormat="1"/>
    <row r="8458" s="252" customFormat="1"/>
    <row r="8459" s="252" customFormat="1"/>
    <row r="8460" s="252" customFormat="1"/>
    <row r="8461" s="252" customFormat="1"/>
    <row r="8462" s="252" customFormat="1"/>
    <row r="8463" s="252" customFormat="1"/>
    <row r="8464" s="252" customFormat="1"/>
    <row r="8465" s="252" customFormat="1"/>
    <row r="8466" s="252" customFormat="1"/>
    <row r="8467" s="252" customFormat="1"/>
    <row r="8468" s="252" customFormat="1"/>
    <row r="8469" s="252" customFormat="1"/>
    <row r="8470" s="252" customFormat="1"/>
    <row r="8471" s="252" customFormat="1"/>
    <row r="8472" s="252" customFormat="1"/>
    <row r="8473" s="252" customFormat="1"/>
    <row r="8474" s="252" customFormat="1"/>
    <row r="8475" s="252" customFormat="1"/>
    <row r="8476" s="252" customFormat="1"/>
    <row r="8477" s="252" customFormat="1"/>
    <row r="8478" s="252" customFormat="1"/>
    <row r="8479" s="252" customFormat="1"/>
    <row r="8480" s="252" customFormat="1"/>
    <row r="8481" s="252" customFormat="1"/>
    <row r="8482" s="252" customFormat="1"/>
    <row r="8483" s="252" customFormat="1"/>
    <row r="8484" s="252" customFormat="1"/>
    <row r="8485" s="252" customFormat="1"/>
    <row r="8486" s="252" customFormat="1"/>
    <row r="8487" s="252" customFormat="1"/>
    <row r="8488" s="252" customFormat="1"/>
    <row r="8489" s="252" customFormat="1"/>
    <row r="8490" s="252" customFormat="1"/>
    <row r="8491" s="252" customFormat="1"/>
    <row r="8492" s="252" customFormat="1"/>
    <row r="8493" s="252" customFormat="1"/>
    <row r="8494" s="252" customFormat="1"/>
    <row r="8495" s="252" customFormat="1"/>
    <row r="8496" s="252" customFormat="1"/>
    <row r="8497" s="252" customFormat="1"/>
    <row r="8498" s="252" customFormat="1"/>
    <row r="8499" s="252" customFormat="1"/>
    <row r="8500" s="252" customFormat="1"/>
    <row r="8501" s="252" customFormat="1"/>
    <row r="8502" s="252" customFormat="1"/>
    <row r="8503" s="252" customFormat="1"/>
    <row r="8504" s="252" customFormat="1"/>
    <row r="8505" s="252" customFormat="1"/>
    <row r="8506" s="252" customFormat="1"/>
    <row r="8507" s="252" customFormat="1"/>
    <row r="8508" s="252" customFormat="1"/>
    <row r="8509" s="252" customFormat="1"/>
    <row r="8510" s="252" customFormat="1"/>
    <row r="8511" s="252" customFormat="1"/>
    <row r="8512" s="252" customFormat="1"/>
    <row r="8513" s="252" customFormat="1"/>
    <row r="8514" s="252" customFormat="1"/>
    <row r="8515" s="252" customFormat="1"/>
    <row r="8516" s="252" customFormat="1"/>
    <row r="8517" s="252" customFormat="1"/>
    <row r="8518" s="252" customFormat="1"/>
    <row r="8519" s="252" customFormat="1"/>
    <row r="8520" s="252" customFormat="1"/>
    <row r="8521" s="252" customFormat="1"/>
    <row r="8522" s="252" customFormat="1"/>
    <row r="8523" s="252" customFormat="1"/>
    <row r="8524" s="252" customFormat="1"/>
    <row r="8525" s="252" customFormat="1"/>
    <row r="8526" s="252" customFormat="1"/>
    <row r="8527" s="252" customFormat="1"/>
    <row r="8528" s="252" customFormat="1"/>
    <row r="8529" s="252" customFormat="1"/>
    <row r="8530" s="252" customFormat="1"/>
    <row r="8531" s="252" customFormat="1"/>
    <row r="8532" s="252" customFormat="1"/>
    <row r="8533" s="252" customFormat="1"/>
    <row r="8534" s="252" customFormat="1"/>
    <row r="8535" s="252" customFormat="1"/>
    <row r="8536" s="252" customFormat="1"/>
    <row r="8537" s="252" customFormat="1"/>
    <row r="8538" s="252" customFormat="1"/>
    <row r="8539" s="252" customFormat="1"/>
    <row r="8540" s="252" customFormat="1"/>
    <row r="8541" s="252" customFormat="1"/>
    <row r="8542" s="252" customFormat="1"/>
    <row r="8543" s="252" customFormat="1"/>
    <row r="8544" s="252" customFormat="1"/>
    <row r="8545" s="252" customFormat="1"/>
    <row r="8546" s="252" customFormat="1"/>
    <row r="8547" s="252" customFormat="1"/>
    <row r="8548" s="252" customFormat="1"/>
    <row r="8549" s="252" customFormat="1"/>
    <row r="8550" s="252" customFormat="1"/>
    <row r="8551" s="252" customFormat="1"/>
    <row r="8552" s="252" customFormat="1"/>
    <row r="8553" s="252" customFormat="1"/>
    <row r="8554" s="252" customFormat="1"/>
    <row r="8555" s="252" customFormat="1"/>
    <row r="8556" s="252" customFormat="1"/>
    <row r="8557" s="252" customFormat="1"/>
    <row r="8558" s="252" customFormat="1"/>
    <row r="8559" s="252" customFormat="1"/>
    <row r="8560" s="252" customFormat="1"/>
    <row r="8561" s="252" customFormat="1"/>
    <row r="8562" s="252" customFormat="1"/>
    <row r="8563" s="252" customFormat="1"/>
    <row r="8564" s="252" customFormat="1"/>
    <row r="8565" s="252" customFormat="1"/>
    <row r="8566" s="252" customFormat="1"/>
    <row r="8567" s="252" customFormat="1"/>
    <row r="8568" s="252" customFormat="1"/>
    <row r="8569" s="252" customFormat="1"/>
    <row r="8570" s="252" customFormat="1"/>
    <row r="8571" s="252" customFormat="1"/>
    <row r="8572" s="252" customFormat="1"/>
    <row r="8573" s="252" customFormat="1"/>
    <row r="8574" s="252" customFormat="1"/>
    <row r="8575" s="252" customFormat="1"/>
    <row r="8576" s="252" customFormat="1"/>
    <row r="8577" s="252" customFormat="1"/>
    <row r="8578" s="252" customFormat="1"/>
    <row r="8579" s="252" customFormat="1"/>
    <row r="8580" s="252" customFormat="1"/>
    <row r="8581" s="252" customFormat="1"/>
    <row r="8582" s="252" customFormat="1"/>
    <row r="8583" s="252" customFormat="1"/>
    <row r="8584" s="252" customFormat="1"/>
    <row r="8585" s="252" customFormat="1"/>
    <row r="8586" s="252" customFormat="1"/>
    <row r="8587" s="252" customFormat="1"/>
    <row r="8588" s="252" customFormat="1"/>
    <row r="8589" s="252" customFormat="1"/>
    <row r="8590" s="252" customFormat="1"/>
    <row r="8591" s="252" customFormat="1"/>
    <row r="8592" s="252" customFormat="1"/>
    <row r="8593" s="252" customFormat="1"/>
    <row r="8594" s="252" customFormat="1"/>
    <row r="8595" s="252" customFormat="1"/>
    <row r="8596" s="252" customFormat="1"/>
    <row r="8597" s="252" customFormat="1"/>
    <row r="8598" s="252" customFormat="1"/>
    <row r="8599" s="252" customFormat="1"/>
    <row r="8600" s="252" customFormat="1"/>
    <row r="8601" s="252" customFormat="1"/>
    <row r="8602" s="252" customFormat="1"/>
    <row r="8603" s="252" customFormat="1"/>
    <row r="8604" s="252" customFormat="1"/>
    <row r="8605" s="252" customFormat="1"/>
    <row r="8606" s="252" customFormat="1"/>
    <row r="8607" s="252" customFormat="1"/>
    <row r="8608" s="252" customFormat="1"/>
    <row r="8609" s="252" customFormat="1"/>
    <row r="8610" s="252" customFormat="1"/>
    <row r="8611" s="252" customFormat="1"/>
    <row r="8612" s="252" customFormat="1"/>
    <row r="8613" s="252" customFormat="1"/>
    <row r="8614" s="252" customFormat="1"/>
    <row r="8615" s="252" customFormat="1"/>
    <row r="8616" s="252" customFormat="1"/>
    <row r="8617" s="252" customFormat="1"/>
    <row r="8618" s="252" customFormat="1"/>
    <row r="8619" s="252" customFormat="1"/>
    <row r="8620" s="252" customFormat="1"/>
    <row r="8621" s="252" customFormat="1"/>
    <row r="8622" s="252" customFormat="1"/>
    <row r="8623" s="252" customFormat="1"/>
    <row r="8624" s="252" customFormat="1"/>
    <row r="8625" s="252" customFormat="1"/>
    <row r="8626" s="252" customFormat="1"/>
    <row r="8627" s="252" customFormat="1"/>
    <row r="8628" s="252" customFormat="1"/>
    <row r="8629" s="252" customFormat="1"/>
    <row r="8630" s="252" customFormat="1"/>
    <row r="8631" s="252" customFormat="1"/>
    <row r="8632" s="252" customFormat="1"/>
    <row r="8633" s="252" customFormat="1"/>
    <row r="8634" s="252" customFormat="1"/>
    <row r="8635" s="252" customFormat="1"/>
    <row r="8636" s="252" customFormat="1"/>
    <row r="8637" s="252" customFormat="1"/>
    <row r="8638" s="252" customFormat="1"/>
    <row r="8639" s="252" customFormat="1"/>
    <row r="8640" s="252" customFormat="1"/>
    <row r="8641" s="252" customFormat="1"/>
    <row r="8642" s="252" customFormat="1"/>
    <row r="8643" s="252" customFormat="1"/>
    <row r="8644" s="252" customFormat="1"/>
    <row r="8645" s="252" customFormat="1"/>
    <row r="8646" s="252" customFormat="1"/>
    <row r="8647" s="252" customFormat="1"/>
    <row r="8648" s="252" customFormat="1"/>
    <row r="8649" s="252" customFormat="1"/>
    <row r="8650" s="252" customFormat="1"/>
    <row r="8651" s="252" customFormat="1"/>
    <row r="8652" s="252" customFormat="1"/>
    <row r="8653" s="252" customFormat="1"/>
    <row r="8654" s="252" customFormat="1"/>
    <row r="8655" s="252" customFormat="1"/>
    <row r="8656" s="252" customFormat="1"/>
    <row r="8657" s="252" customFormat="1"/>
    <row r="8658" s="252" customFormat="1"/>
    <row r="8659" s="252" customFormat="1"/>
    <row r="8660" s="252" customFormat="1"/>
    <row r="8661" s="252" customFormat="1"/>
    <row r="8662" s="252" customFormat="1"/>
    <row r="8663" s="252" customFormat="1"/>
    <row r="8664" s="252" customFormat="1"/>
    <row r="8665" s="252" customFormat="1"/>
    <row r="8666" s="252" customFormat="1"/>
    <row r="8667" s="252" customFormat="1"/>
    <row r="8668" s="252" customFormat="1"/>
    <row r="8669" s="252" customFormat="1"/>
    <row r="8670" s="252" customFormat="1"/>
    <row r="8671" s="252" customFormat="1"/>
    <row r="8672" s="252" customFormat="1"/>
    <row r="8673" s="252" customFormat="1"/>
    <row r="8674" s="252" customFormat="1"/>
    <row r="8675" s="252" customFormat="1"/>
    <row r="8676" s="252" customFormat="1"/>
    <row r="8677" s="252" customFormat="1"/>
    <row r="8678" s="252" customFormat="1"/>
    <row r="8679" s="252" customFormat="1"/>
    <row r="8680" s="252" customFormat="1"/>
    <row r="8681" s="252" customFormat="1"/>
    <row r="8682" s="252" customFormat="1"/>
    <row r="8683" s="252" customFormat="1"/>
    <row r="8684" s="252" customFormat="1"/>
    <row r="8685" s="252" customFormat="1"/>
    <row r="8686" s="252" customFormat="1"/>
    <row r="8687" s="252" customFormat="1"/>
    <row r="8688" s="252" customFormat="1"/>
    <row r="8689" s="252" customFormat="1"/>
    <row r="8690" s="252" customFormat="1"/>
    <row r="8691" s="252" customFormat="1"/>
    <row r="8692" s="252" customFormat="1"/>
    <row r="8693" s="252" customFormat="1"/>
    <row r="8694" s="252" customFormat="1"/>
    <row r="8695" s="252" customFormat="1"/>
    <row r="8696" s="252" customFormat="1"/>
    <row r="8697" s="252" customFormat="1"/>
    <row r="8698" s="252" customFormat="1"/>
    <row r="8699" s="252" customFormat="1"/>
    <row r="8700" s="252" customFormat="1"/>
    <row r="8701" s="252" customFormat="1"/>
    <row r="8702" s="252" customFormat="1"/>
    <row r="8703" s="252" customFormat="1"/>
    <row r="8704" s="252" customFormat="1"/>
    <row r="8705" s="252" customFormat="1"/>
    <row r="8706" s="252" customFormat="1"/>
    <row r="8707" s="252" customFormat="1"/>
    <row r="8708" s="252" customFormat="1"/>
    <row r="8709" s="252" customFormat="1"/>
    <row r="8710" s="252" customFormat="1"/>
    <row r="8711" s="252" customFormat="1"/>
    <row r="8712" s="252" customFormat="1"/>
    <row r="8713" s="252" customFormat="1"/>
    <row r="8714" s="252" customFormat="1"/>
    <row r="8715" s="252" customFormat="1"/>
    <row r="8716" s="252" customFormat="1"/>
    <row r="8717" s="252" customFormat="1"/>
    <row r="8718" s="252" customFormat="1"/>
    <row r="8719" s="252" customFormat="1"/>
    <row r="8720" s="252" customFormat="1"/>
    <row r="8721" s="252" customFormat="1"/>
    <row r="8722" s="252" customFormat="1"/>
    <row r="8723" s="252" customFormat="1"/>
    <row r="8724" s="252" customFormat="1"/>
    <row r="8725" s="252" customFormat="1"/>
    <row r="8726" s="252" customFormat="1"/>
    <row r="8727" s="252" customFormat="1"/>
    <row r="8728" s="252" customFormat="1"/>
    <row r="8729" s="252" customFormat="1"/>
    <row r="8730" s="252" customFormat="1"/>
    <row r="8731" s="252" customFormat="1"/>
    <row r="8732" s="252" customFormat="1"/>
    <row r="8733" s="252" customFormat="1"/>
    <row r="8734" s="252" customFormat="1"/>
    <row r="8735" s="252" customFormat="1"/>
    <row r="8736" s="252" customFormat="1"/>
    <row r="8737" s="252" customFormat="1"/>
    <row r="8738" s="252" customFormat="1"/>
    <row r="8739" s="252" customFormat="1"/>
    <row r="8740" s="252" customFormat="1"/>
    <row r="8741" s="252" customFormat="1"/>
    <row r="8742" s="252" customFormat="1"/>
    <row r="8743" s="252" customFormat="1"/>
    <row r="8744" s="252" customFormat="1"/>
    <row r="8745" s="252" customFormat="1"/>
    <row r="8746" s="252" customFormat="1"/>
    <row r="8747" s="252" customFormat="1"/>
    <row r="8748" s="252" customFormat="1"/>
    <row r="8749" s="252" customFormat="1"/>
    <row r="8750" s="252" customFormat="1"/>
    <row r="8751" s="252" customFormat="1"/>
    <row r="8752" s="252" customFormat="1"/>
    <row r="8753" s="252" customFormat="1"/>
    <row r="8754" s="252" customFormat="1"/>
    <row r="8755" s="252" customFormat="1"/>
    <row r="8756" s="252" customFormat="1"/>
    <row r="8757" s="252" customFormat="1"/>
    <row r="8758" s="252" customFormat="1"/>
    <row r="8759" s="252" customFormat="1"/>
    <row r="8760" s="252" customFormat="1"/>
    <row r="8761" s="252" customFormat="1"/>
    <row r="8762" s="252" customFormat="1"/>
    <row r="8763" s="252" customFormat="1"/>
    <row r="8764" s="252" customFormat="1"/>
    <row r="8765" s="252" customFormat="1"/>
    <row r="8766" s="252" customFormat="1"/>
    <row r="8767" s="252" customFormat="1"/>
    <row r="8768" s="252" customFormat="1"/>
    <row r="8769" s="252" customFormat="1"/>
    <row r="8770" s="252" customFormat="1"/>
    <row r="8771" s="252" customFormat="1"/>
    <row r="8772" s="252" customFormat="1"/>
    <row r="8773" s="252" customFormat="1"/>
    <row r="8774" s="252" customFormat="1"/>
    <row r="8775" s="252" customFormat="1"/>
    <row r="8776" s="252" customFormat="1"/>
    <row r="8777" s="252" customFormat="1"/>
    <row r="8778" s="252" customFormat="1"/>
    <row r="8779" s="252" customFormat="1"/>
    <row r="8780" s="252" customFormat="1"/>
    <row r="8781" s="252" customFormat="1"/>
    <row r="8782" s="252" customFormat="1"/>
    <row r="8783" s="252" customFormat="1"/>
    <row r="8784" s="252" customFormat="1"/>
    <row r="8785" s="252" customFormat="1"/>
    <row r="8786" s="252" customFormat="1"/>
    <row r="8787" s="252" customFormat="1"/>
    <row r="8788" s="252" customFormat="1"/>
    <row r="8789" s="252" customFormat="1"/>
    <row r="8790" s="252" customFormat="1"/>
    <row r="8791" s="252" customFormat="1"/>
    <row r="8792" s="252" customFormat="1"/>
    <row r="8793" s="252" customFormat="1"/>
    <row r="8794" s="252" customFormat="1"/>
    <row r="8795" s="252" customFormat="1"/>
    <row r="8796" s="252" customFormat="1"/>
    <row r="8797" s="252" customFormat="1"/>
    <row r="8798" s="252" customFormat="1"/>
    <row r="8799" s="252" customFormat="1"/>
    <row r="8800" s="252" customFormat="1"/>
    <row r="8801" s="252" customFormat="1"/>
    <row r="8802" s="252" customFormat="1"/>
    <row r="8803" s="252" customFormat="1"/>
    <row r="8804" s="252" customFormat="1"/>
    <row r="8805" s="252" customFormat="1"/>
    <row r="8806" s="252" customFormat="1"/>
    <row r="8807" s="252" customFormat="1"/>
    <row r="8808" s="252" customFormat="1"/>
    <row r="8809" s="252" customFormat="1"/>
    <row r="8810" s="252" customFormat="1"/>
    <row r="8811" s="252" customFormat="1"/>
    <row r="8812" s="252" customFormat="1"/>
    <row r="8813" s="252" customFormat="1"/>
    <row r="8814" s="252" customFormat="1"/>
    <row r="8815" s="252" customFormat="1"/>
    <row r="8816" s="252" customFormat="1"/>
    <row r="8817" s="252" customFormat="1"/>
    <row r="8818" s="252" customFormat="1"/>
    <row r="8819" s="252" customFormat="1"/>
    <row r="8820" s="252" customFormat="1"/>
    <row r="8821" s="252" customFormat="1"/>
    <row r="8822" s="252" customFormat="1"/>
    <row r="8823" s="252" customFormat="1"/>
    <row r="8824" s="252" customFormat="1"/>
    <row r="8825" s="252" customFormat="1"/>
    <row r="8826" s="252" customFormat="1"/>
    <row r="8827" s="252" customFormat="1"/>
    <row r="8828" s="252" customFormat="1"/>
    <row r="8829" s="252" customFormat="1"/>
    <row r="8830" s="252" customFormat="1"/>
    <row r="8831" s="252" customFormat="1"/>
    <row r="8832" s="252" customFormat="1"/>
    <row r="8833" s="252" customFormat="1"/>
    <row r="8834" s="252" customFormat="1"/>
    <row r="8835" s="252" customFormat="1"/>
    <row r="8836" s="252" customFormat="1"/>
    <row r="8837" s="252" customFormat="1"/>
    <row r="8838" s="252" customFormat="1"/>
    <row r="8839" s="252" customFormat="1"/>
    <row r="8840" s="252" customFormat="1"/>
    <row r="8841" s="252" customFormat="1"/>
    <row r="8842" s="252" customFormat="1"/>
    <row r="8843" s="252" customFormat="1"/>
    <row r="8844" s="252" customFormat="1"/>
    <row r="8845" s="252" customFormat="1"/>
    <row r="8846" s="252" customFormat="1"/>
    <row r="8847" s="252" customFormat="1"/>
    <row r="8848" s="252" customFormat="1"/>
    <row r="8849" s="252" customFormat="1"/>
    <row r="8850" s="252" customFormat="1"/>
    <row r="8851" s="252" customFormat="1"/>
    <row r="8852" s="252" customFormat="1"/>
    <row r="8853" s="252" customFormat="1"/>
    <row r="8854" s="252" customFormat="1"/>
    <row r="8855" s="252" customFormat="1"/>
    <row r="8856" s="252" customFormat="1"/>
    <row r="8857" s="252" customFormat="1"/>
    <row r="8858" s="252" customFormat="1"/>
    <row r="8859" s="252" customFormat="1"/>
    <row r="8860" s="252" customFormat="1"/>
    <row r="8861" s="252" customFormat="1"/>
    <row r="8862" s="252" customFormat="1"/>
    <row r="8863" s="252" customFormat="1"/>
    <row r="8864" s="252" customFormat="1"/>
    <row r="8865" s="252" customFormat="1"/>
    <row r="8866" s="252" customFormat="1"/>
    <row r="8867" s="252" customFormat="1"/>
    <row r="8868" s="252" customFormat="1"/>
    <row r="8869" s="252" customFormat="1"/>
    <row r="8870" s="252" customFormat="1"/>
    <row r="8871" s="252" customFormat="1"/>
    <row r="8872" s="252" customFormat="1"/>
    <row r="8873" s="252" customFormat="1"/>
    <row r="8874" s="252" customFormat="1"/>
    <row r="8875" s="252" customFormat="1"/>
    <row r="8876" s="252" customFormat="1"/>
    <row r="8877" s="252" customFormat="1"/>
    <row r="8878" s="252" customFormat="1"/>
    <row r="8879" s="252" customFormat="1"/>
    <row r="8880" s="252" customFormat="1"/>
    <row r="8881" s="252" customFormat="1"/>
    <row r="8882" s="252" customFormat="1"/>
    <row r="8883" s="252" customFormat="1"/>
    <row r="8884" s="252" customFormat="1"/>
    <row r="8885" s="252" customFormat="1"/>
    <row r="8886" s="252" customFormat="1"/>
    <row r="8887" s="252" customFormat="1"/>
    <row r="8888" s="252" customFormat="1"/>
    <row r="8889" s="252" customFormat="1"/>
    <row r="8890" s="252" customFormat="1"/>
    <row r="8891" s="252" customFormat="1"/>
    <row r="8892" s="252" customFormat="1"/>
    <row r="8893" s="252" customFormat="1"/>
    <row r="8894" s="252" customFormat="1"/>
    <row r="8895" s="252" customFormat="1"/>
    <row r="8896" s="252" customFormat="1"/>
    <row r="8897" s="252" customFormat="1"/>
    <row r="8898" s="252" customFormat="1"/>
    <row r="8899" s="252" customFormat="1"/>
    <row r="8900" s="252" customFormat="1"/>
    <row r="8901" s="252" customFormat="1"/>
    <row r="8902" s="252" customFormat="1"/>
    <row r="8903" s="252" customFormat="1"/>
    <row r="8904" s="252" customFormat="1"/>
    <row r="8905" s="252" customFormat="1"/>
    <row r="8906" s="252" customFormat="1"/>
    <row r="8907" s="252" customFormat="1"/>
    <row r="8908" s="252" customFormat="1"/>
    <row r="8909" s="252" customFormat="1"/>
    <row r="8910" s="252" customFormat="1"/>
    <row r="8911" s="252" customFormat="1"/>
    <row r="8912" s="252" customFormat="1"/>
    <row r="8913" s="252" customFormat="1"/>
    <row r="8914" s="252" customFormat="1"/>
    <row r="8915" s="252" customFormat="1"/>
    <row r="8916" s="252" customFormat="1"/>
    <row r="8917" s="252" customFormat="1"/>
    <row r="8918" s="252" customFormat="1"/>
    <row r="8919" s="252" customFormat="1"/>
    <row r="8920" s="252" customFormat="1"/>
    <row r="8921" s="252" customFormat="1"/>
    <row r="8922" s="252" customFormat="1"/>
    <row r="8923" s="252" customFormat="1"/>
    <row r="8924" s="252" customFormat="1"/>
    <row r="8925" s="252" customFormat="1"/>
    <row r="8926" s="252" customFormat="1"/>
    <row r="8927" s="252" customFormat="1"/>
    <row r="8928" s="252" customFormat="1"/>
    <row r="8929" s="252" customFormat="1"/>
    <row r="8930" s="252" customFormat="1"/>
    <row r="8931" s="252" customFormat="1"/>
    <row r="8932" s="252" customFormat="1"/>
    <row r="8933" s="252" customFormat="1"/>
    <row r="8934" s="252" customFormat="1"/>
    <row r="8935" s="252" customFormat="1"/>
    <row r="8936" s="252" customFormat="1"/>
    <row r="8937" s="252" customFormat="1"/>
    <row r="8938" s="252" customFormat="1"/>
    <row r="8939" s="252" customFormat="1"/>
    <row r="8940" s="252" customFormat="1"/>
    <row r="8941" s="252" customFormat="1"/>
    <row r="8942" s="252" customFormat="1"/>
    <row r="8943" s="252" customFormat="1"/>
    <row r="8944" s="252" customFormat="1"/>
    <row r="8945" s="252" customFormat="1"/>
    <row r="8946" s="252" customFormat="1"/>
    <row r="8947" s="252" customFormat="1"/>
    <row r="8948" s="252" customFormat="1"/>
    <row r="8949" s="252" customFormat="1"/>
    <row r="8950" s="252" customFormat="1"/>
    <row r="8951" s="252" customFormat="1"/>
    <row r="8952" s="252" customFormat="1"/>
    <row r="8953" s="252" customFormat="1"/>
    <row r="8954" s="252" customFormat="1"/>
    <row r="8955" s="252" customFormat="1"/>
    <row r="8956" s="252" customFormat="1"/>
    <row r="8957" s="252" customFormat="1"/>
    <row r="8958" s="252" customFormat="1"/>
    <row r="8959" s="252" customFormat="1"/>
    <row r="8960" s="252" customFormat="1"/>
    <row r="8961" s="252" customFormat="1"/>
    <row r="8962" s="252" customFormat="1"/>
    <row r="8963" s="252" customFormat="1"/>
    <row r="8964" s="252" customFormat="1"/>
    <row r="8965" s="252" customFormat="1"/>
    <row r="8966" s="252" customFormat="1"/>
    <row r="8967" s="252" customFormat="1"/>
    <row r="8968" s="252" customFormat="1"/>
    <row r="8969" s="252" customFormat="1"/>
    <row r="8970" s="252" customFormat="1"/>
    <row r="8971" s="252" customFormat="1"/>
    <row r="8972" s="252" customFormat="1"/>
    <row r="8973" s="252" customFormat="1"/>
    <row r="8974" s="252" customFormat="1"/>
    <row r="8975" s="252" customFormat="1"/>
    <row r="8976" s="252" customFormat="1"/>
    <row r="8977" s="252" customFormat="1"/>
    <row r="8978" s="252" customFormat="1"/>
    <row r="8979" s="252" customFormat="1"/>
    <row r="8980" s="252" customFormat="1"/>
    <row r="8981" s="252" customFormat="1"/>
    <row r="8982" s="252" customFormat="1"/>
    <row r="8983" s="252" customFormat="1"/>
    <row r="8984" s="252" customFormat="1"/>
    <row r="8985" s="252" customFormat="1"/>
    <row r="8986" s="252" customFormat="1"/>
    <row r="8987" s="252" customFormat="1"/>
    <row r="8988" s="252" customFormat="1"/>
    <row r="8989" s="252" customFormat="1"/>
    <row r="8990" s="252" customFormat="1"/>
    <row r="8991" s="252" customFormat="1"/>
    <row r="8992" s="252" customFormat="1"/>
    <row r="8993" s="252" customFormat="1"/>
    <row r="8994" s="252" customFormat="1"/>
    <row r="8995" s="252" customFormat="1"/>
    <row r="8996" s="252" customFormat="1"/>
    <row r="8997" s="252" customFormat="1"/>
    <row r="8998" s="252" customFormat="1"/>
    <row r="8999" s="252" customFormat="1"/>
    <row r="9000" s="252" customFormat="1"/>
    <row r="9001" s="252" customFormat="1"/>
    <row r="9002" s="252" customFormat="1"/>
    <row r="9003" s="252" customFormat="1"/>
    <row r="9004" s="252" customFormat="1"/>
    <row r="9005" s="252" customFormat="1"/>
    <row r="9006" s="252" customFormat="1"/>
    <row r="9007" s="252" customFormat="1"/>
    <row r="9008" s="252" customFormat="1"/>
    <row r="9009" s="252" customFormat="1"/>
    <row r="9010" s="252" customFormat="1"/>
    <row r="9011" s="252" customFormat="1"/>
    <row r="9012" s="252" customFormat="1"/>
    <row r="9013" s="252" customFormat="1"/>
    <row r="9014" s="252" customFormat="1"/>
    <row r="9015" s="252" customFormat="1"/>
    <row r="9016" s="252" customFormat="1"/>
    <row r="9017" s="252" customFormat="1"/>
    <row r="9018" s="252" customFormat="1"/>
    <row r="9019" s="252" customFormat="1"/>
    <row r="9020" s="252" customFormat="1"/>
    <row r="9021" s="252" customFormat="1"/>
    <row r="9022" s="252" customFormat="1"/>
    <row r="9023" s="252" customFormat="1"/>
    <row r="9024" s="252" customFormat="1"/>
    <row r="9025" s="252" customFormat="1"/>
    <row r="9026" s="252" customFormat="1"/>
    <row r="9027" s="252" customFormat="1"/>
    <row r="9028" s="252" customFormat="1"/>
    <row r="9029" s="252" customFormat="1"/>
    <row r="9030" s="252" customFormat="1"/>
    <row r="9031" s="252" customFormat="1"/>
    <row r="9032" s="252" customFormat="1"/>
    <row r="9033" s="252" customFormat="1"/>
    <row r="9034" s="252" customFormat="1"/>
    <row r="9035" s="252" customFormat="1"/>
    <row r="9036" s="252" customFormat="1"/>
    <row r="9037" s="252" customFormat="1"/>
    <row r="9038" s="252" customFormat="1"/>
    <row r="9039" s="252" customFormat="1"/>
    <row r="9040" s="252" customFormat="1"/>
    <row r="9041" s="252" customFormat="1"/>
    <row r="9042" s="252" customFormat="1"/>
    <row r="9043" s="252" customFormat="1"/>
    <row r="9044" s="252" customFormat="1"/>
    <row r="9045" s="252" customFormat="1"/>
    <row r="9046" s="252" customFormat="1"/>
    <row r="9047" s="252" customFormat="1"/>
    <row r="9048" s="252" customFormat="1"/>
    <row r="9049" s="252" customFormat="1"/>
    <row r="9050" s="252" customFormat="1"/>
    <row r="9051" s="252" customFormat="1"/>
    <row r="9052" s="252" customFormat="1"/>
    <row r="9053" s="252" customFormat="1"/>
    <row r="9054" s="252" customFormat="1"/>
    <row r="9055" s="252" customFormat="1"/>
    <row r="9056" s="252" customFormat="1"/>
    <row r="9057" s="252" customFormat="1"/>
    <row r="9058" s="252" customFormat="1"/>
    <row r="9059" s="252" customFormat="1"/>
    <row r="9060" s="252" customFormat="1"/>
    <row r="9061" s="252" customFormat="1"/>
    <row r="9062" s="252" customFormat="1"/>
    <row r="9063" s="252" customFormat="1"/>
    <row r="9064" s="252" customFormat="1"/>
    <row r="9065" s="252" customFormat="1"/>
    <row r="9066" s="252" customFormat="1"/>
    <row r="9067" s="252" customFormat="1"/>
    <row r="9068" s="252" customFormat="1"/>
    <row r="9069" s="252" customFormat="1"/>
    <row r="9070" s="252" customFormat="1"/>
    <row r="9071" s="252" customFormat="1"/>
    <row r="9072" s="252" customFormat="1"/>
    <row r="9073" s="252" customFormat="1"/>
    <row r="9074" s="252" customFormat="1"/>
    <row r="9075" s="252" customFormat="1"/>
    <row r="9076" s="252" customFormat="1"/>
    <row r="9077" s="252" customFormat="1"/>
    <row r="9078" s="252" customFormat="1"/>
    <row r="9079" s="252" customFormat="1"/>
    <row r="9080" s="252" customFormat="1"/>
    <row r="9081" s="252" customFormat="1"/>
    <row r="9082" s="252" customFormat="1"/>
    <row r="9083" s="252" customFormat="1"/>
    <row r="9084" s="252" customFormat="1"/>
    <row r="9085" s="252" customFormat="1"/>
    <row r="9086" s="252" customFormat="1"/>
    <row r="9087" s="252" customFormat="1"/>
    <row r="9088" s="252" customFormat="1"/>
    <row r="9089" s="252" customFormat="1"/>
    <row r="9090" s="252" customFormat="1"/>
    <row r="9091" s="252" customFormat="1"/>
    <row r="9092" s="252" customFormat="1"/>
    <row r="9093" s="252" customFormat="1"/>
    <row r="9094" s="252" customFormat="1"/>
    <row r="9095" s="252" customFormat="1"/>
    <row r="9096" s="252" customFormat="1"/>
    <row r="9097" s="252" customFormat="1"/>
    <row r="9098" s="252" customFormat="1"/>
    <row r="9099" s="252" customFormat="1"/>
    <row r="9100" s="252" customFormat="1"/>
    <row r="9101" s="252" customFormat="1"/>
    <row r="9102" s="252" customFormat="1"/>
    <row r="9103" s="252" customFormat="1"/>
    <row r="9104" s="252" customFormat="1"/>
    <row r="9105" s="252" customFormat="1"/>
    <row r="9106" s="252" customFormat="1"/>
    <row r="9107" s="252" customFormat="1"/>
    <row r="9108" s="252" customFormat="1"/>
    <row r="9109" s="252" customFormat="1"/>
    <row r="9110" s="252" customFormat="1"/>
    <row r="9111" s="252" customFormat="1"/>
    <row r="9112" s="252" customFormat="1"/>
    <row r="9113" s="252" customFormat="1"/>
    <row r="9114" s="252" customFormat="1"/>
    <row r="9115" s="252" customFormat="1"/>
    <row r="9116" s="252" customFormat="1"/>
    <row r="9117" s="252" customFormat="1"/>
    <row r="9118" s="252" customFormat="1"/>
    <row r="9119" s="252" customFormat="1"/>
    <row r="9120" s="252" customFormat="1"/>
    <row r="9121" s="252" customFormat="1"/>
    <row r="9122" s="252" customFormat="1"/>
    <row r="9123" s="252" customFormat="1"/>
    <row r="9124" s="252" customFormat="1"/>
    <row r="9125" s="252" customFormat="1"/>
    <row r="9126" s="252" customFormat="1"/>
    <row r="9127" s="252" customFormat="1"/>
    <row r="9128" s="252" customFormat="1"/>
    <row r="9129" s="252" customFormat="1"/>
    <row r="9130" s="252" customFormat="1"/>
    <row r="9131" s="252" customFormat="1"/>
    <row r="9132" s="252" customFormat="1"/>
    <row r="9133" s="252" customFormat="1"/>
    <row r="9134" s="252" customFormat="1"/>
    <row r="9135" s="252" customFormat="1"/>
    <row r="9136" s="252" customFormat="1"/>
    <row r="9137" s="252" customFormat="1"/>
    <row r="9138" s="252" customFormat="1"/>
    <row r="9139" s="252" customFormat="1"/>
    <row r="9140" s="252" customFormat="1"/>
    <row r="9141" s="252" customFormat="1"/>
    <row r="9142" s="252" customFormat="1"/>
    <row r="9143" s="252" customFormat="1"/>
    <row r="9144" s="252" customFormat="1"/>
    <row r="9145" s="252" customFormat="1"/>
    <row r="9146" s="252" customFormat="1"/>
    <row r="9147" s="252" customFormat="1"/>
    <row r="9148" s="252" customFormat="1"/>
    <row r="9149" s="252" customFormat="1"/>
    <row r="9150" s="252" customFormat="1"/>
    <row r="9151" s="252" customFormat="1"/>
    <row r="9152" s="252" customFormat="1"/>
    <row r="9153" s="252" customFormat="1"/>
    <row r="9154" s="252" customFormat="1"/>
    <row r="9155" s="252" customFormat="1"/>
    <row r="9156" s="252" customFormat="1"/>
    <row r="9157" s="252" customFormat="1"/>
    <row r="9158" s="252" customFormat="1"/>
    <row r="9159" s="252" customFormat="1"/>
    <row r="9160" s="252" customFormat="1"/>
    <row r="9161" s="252" customFormat="1"/>
    <row r="9162" s="252" customFormat="1"/>
    <row r="9163" s="252" customFormat="1"/>
    <row r="9164" s="252" customFormat="1"/>
    <row r="9165" s="252" customFormat="1"/>
    <row r="9166" s="252" customFormat="1"/>
    <row r="9167" s="252" customFormat="1"/>
    <row r="9168" s="252" customFormat="1"/>
    <row r="9169" s="252" customFormat="1"/>
    <row r="9170" s="252" customFormat="1"/>
    <row r="9171" s="252" customFormat="1"/>
    <row r="9172" s="252" customFormat="1"/>
    <row r="9173" s="252" customFormat="1"/>
    <row r="9174" s="252" customFormat="1"/>
    <row r="9175" s="252" customFormat="1"/>
    <row r="9176" s="252" customFormat="1"/>
    <row r="9177" s="252" customFormat="1"/>
    <row r="9178" s="252" customFormat="1"/>
    <row r="9179" s="252" customFormat="1"/>
    <row r="9180" s="252" customFormat="1"/>
    <row r="9181" s="252" customFormat="1"/>
    <row r="9182" s="252" customFormat="1"/>
    <row r="9183" s="252" customFormat="1"/>
    <row r="9184" s="252" customFormat="1"/>
    <row r="9185" s="252" customFormat="1"/>
    <row r="9186" s="252" customFormat="1"/>
    <row r="9187" s="252" customFormat="1"/>
    <row r="9188" s="252" customFormat="1"/>
    <row r="9189" s="252" customFormat="1"/>
    <row r="9190" s="252" customFormat="1"/>
    <row r="9191" s="252" customFormat="1"/>
    <row r="9192" s="252" customFormat="1"/>
    <row r="9193" s="252" customFormat="1"/>
    <row r="9194" s="252" customFormat="1"/>
    <row r="9195" s="252" customFormat="1"/>
    <row r="9196" s="252" customFormat="1"/>
    <row r="9197" s="252" customFormat="1"/>
    <row r="9198" s="252" customFormat="1"/>
    <row r="9199" s="252" customFormat="1"/>
    <row r="9200" s="252" customFormat="1"/>
    <row r="9201" s="252" customFormat="1"/>
    <row r="9202" s="252" customFormat="1"/>
    <row r="9203" s="252" customFormat="1"/>
    <row r="9204" s="252" customFormat="1"/>
    <row r="9205" s="252" customFormat="1"/>
    <row r="9206" s="252" customFormat="1"/>
    <row r="9207" s="252" customFormat="1"/>
    <row r="9208" s="252" customFormat="1"/>
    <row r="9209" s="252" customFormat="1"/>
    <row r="9210" s="252" customFormat="1"/>
    <row r="9211" s="252" customFormat="1"/>
    <row r="9212" s="252" customFormat="1"/>
    <row r="9213" s="252" customFormat="1"/>
    <row r="9214" s="252" customFormat="1"/>
    <row r="9215" s="252" customFormat="1"/>
    <row r="9216" s="252" customFormat="1"/>
    <row r="9217" s="252" customFormat="1"/>
    <row r="9218" s="252" customFormat="1"/>
    <row r="9219" s="252" customFormat="1"/>
    <row r="9220" s="252" customFormat="1"/>
    <row r="9221" s="252" customFormat="1"/>
    <row r="9222" s="252" customFormat="1"/>
    <row r="9223" s="252" customFormat="1"/>
    <row r="9224" s="252" customFormat="1"/>
    <row r="9225" s="252" customFormat="1"/>
    <row r="9226" s="252" customFormat="1"/>
    <row r="9227" s="252" customFormat="1"/>
    <row r="9228" s="252" customFormat="1"/>
    <row r="9229" s="252" customFormat="1"/>
    <row r="9230" s="252" customFormat="1"/>
    <row r="9231" s="252" customFormat="1"/>
    <row r="9232" s="252" customFormat="1"/>
    <row r="9233" s="252" customFormat="1"/>
    <row r="9234" s="252" customFormat="1"/>
    <row r="9235" s="252" customFormat="1"/>
    <row r="9236" s="252" customFormat="1"/>
    <row r="9237" s="252" customFormat="1"/>
    <row r="9238" s="252" customFormat="1"/>
    <row r="9239" s="252" customFormat="1"/>
    <row r="9240" s="252" customFormat="1"/>
    <row r="9241" s="252" customFormat="1"/>
    <row r="9242" s="252" customFormat="1"/>
    <row r="9243" s="252" customFormat="1"/>
    <row r="9244" s="252" customFormat="1"/>
    <row r="9245" s="252" customFormat="1"/>
    <row r="9246" s="252" customFormat="1"/>
    <row r="9247" s="252" customFormat="1"/>
    <row r="9248" s="252" customFormat="1"/>
    <row r="9249" s="252" customFormat="1"/>
    <row r="9250" s="252" customFormat="1"/>
    <row r="9251" s="252" customFormat="1"/>
    <row r="9252" s="252" customFormat="1"/>
    <row r="9253" s="252" customFormat="1"/>
    <row r="9254" s="252" customFormat="1"/>
    <row r="9255" s="252" customFormat="1"/>
    <row r="9256" s="252" customFormat="1"/>
    <row r="9257" s="252" customFormat="1"/>
    <row r="9258" s="252" customFormat="1"/>
    <row r="9259" s="252" customFormat="1"/>
    <row r="9260" s="252" customFormat="1"/>
    <row r="9261" s="252" customFormat="1"/>
    <row r="9262" s="252" customFormat="1"/>
    <row r="9263" s="252" customFormat="1"/>
    <row r="9264" s="252" customFormat="1"/>
    <row r="9265" s="252" customFormat="1"/>
    <row r="9266" s="252" customFormat="1"/>
    <row r="9267" s="252" customFormat="1"/>
    <row r="9268" s="252" customFormat="1"/>
    <row r="9269" s="252" customFormat="1"/>
    <row r="9270" s="252" customFormat="1"/>
    <row r="9271" s="252" customFormat="1"/>
    <row r="9272" s="252" customFormat="1"/>
    <row r="9273" s="252" customFormat="1"/>
    <row r="9274" s="252" customFormat="1"/>
    <row r="9275" s="252" customFormat="1"/>
    <row r="9276" s="252" customFormat="1"/>
    <row r="9277" s="252" customFormat="1"/>
    <row r="9278" s="252" customFormat="1"/>
    <row r="9279" s="252" customFormat="1"/>
    <row r="9280" s="252" customFormat="1"/>
    <row r="9281" s="252" customFormat="1"/>
    <row r="9282" s="252" customFormat="1"/>
    <row r="9283" s="252" customFormat="1"/>
    <row r="9284" s="252" customFormat="1"/>
    <row r="9285" s="252" customFormat="1"/>
    <row r="9286" s="252" customFormat="1"/>
    <row r="9287" s="252" customFormat="1"/>
    <row r="9288" s="252" customFormat="1"/>
    <row r="9289" s="252" customFormat="1"/>
    <row r="9290" s="252" customFormat="1"/>
    <row r="9291" s="252" customFormat="1"/>
    <row r="9292" s="252" customFormat="1"/>
    <row r="9293" s="252" customFormat="1"/>
    <row r="9294" s="252" customFormat="1"/>
    <row r="9295" s="252" customFormat="1"/>
    <row r="9296" s="252" customFormat="1"/>
    <row r="9297" s="252" customFormat="1"/>
    <row r="9298" s="252" customFormat="1"/>
    <row r="9299" s="252" customFormat="1"/>
    <row r="9300" s="252" customFormat="1"/>
    <row r="9301" s="252" customFormat="1"/>
    <row r="9302" s="252" customFormat="1"/>
    <row r="9303" s="252" customFormat="1"/>
    <row r="9304" s="252" customFormat="1"/>
    <row r="9305" s="252" customFormat="1"/>
    <row r="9306" s="252" customFormat="1"/>
    <row r="9307" s="252" customFormat="1"/>
    <row r="9308" s="252" customFormat="1"/>
    <row r="9309" s="252" customFormat="1"/>
    <row r="9310" s="252" customFormat="1"/>
    <row r="9311" s="252" customFormat="1"/>
    <row r="9312" s="252" customFormat="1"/>
    <row r="9313" s="252" customFormat="1"/>
    <row r="9314" s="252" customFormat="1"/>
    <row r="9315" s="252" customFormat="1"/>
    <row r="9316" s="252" customFormat="1"/>
    <row r="9317" s="252" customFormat="1"/>
    <row r="9318" s="252" customFormat="1"/>
    <row r="9319" s="252" customFormat="1"/>
    <row r="9320" s="252" customFormat="1"/>
    <row r="9321" s="252" customFormat="1"/>
    <row r="9322" s="252" customFormat="1"/>
    <row r="9323" s="252" customFormat="1"/>
    <row r="9324" s="252" customFormat="1"/>
    <row r="9325" s="252" customFormat="1"/>
    <row r="9326" s="252" customFormat="1"/>
    <row r="9327" s="252" customFormat="1"/>
    <row r="9328" s="252" customFormat="1"/>
    <row r="9329" s="252" customFormat="1"/>
    <row r="9330" s="252" customFormat="1"/>
    <row r="9331" s="252" customFormat="1"/>
    <row r="9332" s="252" customFormat="1"/>
    <row r="9333" s="252" customFormat="1"/>
    <row r="9334" s="252" customFormat="1"/>
    <row r="9335" s="252" customFormat="1"/>
    <row r="9336" s="252" customFormat="1"/>
    <row r="9337" s="252" customFormat="1"/>
    <row r="9338" s="252" customFormat="1"/>
    <row r="9339" s="252" customFormat="1"/>
    <row r="9340" s="252" customFormat="1"/>
    <row r="9341" s="252" customFormat="1"/>
    <row r="9342" s="252" customFormat="1"/>
    <row r="9343" s="252" customFormat="1"/>
    <row r="9344" s="252" customFormat="1"/>
    <row r="9345" s="252" customFormat="1"/>
    <row r="9346" s="252" customFormat="1"/>
    <row r="9347" s="252" customFormat="1"/>
    <row r="9348" s="252" customFormat="1"/>
    <row r="9349" s="252" customFormat="1"/>
    <row r="9350" s="252" customFormat="1"/>
    <row r="9351" s="252" customFormat="1"/>
    <row r="9352" s="252" customFormat="1"/>
    <row r="9353" s="252" customFormat="1"/>
    <row r="9354" s="252" customFormat="1"/>
    <row r="9355" s="252" customFormat="1"/>
    <row r="9356" s="252" customFormat="1"/>
    <row r="9357" s="252" customFormat="1"/>
    <row r="9358" s="252" customFormat="1"/>
    <row r="9359" s="252" customFormat="1"/>
    <row r="9360" s="252" customFormat="1"/>
    <row r="9361" s="252" customFormat="1"/>
    <row r="9362" s="252" customFormat="1"/>
    <row r="9363" s="252" customFormat="1"/>
    <row r="9364" s="252" customFormat="1"/>
    <row r="9365" s="252" customFormat="1"/>
    <row r="9366" s="252" customFormat="1"/>
    <row r="9367" s="252" customFormat="1"/>
    <row r="9368" s="252" customFormat="1"/>
    <row r="9369" s="252" customFormat="1"/>
    <row r="9370" s="252" customFormat="1"/>
    <row r="9371" s="252" customFormat="1"/>
    <row r="9372" s="252" customFormat="1"/>
    <row r="9373" s="252" customFormat="1"/>
    <row r="9374" s="252" customFormat="1"/>
    <row r="9375" s="252" customFormat="1"/>
    <row r="9376" s="252" customFormat="1"/>
    <row r="9377" s="252" customFormat="1"/>
    <row r="9378" s="252" customFormat="1"/>
    <row r="9379" s="252" customFormat="1"/>
    <row r="9380" s="252" customFormat="1"/>
    <row r="9381" s="252" customFormat="1"/>
    <row r="9382" s="252" customFormat="1"/>
    <row r="9383" s="252" customFormat="1"/>
    <row r="9384" s="252" customFormat="1"/>
    <row r="9385" s="252" customFormat="1"/>
    <row r="9386" s="252" customFormat="1"/>
    <row r="9387" s="252" customFormat="1"/>
    <row r="9388" s="252" customFormat="1"/>
    <row r="9389" s="252" customFormat="1"/>
    <row r="9390" s="252" customFormat="1"/>
    <row r="9391" s="252" customFormat="1"/>
    <row r="9392" s="252" customFormat="1"/>
    <row r="9393" s="252" customFormat="1"/>
    <row r="9394" s="252" customFormat="1"/>
    <row r="9395" s="252" customFormat="1"/>
    <row r="9396" s="252" customFormat="1"/>
    <row r="9397" s="252" customFormat="1"/>
    <row r="9398" s="252" customFormat="1"/>
    <row r="9399" s="252" customFormat="1"/>
    <row r="9400" s="252" customFormat="1"/>
    <row r="9401" s="252" customFormat="1"/>
    <row r="9402" s="252" customFormat="1"/>
    <row r="9403" s="252" customFormat="1"/>
    <row r="9404" s="252" customFormat="1"/>
    <row r="9405" s="252" customFormat="1"/>
    <row r="9406" s="252" customFormat="1"/>
    <row r="9407" s="252" customFormat="1"/>
    <row r="9408" s="252" customFormat="1"/>
    <row r="9409" s="252" customFormat="1"/>
    <row r="9410" s="252" customFormat="1"/>
    <row r="9411" s="252" customFormat="1"/>
    <row r="9412" s="252" customFormat="1"/>
    <row r="9413" s="252" customFormat="1"/>
    <row r="9414" s="252" customFormat="1"/>
    <row r="9415" s="252" customFormat="1"/>
    <row r="9416" s="252" customFormat="1"/>
    <row r="9417" s="252" customFormat="1"/>
    <row r="9418" s="252" customFormat="1"/>
    <row r="9419" s="252" customFormat="1"/>
    <row r="9420" s="252" customFormat="1"/>
    <row r="9421" s="252" customFormat="1"/>
    <row r="9422" s="252" customFormat="1"/>
    <row r="9423" s="252" customFormat="1"/>
    <row r="9424" s="252" customFormat="1"/>
    <row r="9425" s="252" customFormat="1"/>
    <row r="9426" s="252" customFormat="1"/>
    <row r="9427" s="252" customFormat="1"/>
    <row r="9428" s="252" customFormat="1"/>
    <row r="9429" s="252" customFormat="1"/>
    <row r="9430" s="252" customFormat="1"/>
    <row r="9431" s="252" customFormat="1"/>
    <row r="9432" s="252" customFormat="1"/>
    <row r="9433" s="252" customFormat="1"/>
    <row r="9434" s="252" customFormat="1"/>
    <row r="9435" s="252" customFormat="1"/>
    <row r="9436" s="252" customFormat="1"/>
    <row r="9437" s="252" customFormat="1"/>
    <row r="9438" s="252" customFormat="1"/>
    <row r="9439" s="252" customFormat="1"/>
    <row r="9440" s="252" customFormat="1"/>
    <row r="9441" s="252" customFormat="1"/>
    <row r="9442" s="252" customFormat="1"/>
    <row r="9443" s="252" customFormat="1"/>
    <row r="9444" s="252" customFormat="1"/>
    <row r="9445" s="252" customFormat="1"/>
    <row r="9446" s="252" customFormat="1"/>
    <row r="9447" s="252" customFormat="1"/>
    <row r="9448" s="252" customFormat="1"/>
    <row r="9449" s="252" customFormat="1"/>
    <row r="9450" s="252" customFormat="1"/>
    <row r="9451" s="252" customFormat="1"/>
    <row r="9452" s="252" customFormat="1"/>
    <row r="9453" s="252" customFormat="1"/>
    <row r="9454" s="252" customFormat="1"/>
    <row r="9455" s="252" customFormat="1"/>
    <row r="9456" s="252" customFormat="1"/>
    <row r="9457" s="252" customFormat="1"/>
    <row r="9458" s="252" customFormat="1"/>
    <row r="9459" s="252" customFormat="1"/>
    <row r="9460" s="252" customFormat="1"/>
    <row r="9461" s="252" customFormat="1"/>
    <row r="9462" s="252" customFormat="1"/>
    <row r="9463" s="252" customFormat="1"/>
    <row r="9464" s="252" customFormat="1"/>
    <row r="9465" s="252" customFormat="1"/>
    <row r="9466" s="252" customFormat="1"/>
    <row r="9467" s="252" customFormat="1"/>
    <row r="9468" s="252" customFormat="1"/>
    <row r="9469" s="252" customFormat="1"/>
    <row r="9470" s="252" customFormat="1"/>
    <row r="9471" s="252" customFormat="1"/>
    <row r="9472" s="252" customFormat="1"/>
    <row r="9473" s="252" customFormat="1"/>
    <row r="9474" s="252" customFormat="1"/>
    <row r="9475" s="252" customFormat="1"/>
    <row r="9476" s="252" customFormat="1"/>
    <row r="9477" s="252" customFormat="1"/>
    <row r="9478" s="252" customFormat="1"/>
    <row r="9479" s="252" customFormat="1"/>
    <row r="9480" s="252" customFormat="1"/>
    <row r="9481" s="252" customFormat="1"/>
    <row r="9482" s="252" customFormat="1"/>
    <row r="9483" s="252" customFormat="1"/>
    <row r="9484" s="252" customFormat="1"/>
    <row r="9485" s="252" customFormat="1"/>
    <row r="9486" s="252" customFormat="1"/>
    <row r="9487" s="252" customFormat="1"/>
    <row r="9488" s="252" customFormat="1"/>
    <row r="9489" s="252" customFormat="1"/>
    <row r="9490" s="252" customFormat="1"/>
    <row r="9491" s="252" customFormat="1"/>
    <row r="9492" s="252" customFormat="1"/>
    <row r="9493" s="252" customFormat="1"/>
    <row r="9494" s="252" customFormat="1"/>
    <row r="9495" s="252" customFormat="1"/>
    <row r="9496" s="252" customFormat="1"/>
    <row r="9497" s="252" customFormat="1"/>
    <row r="9498" s="252" customFormat="1"/>
    <row r="9499" s="252" customFormat="1"/>
    <row r="9500" s="252" customFormat="1"/>
    <row r="9501" s="252" customFormat="1"/>
    <row r="9502" s="252" customFormat="1"/>
    <row r="9503" s="252" customFormat="1"/>
    <row r="9504" s="252" customFormat="1"/>
    <row r="9505" s="252" customFormat="1"/>
    <row r="9506" s="252" customFormat="1"/>
    <row r="9507" s="252" customFormat="1"/>
    <row r="9508" s="252" customFormat="1"/>
    <row r="9509" s="252" customFormat="1"/>
    <row r="9510" s="252" customFormat="1"/>
    <row r="9511" s="252" customFormat="1"/>
    <row r="9512" s="252" customFormat="1"/>
    <row r="9513" s="252" customFormat="1"/>
    <row r="9514" s="252" customFormat="1"/>
    <row r="9515" s="252" customFormat="1"/>
    <row r="9516" s="252" customFormat="1"/>
    <row r="9517" s="252" customFormat="1"/>
    <row r="9518" s="252" customFormat="1"/>
    <row r="9519" s="252" customFormat="1"/>
    <row r="9520" s="252" customFormat="1"/>
    <row r="9521" s="252" customFormat="1"/>
    <row r="9522" s="252" customFormat="1"/>
    <row r="9523" s="252" customFormat="1"/>
    <row r="9524" s="252" customFormat="1"/>
    <row r="9525" s="252" customFormat="1"/>
    <row r="9526" s="252" customFormat="1"/>
    <row r="9527" s="252" customFormat="1"/>
    <row r="9528" s="252" customFormat="1"/>
    <row r="9529" s="252" customFormat="1"/>
    <row r="9530" s="252" customFormat="1"/>
    <row r="9531" s="252" customFormat="1"/>
    <row r="9532" s="252" customFormat="1"/>
    <row r="9533" s="252" customFormat="1"/>
    <row r="9534" s="252" customFormat="1"/>
    <row r="9535" s="252" customFormat="1"/>
    <row r="9536" s="252" customFormat="1"/>
    <row r="9537" s="252" customFormat="1"/>
    <row r="9538" s="252" customFormat="1"/>
    <row r="9539" s="252" customFormat="1"/>
    <row r="9540" s="252" customFormat="1"/>
    <row r="9541" s="252" customFormat="1"/>
    <row r="9542" s="252" customFormat="1"/>
    <row r="9543" s="252" customFormat="1"/>
    <row r="9544" s="252" customFormat="1"/>
    <row r="9545" s="252" customFormat="1"/>
    <row r="9546" s="252" customFormat="1"/>
    <row r="9547" s="252" customFormat="1"/>
    <row r="9548" s="252" customFormat="1"/>
    <row r="9549" s="252" customFormat="1"/>
    <row r="9550" s="252" customFormat="1"/>
    <row r="9551" s="252" customFormat="1"/>
    <row r="9552" s="252" customFormat="1"/>
    <row r="9553" s="252" customFormat="1"/>
    <row r="9554" s="252" customFormat="1"/>
    <row r="9555" s="252" customFormat="1"/>
    <row r="9556" s="252" customFormat="1"/>
    <row r="9557" s="252" customFormat="1"/>
    <row r="9558" s="252" customFormat="1"/>
    <row r="9559" s="252" customFormat="1"/>
    <row r="9560" s="252" customFormat="1"/>
    <row r="9561" s="252" customFormat="1"/>
    <row r="9562" s="252" customFormat="1"/>
    <row r="9563" s="252" customFormat="1"/>
    <row r="9564" s="252" customFormat="1"/>
    <row r="9565" s="252" customFormat="1"/>
    <row r="9566" s="252" customFormat="1"/>
    <row r="9567" s="252" customFormat="1"/>
    <row r="9568" s="252" customFormat="1"/>
    <row r="9569" s="252" customFormat="1"/>
    <row r="9570" s="252" customFormat="1"/>
    <row r="9571" s="252" customFormat="1"/>
    <row r="9572" s="252" customFormat="1"/>
    <row r="9573" s="252" customFormat="1"/>
    <row r="9574" s="252" customFormat="1"/>
    <row r="9575" s="252" customFormat="1"/>
    <row r="9576" s="252" customFormat="1"/>
    <row r="9577" s="252" customFormat="1"/>
    <row r="9578" s="252" customFormat="1"/>
    <row r="9579" s="252" customFormat="1"/>
    <row r="9580" s="252" customFormat="1"/>
    <row r="9581" s="252" customFormat="1"/>
    <row r="9582" s="252" customFormat="1"/>
    <row r="9583" s="252" customFormat="1"/>
    <row r="9584" s="252" customFormat="1"/>
    <row r="9585" s="252" customFormat="1"/>
    <row r="9586" s="252" customFormat="1"/>
    <row r="9587" s="252" customFormat="1"/>
    <row r="9588" s="252" customFormat="1"/>
    <row r="9589" s="252" customFormat="1"/>
    <row r="9590" s="252" customFormat="1"/>
    <row r="9591" s="252" customFormat="1"/>
    <row r="9592" s="252" customFormat="1"/>
    <row r="9593" s="252" customFormat="1"/>
    <row r="9594" s="252" customFormat="1"/>
    <row r="9595" s="252" customFormat="1"/>
    <row r="9596" s="252" customFormat="1"/>
    <row r="9597" s="252" customFormat="1"/>
    <row r="9598" s="252" customFormat="1"/>
    <row r="9599" s="252" customFormat="1"/>
    <row r="9600" s="252" customFormat="1"/>
    <row r="9601" s="252" customFormat="1"/>
    <row r="9602" s="252" customFormat="1"/>
    <row r="9603" s="252" customFormat="1"/>
    <row r="9604" s="252" customFormat="1"/>
    <row r="9605" s="252" customFormat="1"/>
    <row r="9606" s="252" customFormat="1"/>
    <row r="9607" s="252" customFormat="1"/>
    <row r="9608" s="252" customFormat="1"/>
    <row r="9609" s="252" customFormat="1"/>
    <row r="9610" s="252" customFormat="1"/>
    <row r="9611" s="252" customFormat="1"/>
    <row r="9612" s="252" customFormat="1"/>
    <row r="9613" s="252" customFormat="1"/>
    <row r="9614" s="252" customFormat="1"/>
    <row r="9615" s="252" customFormat="1"/>
    <row r="9616" s="252" customFormat="1"/>
    <row r="9617" s="252" customFormat="1"/>
    <row r="9618" s="252" customFormat="1"/>
    <row r="9619" s="252" customFormat="1"/>
    <row r="9620" s="252" customFormat="1"/>
    <row r="9621" s="252" customFormat="1"/>
    <row r="9622" s="252" customFormat="1"/>
    <row r="9623" s="252" customFormat="1"/>
    <row r="9624" s="252" customFormat="1"/>
    <row r="9625" s="252" customFormat="1"/>
    <row r="9626" s="252" customFormat="1"/>
    <row r="9627" s="252" customFormat="1"/>
    <row r="9628" s="252" customFormat="1"/>
    <row r="9629" s="252" customFormat="1"/>
    <row r="9630" s="252" customFormat="1"/>
    <row r="9631" s="252" customFormat="1"/>
    <row r="9632" s="252" customFormat="1"/>
    <row r="9633" s="252" customFormat="1"/>
    <row r="9634" s="252" customFormat="1"/>
    <row r="9635" s="252" customFormat="1"/>
    <row r="9636" s="252" customFormat="1"/>
    <row r="9637" s="252" customFormat="1"/>
    <row r="9638" s="252" customFormat="1"/>
    <row r="9639" s="252" customFormat="1"/>
    <row r="9640" s="252" customFormat="1"/>
    <row r="9641" s="252" customFormat="1"/>
    <row r="9642" s="252" customFormat="1"/>
    <row r="9643" s="252" customFormat="1"/>
    <row r="9644" s="252" customFormat="1"/>
    <row r="9645" s="252" customFormat="1"/>
    <row r="9646" s="252" customFormat="1"/>
    <row r="9647" s="252" customFormat="1"/>
    <row r="9648" s="252" customFormat="1"/>
    <row r="9649" s="252" customFormat="1"/>
    <row r="9650" s="252" customFormat="1"/>
    <row r="9651" s="252" customFormat="1"/>
    <row r="9652" s="252" customFormat="1"/>
    <row r="9653" s="252" customFormat="1"/>
    <row r="9654" s="252" customFormat="1"/>
    <row r="9655" s="252" customFormat="1"/>
    <row r="9656" s="252" customFormat="1"/>
    <row r="9657" s="252" customFormat="1"/>
    <row r="9658" s="252" customFormat="1"/>
    <row r="9659" s="252" customFormat="1"/>
    <row r="9660" s="252" customFormat="1"/>
    <row r="9661" s="252" customFormat="1"/>
    <row r="9662" s="252" customFormat="1"/>
    <row r="9663" s="252" customFormat="1"/>
    <row r="9664" s="252" customFormat="1"/>
    <row r="9665" s="252" customFormat="1"/>
    <row r="9666" s="252" customFormat="1"/>
    <row r="9667" s="252" customFormat="1"/>
    <row r="9668" s="252" customFormat="1"/>
    <row r="9669" s="252" customFormat="1"/>
    <row r="9670" s="252" customFormat="1"/>
    <row r="9671" s="252" customFormat="1"/>
    <row r="9672" s="252" customFormat="1"/>
    <row r="9673" s="252" customFormat="1"/>
    <row r="9674" s="252" customFormat="1"/>
    <row r="9675" s="252" customFormat="1"/>
    <row r="9676" s="252" customFormat="1"/>
    <row r="9677" s="252" customFormat="1"/>
    <row r="9678" s="252" customFormat="1"/>
    <row r="9679" s="252" customFormat="1"/>
    <row r="9680" s="252" customFormat="1"/>
    <row r="9681" s="252" customFormat="1"/>
    <row r="9682" s="252" customFormat="1"/>
    <row r="9683" s="252" customFormat="1"/>
    <row r="9684" s="252" customFormat="1"/>
    <row r="9685" s="252" customFormat="1"/>
    <row r="9686" s="252" customFormat="1"/>
    <row r="9687" s="252" customFormat="1"/>
    <row r="9688" s="252" customFormat="1"/>
    <row r="9689" s="252" customFormat="1"/>
    <row r="9690" s="252" customFormat="1"/>
    <row r="9691" s="252" customFormat="1"/>
    <row r="9692" s="252" customFormat="1"/>
    <row r="9693" s="252" customFormat="1"/>
    <row r="9694" s="252" customFormat="1"/>
    <row r="9695" s="252" customFormat="1"/>
    <row r="9696" s="252" customFormat="1"/>
    <row r="9697" s="252" customFormat="1"/>
    <row r="9698" s="252" customFormat="1"/>
    <row r="9699" s="252" customFormat="1"/>
    <row r="9700" s="252" customFormat="1"/>
    <row r="9701" s="252" customFormat="1"/>
    <row r="9702" s="252" customFormat="1"/>
    <row r="9703" s="252" customFormat="1"/>
    <row r="9704" s="252" customFormat="1"/>
    <row r="9705" s="252" customFormat="1"/>
    <row r="9706" s="252" customFormat="1"/>
    <row r="9707" s="252" customFormat="1"/>
    <row r="9708" s="252" customFormat="1"/>
    <row r="9709" s="252" customFormat="1"/>
    <row r="9710" s="252" customFormat="1"/>
    <row r="9711" s="252" customFormat="1"/>
    <row r="9712" s="252" customFormat="1"/>
    <row r="9713" s="252" customFormat="1"/>
    <row r="9714" s="252" customFormat="1"/>
    <row r="9715" s="252" customFormat="1"/>
    <row r="9716" s="252" customFormat="1"/>
    <row r="9717" s="252" customFormat="1"/>
    <row r="9718" s="252" customFormat="1"/>
    <row r="9719" s="252" customFormat="1"/>
    <row r="9720" s="252" customFormat="1"/>
    <row r="9721" s="252" customFormat="1"/>
    <row r="9722" s="252" customFormat="1"/>
    <row r="9723" s="252" customFormat="1"/>
    <row r="9724" s="252" customFormat="1"/>
    <row r="9725" s="252" customFormat="1"/>
    <row r="9726" s="252" customFormat="1"/>
    <row r="9727" s="252" customFormat="1"/>
    <row r="9728" s="252" customFormat="1"/>
    <row r="9729" s="252" customFormat="1"/>
    <row r="9730" s="252" customFormat="1"/>
    <row r="9731" s="252" customFormat="1"/>
    <row r="9732" s="252" customFormat="1"/>
    <row r="9733" s="252" customFormat="1"/>
    <row r="9734" s="252" customFormat="1"/>
    <row r="9735" s="252" customFormat="1"/>
    <row r="9736" s="252" customFormat="1"/>
    <row r="9737" s="252" customFormat="1"/>
    <row r="9738" s="252" customFormat="1"/>
    <row r="9739" s="252" customFormat="1"/>
    <row r="9740" s="252" customFormat="1"/>
    <row r="9741" s="252" customFormat="1"/>
    <row r="9742" s="252" customFormat="1"/>
    <row r="9743" s="252" customFormat="1"/>
    <row r="9744" s="252" customFormat="1"/>
    <row r="9745" s="252" customFormat="1"/>
    <row r="9746" s="252" customFormat="1"/>
    <row r="9747" s="252" customFormat="1"/>
    <row r="9748" s="252" customFormat="1"/>
    <row r="9749" s="252" customFormat="1"/>
    <row r="9750" s="252" customFormat="1"/>
    <row r="9751" s="252" customFormat="1"/>
    <row r="9752" s="252" customFormat="1"/>
    <row r="9753" s="252" customFormat="1"/>
    <row r="9754" s="252" customFormat="1"/>
    <row r="9755" s="252" customFormat="1"/>
    <row r="9756" s="252" customFormat="1"/>
    <row r="9757" s="252" customFormat="1"/>
    <row r="9758" s="252" customFormat="1"/>
    <row r="9759" s="252" customFormat="1"/>
    <row r="9760" s="252" customFormat="1"/>
    <row r="9761" s="252" customFormat="1"/>
    <row r="9762" s="252" customFormat="1"/>
    <row r="9763" s="252" customFormat="1"/>
    <row r="9764" s="252" customFormat="1"/>
    <row r="9765" s="252" customFormat="1"/>
    <row r="9766" s="252" customFormat="1"/>
    <row r="9767" s="252" customFormat="1"/>
    <row r="9768" s="252" customFormat="1"/>
    <row r="9769" s="252" customFormat="1"/>
    <row r="9770" s="252" customFormat="1"/>
    <row r="9771" s="252" customFormat="1"/>
    <row r="9772" s="252" customFormat="1"/>
    <row r="9773" s="252" customFormat="1"/>
    <row r="9774" s="252" customFormat="1"/>
    <row r="9775" s="252" customFormat="1"/>
    <row r="9776" s="252" customFormat="1"/>
    <row r="9777" s="252" customFormat="1"/>
    <row r="9778" s="252" customFormat="1"/>
    <row r="9779" s="252" customFormat="1"/>
    <row r="9780" s="252" customFormat="1"/>
    <row r="9781" s="252" customFormat="1"/>
    <row r="9782" s="252" customFormat="1"/>
    <row r="9783" s="252" customFormat="1"/>
    <row r="9784" s="252" customFormat="1"/>
    <row r="9785" s="252" customFormat="1"/>
    <row r="9786" s="252" customFormat="1"/>
    <row r="9787" s="252" customFormat="1"/>
    <row r="9788" s="252" customFormat="1"/>
    <row r="9789" s="252" customFormat="1"/>
    <row r="9790" s="252" customFormat="1"/>
    <row r="9791" s="252" customFormat="1"/>
    <row r="9792" s="252" customFormat="1"/>
    <row r="9793" s="252" customFormat="1"/>
    <row r="9794" s="252" customFormat="1"/>
    <row r="9795" s="252" customFormat="1"/>
    <row r="9796" s="252" customFormat="1"/>
    <row r="9797" s="252" customFormat="1"/>
    <row r="9798" s="252" customFormat="1"/>
    <row r="9799" s="252" customFormat="1"/>
    <row r="9800" s="252" customFormat="1"/>
    <row r="9801" s="252" customFormat="1"/>
    <row r="9802" s="252" customFormat="1"/>
    <row r="9803" s="252" customFormat="1"/>
    <row r="9804" s="252" customFormat="1"/>
    <row r="9805" s="252" customFormat="1"/>
    <row r="9806" s="252" customFormat="1"/>
    <row r="9807" s="252" customFormat="1"/>
    <row r="9808" s="252" customFormat="1"/>
    <row r="9809" s="252" customFormat="1"/>
    <row r="9810" s="252" customFormat="1"/>
    <row r="9811" s="252" customFormat="1"/>
    <row r="9812" s="252" customFormat="1"/>
    <row r="9813" s="252" customFormat="1"/>
    <row r="9814" s="252" customFormat="1"/>
    <row r="9815" s="252" customFormat="1"/>
    <row r="9816" s="252" customFormat="1"/>
    <row r="9817" s="252" customFormat="1"/>
    <row r="9818" s="252" customFormat="1"/>
    <row r="9819" s="252" customFormat="1"/>
    <row r="9820" s="252" customFormat="1"/>
    <row r="9821" s="252" customFormat="1"/>
    <row r="9822" s="252" customFormat="1"/>
    <row r="9823" s="252" customFormat="1"/>
    <row r="9824" s="252" customFormat="1"/>
    <row r="9825" s="252" customFormat="1"/>
    <row r="9826" s="252" customFormat="1"/>
    <row r="9827" s="252" customFormat="1"/>
    <row r="9828" s="252" customFormat="1"/>
    <row r="9829" s="252" customFormat="1"/>
    <row r="9830" s="252" customFormat="1"/>
    <row r="9831" s="252" customFormat="1"/>
    <row r="9832" s="252" customFormat="1"/>
    <row r="9833" s="252" customFormat="1"/>
    <row r="9834" s="252" customFormat="1"/>
    <row r="9835" s="252" customFormat="1"/>
    <row r="9836" s="252" customFormat="1"/>
    <row r="9837" s="252" customFormat="1"/>
    <row r="9838" s="252" customFormat="1"/>
    <row r="9839" s="252" customFormat="1"/>
    <row r="9840" s="252" customFormat="1"/>
    <row r="9841" s="252" customFormat="1"/>
    <row r="9842" s="252" customFormat="1"/>
    <row r="9843" s="252" customFormat="1"/>
    <row r="9844" s="252" customFormat="1"/>
    <row r="9845" s="252" customFormat="1"/>
    <row r="9846" s="252" customFormat="1"/>
    <row r="9847" s="252" customFormat="1"/>
    <row r="9848" s="252" customFormat="1"/>
    <row r="9849" s="252" customFormat="1"/>
    <row r="9850" s="252" customFormat="1"/>
    <row r="9851" s="252" customFormat="1"/>
    <row r="9852" s="252" customFormat="1"/>
    <row r="9853" s="252" customFormat="1"/>
    <row r="9854" s="252" customFormat="1"/>
    <row r="9855" s="252" customFormat="1"/>
    <row r="9856" s="252" customFormat="1"/>
    <row r="9857" s="252" customFormat="1"/>
    <row r="9858" s="252" customFormat="1"/>
    <row r="9859" s="252" customFormat="1"/>
    <row r="9860" s="252" customFormat="1"/>
    <row r="9861" s="252" customFormat="1"/>
    <row r="9862" s="252" customFormat="1"/>
    <row r="9863" s="252" customFormat="1"/>
    <row r="9864" s="252" customFormat="1"/>
    <row r="9865" s="252" customFormat="1"/>
    <row r="9866" s="252" customFormat="1"/>
    <row r="9867" s="252" customFormat="1"/>
    <row r="9868" s="252" customFormat="1"/>
    <row r="9869" s="252" customFormat="1"/>
    <row r="9870" s="252" customFormat="1"/>
    <row r="9871" s="252" customFormat="1"/>
    <row r="9872" s="252" customFormat="1"/>
    <row r="9873" s="252" customFormat="1"/>
    <row r="9874" s="252" customFormat="1"/>
    <row r="9875" s="252" customFormat="1"/>
    <row r="9876" s="252" customFormat="1"/>
    <row r="9877" s="252" customFormat="1"/>
    <row r="9878" s="252" customFormat="1"/>
    <row r="9879" s="252" customFormat="1"/>
    <row r="9880" s="252" customFormat="1"/>
    <row r="9881" s="252" customFormat="1"/>
    <row r="9882" s="252" customFormat="1"/>
    <row r="9883" s="252" customFormat="1"/>
    <row r="9884" s="252" customFormat="1"/>
    <row r="9885" s="252" customFormat="1"/>
    <row r="9886" s="252" customFormat="1"/>
    <row r="9887" s="252" customFormat="1"/>
    <row r="9888" s="252" customFormat="1"/>
    <row r="9889" s="252" customFormat="1"/>
    <row r="9890" s="252" customFormat="1"/>
    <row r="9891" s="252" customFormat="1"/>
    <row r="9892" s="252" customFormat="1"/>
    <row r="9893" s="252" customFormat="1"/>
    <row r="9894" s="252" customFormat="1"/>
    <row r="9895" s="252" customFormat="1"/>
    <row r="9896" s="252" customFormat="1"/>
    <row r="9897" s="252" customFormat="1"/>
    <row r="9898" s="252" customFormat="1"/>
    <row r="9899" s="252" customFormat="1"/>
    <row r="9900" s="252" customFormat="1"/>
    <row r="9901" s="252" customFormat="1"/>
    <row r="9902" s="252" customFormat="1"/>
    <row r="9903" s="252" customFormat="1"/>
    <row r="9904" s="252" customFormat="1"/>
    <row r="9905" s="252" customFormat="1"/>
    <row r="9906" s="252" customFormat="1"/>
    <row r="9907" s="252" customFormat="1"/>
    <row r="9908" s="252" customFormat="1"/>
    <row r="9909" s="252" customFormat="1"/>
    <row r="9910" s="252" customFormat="1"/>
    <row r="9911" s="252" customFormat="1"/>
    <row r="9912" s="252" customFormat="1"/>
    <row r="9913" s="252" customFormat="1"/>
    <row r="9914" s="252" customFormat="1"/>
    <row r="9915" s="252" customFormat="1"/>
    <row r="9916" s="252" customFormat="1"/>
    <row r="9917" s="252" customFormat="1"/>
    <row r="9918" s="252" customFormat="1"/>
    <row r="9919" s="252" customFormat="1"/>
    <row r="9920" s="252" customFormat="1"/>
    <row r="9921" s="252" customFormat="1"/>
    <row r="9922" s="252" customFormat="1"/>
    <row r="9923" s="252" customFormat="1"/>
    <row r="9924" s="252" customFormat="1"/>
    <row r="9925" s="252" customFormat="1"/>
    <row r="9926" s="252" customFormat="1"/>
    <row r="9927" s="252" customFormat="1"/>
    <row r="9928" s="252" customFormat="1"/>
    <row r="9929" s="252" customFormat="1"/>
    <row r="9930" s="252" customFormat="1"/>
    <row r="9931" s="252" customFormat="1"/>
    <row r="9932" s="252" customFormat="1"/>
    <row r="9933" s="252" customFormat="1"/>
    <row r="9934" s="252" customFormat="1"/>
    <row r="9935" s="252" customFormat="1"/>
    <row r="9936" s="252" customFormat="1"/>
    <row r="9937" s="252" customFormat="1"/>
    <row r="9938" s="252" customFormat="1"/>
    <row r="9939" s="252" customFormat="1"/>
    <row r="9940" s="252" customFormat="1"/>
    <row r="9941" s="252" customFormat="1"/>
    <row r="9942" s="252" customFormat="1"/>
    <row r="9943" s="252" customFormat="1"/>
    <row r="9944" s="252" customFormat="1"/>
    <row r="9945" s="252" customFormat="1"/>
    <row r="9946" s="252" customFormat="1"/>
    <row r="9947" s="252" customFormat="1"/>
    <row r="9948" s="252" customFormat="1"/>
    <row r="9949" s="252" customFormat="1"/>
    <row r="9950" s="252" customFormat="1"/>
    <row r="9951" s="252" customFormat="1"/>
    <row r="9952" s="252" customFormat="1"/>
    <row r="9953" s="252" customFormat="1"/>
    <row r="9954" s="252" customFormat="1"/>
    <row r="9955" s="252" customFormat="1"/>
    <row r="9956" s="252" customFormat="1"/>
    <row r="9957" s="252" customFormat="1"/>
    <row r="9958" s="252" customFormat="1"/>
    <row r="9959" s="252" customFormat="1"/>
    <row r="9960" s="252" customFormat="1"/>
    <row r="9961" s="252" customFormat="1"/>
    <row r="9962" s="252" customFormat="1"/>
    <row r="9963" s="252" customFormat="1"/>
    <row r="9964" s="252" customFormat="1"/>
    <row r="9965" s="252" customFormat="1"/>
    <row r="9966" s="252" customFormat="1"/>
    <row r="9967" s="252" customFormat="1"/>
    <row r="9968" s="252" customFormat="1"/>
    <row r="9969" s="252" customFormat="1"/>
    <row r="9970" s="252" customFormat="1"/>
    <row r="9971" s="252" customFormat="1"/>
    <row r="9972" s="252" customFormat="1"/>
    <row r="9973" s="252" customFormat="1"/>
    <row r="9974" s="252" customFormat="1"/>
    <row r="9975" s="252" customFormat="1"/>
    <row r="9976" s="252" customFormat="1"/>
    <row r="9977" s="252" customFormat="1"/>
    <row r="9978" s="252" customFormat="1"/>
    <row r="9979" s="252" customFormat="1"/>
    <row r="9980" s="252" customFormat="1"/>
    <row r="9981" s="252" customFormat="1"/>
    <row r="9982" s="252" customFormat="1"/>
    <row r="9983" s="252" customFormat="1"/>
    <row r="9984" s="252" customFormat="1"/>
    <row r="9985" s="252" customFormat="1"/>
    <row r="9986" s="252" customFormat="1"/>
    <row r="9987" s="252" customFormat="1"/>
    <row r="9988" s="252" customFormat="1"/>
    <row r="9989" s="252" customFormat="1"/>
    <row r="9990" s="252" customFormat="1"/>
    <row r="9991" s="252" customFormat="1"/>
    <row r="9992" s="252" customFormat="1"/>
    <row r="9993" s="252" customFormat="1"/>
    <row r="9994" s="252" customFormat="1"/>
    <row r="9995" s="252" customFormat="1"/>
    <row r="9996" s="252" customFormat="1"/>
    <row r="9997" s="252" customFormat="1"/>
    <row r="9998" s="252" customFormat="1"/>
    <row r="9999" s="252" customFormat="1"/>
    <row r="10000" s="252" customFormat="1"/>
    <row r="10001" s="252" customFormat="1"/>
    <row r="10002" s="252" customFormat="1"/>
    <row r="10003" s="252" customFormat="1"/>
    <row r="10004" s="252" customFormat="1"/>
    <row r="10005" s="252" customFormat="1"/>
    <row r="10006" s="252" customFormat="1"/>
    <row r="10007" s="252" customFormat="1"/>
    <row r="10008" s="252" customFormat="1"/>
    <row r="10009" s="252" customFormat="1"/>
    <row r="10010" s="252" customFormat="1"/>
    <row r="10011" s="252" customFormat="1"/>
    <row r="10012" s="252" customFormat="1"/>
    <row r="10013" s="252" customFormat="1"/>
    <row r="10014" s="252" customFormat="1"/>
    <row r="10015" s="252" customFormat="1"/>
    <row r="10016" s="252" customFormat="1"/>
    <row r="10017" s="252" customFormat="1"/>
    <row r="10018" s="252" customFormat="1"/>
    <row r="10019" s="252" customFormat="1"/>
    <row r="10020" s="252" customFormat="1"/>
    <row r="10021" s="252" customFormat="1"/>
    <row r="10022" s="252" customFormat="1"/>
    <row r="10023" s="252" customFormat="1"/>
    <row r="10024" s="252" customFormat="1"/>
    <row r="10025" s="252" customFormat="1"/>
    <row r="10026" s="252" customFormat="1"/>
    <row r="10027" s="252" customFormat="1"/>
    <row r="10028" s="252" customFormat="1"/>
    <row r="10029" s="252" customFormat="1"/>
    <row r="10030" s="252" customFormat="1"/>
    <row r="10031" s="252" customFormat="1"/>
    <row r="10032" s="252" customFormat="1"/>
    <row r="10033" s="252" customFormat="1"/>
    <row r="10034" s="252" customFormat="1"/>
    <row r="10035" s="252" customFormat="1"/>
    <row r="10036" s="252" customFormat="1"/>
    <row r="10037" s="252" customFormat="1"/>
    <row r="10038" s="252" customFormat="1"/>
    <row r="10039" s="252" customFormat="1"/>
    <row r="10040" s="252" customFormat="1"/>
    <row r="10041" s="252" customFormat="1"/>
    <row r="10042" s="252" customFormat="1"/>
    <row r="10043" s="252" customFormat="1"/>
    <row r="10044" s="252" customFormat="1"/>
    <row r="10045" s="252" customFormat="1"/>
    <row r="10046" s="252" customFormat="1"/>
    <row r="10047" s="252" customFormat="1"/>
    <row r="10048" s="252" customFormat="1"/>
    <row r="10049" s="252" customFormat="1"/>
    <row r="10050" s="252" customFormat="1"/>
    <row r="10051" s="252" customFormat="1"/>
    <row r="10052" s="252" customFormat="1"/>
    <row r="10053" s="252" customFormat="1"/>
    <row r="10054" s="252" customFormat="1"/>
    <row r="10055" s="252" customFormat="1"/>
    <row r="10056" s="252" customFormat="1"/>
    <row r="10057" s="252" customFormat="1"/>
    <row r="10058" s="252" customFormat="1"/>
    <row r="10059" s="252" customFormat="1"/>
    <row r="10060" s="252" customFormat="1"/>
    <row r="10061" s="252" customFormat="1"/>
    <row r="10062" s="252" customFormat="1"/>
    <row r="10063" s="252" customFormat="1"/>
    <row r="10064" s="252" customFormat="1"/>
    <row r="10065" s="252" customFormat="1"/>
    <row r="10066" s="252" customFormat="1"/>
    <row r="10067" s="252" customFormat="1"/>
    <row r="10068" s="252" customFormat="1"/>
    <row r="10069" s="252" customFormat="1"/>
    <row r="10070" s="252" customFormat="1"/>
    <row r="10071" s="252" customFormat="1"/>
    <row r="10072" s="252" customFormat="1"/>
    <row r="10073" s="252" customFormat="1"/>
    <row r="10074" s="252" customFormat="1"/>
    <row r="10075" s="252" customFormat="1"/>
    <row r="10076" s="252" customFormat="1"/>
    <row r="10077" s="252" customFormat="1"/>
    <row r="10078" s="252" customFormat="1"/>
    <row r="10079" s="252" customFormat="1"/>
    <row r="10080" s="252" customFormat="1"/>
    <row r="10081" s="252" customFormat="1"/>
    <row r="10082" s="252" customFormat="1"/>
    <row r="10083" s="252" customFormat="1"/>
    <row r="10084" s="252" customFormat="1"/>
    <row r="10085" s="252" customFormat="1"/>
    <row r="10086" s="252" customFormat="1"/>
    <row r="10087" s="252" customFormat="1"/>
    <row r="10088" s="252" customFormat="1"/>
    <row r="10089" s="252" customFormat="1"/>
    <row r="10090" s="252" customFormat="1"/>
    <row r="10091" s="252" customFormat="1"/>
    <row r="10092" s="252" customFormat="1"/>
    <row r="10093" s="252" customFormat="1"/>
    <row r="10094" s="252" customFormat="1"/>
    <row r="10095" s="252" customFormat="1"/>
    <row r="10096" s="252" customFormat="1"/>
    <row r="10097" s="252" customFormat="1"/>
    <row r="10098" s="252" customFormat="1"/>
    <row r="10099" s="252" customFormat="1"/>
    <row r="10100" s="252" customFormat="1"/>
    <row r="10101" s="252" customFormat="1"/>
    <row r="10102" s="252" customFormat="1"/>
    <row r="10103" s="252" customFormat="1"/>
    <row r="10104" s="252" customFormat="1"/>
    <row r="10105" s="252" customFormat="1"/>
    <row r="10106" s="252" customFormat="1"/>
    <row r="10107" s="252" customFormat="1"/>
    <row r="10108" s="252" customFormat="1"/>
    <row r="10109" s="252" customFormat="1"/>
    <row r="10110" s="252" customFormat="1"/>
    <row r="10111" s="252" customFormat="1"/>
    <row r="10112" s="252" customFormat="1"/>
    <row r="10113" s="252" customFormat="1"/>
    <row r="10114" s="252" customFormat="1"/>
    <row r="10115" s="252" customFormat="1"/>
    <row r="10116" s="252" customFormat="1"/>
    <row r="10117" s="252" customFormat="1"/>
    <row r="10118" s="252" customFormat="1"/>
    <row r="10119" s="252" customFormat="1"/>
    <row r="10120" s="252" customFormat="1"/>
    <row r="10121" s="252" customFormat="1"/>
    <row r="10122" s="252" customFormat="1"/>
    <row r="10123" s="252" customFormat="1"/>
    <row r="10124" s="252" customFormat="1"/>
    <row r="10125" s="252" customFormat="1"/>
    <row r="10126" s="252" customFormat="1"/>
    <row r="10127" s="252" customFormat="1"/>
    <row r="10128" s="252" customFormat="1"/>
    <row r="10129" s="252" customFormat="1"/>
    <row r="10130" s="252" customFormat="1"/>
    <row r="10131" s="252" customFormat="1"/>
    <row r="10132" s="252" customFormat="1"/>
    <row r="10133" s="252" customFormat="1"/>
    <row r="10134" s="252" customFormat="1"/>
    <row r="10135" s="252" customFormat="1"/>
    <row r="10136" s="252" customFormat="1"/>
    <row r="10137" s="252" customFormat="1"/>
    <row r="10138" s="252" customFormat="1"/>
    <row r="10139" s="252" customFormat="1"/>
    <row r="10140" s="252" customFormat="1"/>
    <row r="10141" s="252" customFormat="1"/>
    <row r="10142" s="252" customFormat="1"/>
    <row r="10143" s="252" customFormat="1"/>
    <row r="10144" s="252" customFormat="1"/>
    <row r="10145" s="252" customFormat="1"/>
    <row r="10146" s="252" customFormat="1"/>
    <row r="10147" s="252" customFormat="1"/>
    <row r="10148" s="252" customFormat="1"/>
    <row r="10149" s="252" customFormat="1"/>
    <row r="10150" s="252" customFormat="1"/>
    <row r="10151" s="252" customFormat="1"/>
    <row r="10152" s="252" customFormat="1"/>
    <row r="10153" s="252" customFormat="1"/>
    <row r="10154" s="252" customFormat="1"/>
    <row r="10155" s="252" customFormat="1"/>
    <row r="10156" s="252" customFormat="1"/>
    <row r="10157" s="252" customFormat="1"/>
    <row r="10158" s="252" customFormat="1"/>
    <row r="10159" s="252" customFormat="1"/>
    <row r="10160" s="252" customFormat="1"/>
    <row r="10161" s="252" customFormat="1"/>
    <row r="10162" s="252" customFormat="1"/>
    <row r="10163" s="252" customFormat="1"/>
    <row r="10164" s="252" customFormat="1"/>
    <row r="10165" s="252" customFormat="1"/>
    <row r="10166" s="252" customFormat="1"/>
    <row r="10167" s="252" customFormat="1"/>
    <row r="10168" s="252" customFormat="1"/>
    <row r="10169" s="252" customFormat="1"/>
    <row r="10170" s="252" customFormat="1"/>
    <row r="10171" s="252" customFormat="1"/>
    <row r="10172" s="252" customFormat="1"/>
    <row r="10173" s="252" customFormat="1"/>
    <row r="10174" s="252" customFormat="1"/>
    <row r="10175" s="252" customFormat="1"/>
    <row r="10176" s="252" customFormat="1"/>
    <row r="10177" s="252" customFormat="1"/>
    <row r="10178" s="252" customFormat="1"/>
    <row r="10179" s="252" customFormat="1"/>
    <row r="10180" s="252" customFormat="1"/>
    <row r="10181" s="252" customFormat="1"/>
    <row r="10182" s="252" customFormat="1"/>
    <row r="10183" s="252" customFormat="1"/>
    <row r="10184" s="252" customFormat="1"/>
    <row r="10185" s="252" customFormat="1"/>
    <row r="10186" s="252" customFormat="1"/>
    <row r="10187" s="252" customFormat="1"/>
    <row r="10188" s="252" customFormat="1"/>
    <row r="10189" s="252" customFormat="1"/>
    <row r="10190" s="252" customFormat="1"/>
    <row r="10191" s="252" customFormat="1"/>
    <row r="10192" s="252" customFormat="1"/>
    <row r="10193" s="252" customFormat="1"/>
    <row r="10194" s="252" customFormat="1"/>
    <row r="10195" s="252" customFormat="1"/>
    <row r="10196" s="252" customFormat="1"/>
    <row r="10197" s="252" customFormat="1"/>
    <row r="10198" s="252" customFormat="1"/>
    <row r="10199" s="252" customFormat="1"/>
    <row r="10200" s="252" customFormat="1"/>
    <row r="10201" s="252" customFormat="1"/>
    <row r="10202" s="252" customFormat="1"/>
    <row r="10203" s="252" customFormat="1"/>
    <row r="10204" s="252" customFormat="1"/>
    <row r="10205" s="252" customFormat="1"/>
    <row r="10206" s="252" customFormat="1"/>
    <row r="10207" s="252" customFormat="1"/>
    <row r="10208" s="252" customFormat="1"/>
    <row r="10209" s="252" customFormat="1"/>
    <row r="10210" s="252" customFormat="1"/>
    <row r="10211" s="252" customFormat="1"/>
    <row r="10212" s="252" customFormat="1"/>
    <row r="10213" s="252" customFormat="1"/>
    <row r="10214" s="252" customFormat="1"/>
    <row r="10215" s="252" customFormat="1"/>
    <row r="10216" s="252" customFormat="1"/>
    <row r="10217" s="252" customFormat="1"/>
    <row r="10218" s="252" customFormat="1"/>
    <row r="10219" s="252" customFormat="1"/>
    <row r="10220" s="252" customFormat="1"/>
    <row r="10221" s="252" customFormat="1"/>
    <row r="10222" s="252" customFormat="1"/>
    <row r="10223" s="252" customFormat="1"/>
    <row r="10224" s="252" customFormat="1"/>
    <row r="10225" s="252" customFormat="1"/>
    <row r="10226" s="252" customFormat="1"/>
    <row r="10227" s="252" customFormat="1"/>
    <row r="10228" s="252" customFormat="1"/>
    <row r="10229" s="252" customFormat="1"/>
    <row r="10230" s="252" customFormat="1"/>
    <row r="10231" s="252" customFormat="1"/>
    <row r="10232" s="252" customFormat="1"/>
    <row r="10233" s="252" customFormat="1"/>
    <row r="10234" s="252" customFormat="1"/>
    <row r="10235" s="252" customFormat="1"/>
    <row r="10236" s="252" customFormat="1"/>
    <row r="10237" s="252" customFormat="1"/>
    <row r="10238" s="252" customFormat="1"/>
    <row r="10239" s="252" customFormat="1"/>
    <row r="10240" s="252" customFormat="1"/>
    <row r="10241" s="252" customFormat="1"/>
    <row r="10242" s="252" customFormat="1"/>
    <row r="10243" s="252" customFormat="1"/>
    <row r="10244" s="252" customFormat="1"/>
    <row r="10245" s="252" customFormat="1"/>
    <row r="10246" s="252" customFormat="1"/>
    <row r="10247" s="252" customFormat="1"/>
    <row r="10248" s="252" customFormat="1"/>
    <row r="10249" s="252" customFormat="1"/>
    <row r="10250" s="252" customFormat="1"/>
    <row r="10251" s="252" customFormat="1"/>
    <row r="10252" s="252" customFormat="1"/>
    <row r="10253" s="252" customFormat="1"/>
    <row r="10254" s="252" customFormat="1"/>
    <row r="10255" s="252" customFormat="1"/>
    <row r="10256" s="252" customFormat="1"/>
    <row r="10257" s="252" customFormat="1"/>
    <row r="10258" s="252" customFormat="1"/>
    <row r="10259" s="252" customFormat="1"/>
    <row r="10260" s="252" customFormat="1"/>
    <row r="10261" s="252" customFormat="1"/>
    <row r="10262" s="252" customFormat="1"/>
    <row r="10263" s="252" customFormat="1"/>
    <row r="10264" s="252" customFormat="1"/>
    <row r="10265" s="252" customFormat="1"/>
    <row r="10266" s="252" customFormat="1"/>
    <row r="10267" s="252" customFormat="1"/>
    <row r="10268" s="252" customFormat="1"/>
    <row r="10269" s="252" customFormat="1"/>
    <row r="10270" s="252" customFormat="1"/>
    <row r="10271" s="252" customFormat="1"/>
    <row r="10272" s="252" customFormat="1"/>
    <row r="10273" s="252" customFormat="1"/>
    <row r="10274" s="252" customFormat="1"/>
    <row r="10275" s="252" customFormat="1"/>
    <row r="10276" s="252" customFormat="1"/>
    <row r="10277" s="252" customFormat="1"/>
    <row r="10278" s="252" customFormat="1"/>
    <row r="10279" s="252" customFormat="1"/>
    <row r="10280" s="252" customFormat="1"/>
    <row r="10281" s="252" customFormat="1"/>
    <row r="10282" s="252" customFormat="1"/>
    <row r="10283" s="252" customFormat="1"/>
    <row r="10284" s="252" customFormat="1"/>
    <row r="10285" s="252" customFormat="1"/>
    <row r="10286" s="252" customFormat="1"/>
    <row r="10287" s="252" customFormat="1"/>
    <row r="10288" s="252" customFormat="1"/>
    <row r="10289" s="252" customFormat="1"/>
    <row r="10290" s="252" customFormat="1"/>
    <row r="10291" s="252" customFormat="1"/>
    <row r="10292" s="252" customFormat="1"/>
    <row r="10293" s="252" customFormat="1"/>
    <row r="10294" s="252" customFormat="1"/>
    <row r="10295" s="252" customFormat="1"/>
    <row r="10296" s="252" customFormat="1"/>
    <row r="10297" s="252" customFormat="1"/>
    <row r="10298" s="252" customFormat="1"/>
    <row r="10299" s="252" customFormat="1"/>
    <row r="10300" s="252" customFormat="1"/>
    <row r="10301" s="252" customFormat="1"/>
    <row r="10302" s="252" customFormat="1"/>
    <row r="10303" s="252" customFormat="1"/>
    <row r="10304" s="252" customFormat="1"/>
    <row r="10305" s="252" customFormat="1"/>
    <row r="10306" s="252" customFormat="1"/>
    <row r="10307" s="252" customFormat="1"/>
    <row r="10308" s="252" customFormat="1"/>
    <row r="10309" s="252" customFormat="1"/>
    <row r="10310" s="252" customFormat="1"/>
    <row r="10311" s="252" customFormat="1"/>
    <row r="10312" s="252" customFormat="1"/>
    <row r="10313" s="252" customFormat="1"/>
    <row r="10314" s="252" customFormat="1"/>
    <row r="10315" s="252" customFormat="1"/>
    <row r="10316" s="252" customFormat="1"/>
    <row r="10317" s="252" customFormat="1"/>
    <row r="10318" s="252" customFormat="1"/>
    <row r="10319" s="252" customFormat="1"/>
    <row r="10320" s="252" customFormat="1"/>
    <row r="10321" s="252" customFormat="1"/>
    <row r="10322" s="252" customFormat="1"/>
    <row r="10323" s="252" customFormat="1"/>
    <row r="10324" s="252" customFormat="1"/>
    <row r="10325" s="252" customFormat="1"/>
    <row r="10326" s="252" customFormat="1"/>
    <row r="10327" s="252" customFormat="1"/>
    <row r="10328" s="252" customFormat="1"/>
    <row r="10329" s="252" customFormat="1"/>
    <row r="10330" s="252" customFormat="1"/>
    <row r="10331" s="252" customFormat="1"/>
    <row r="10332" s="252" customFormat="1"/>
    <row r="10333" s="252" customFormat="1"/>
    <row r="10334" s="252" customFormat="1"/>
    <row r="10335" s="252" customFormat="1"/>
    <row r="10336" s="252" customFormat="1"/>
    <row r="10337" s="252" customFormat="1"/>
    <row r="10338" s="252" customFormat="1"/>
    <row r="10339" s="252" customFormat="1"/>
    <row r="10340" s="252" customFormat="1"/>
    <row r="10341" s="252" customFormat="1"/>
    <row r="10342" s="252" customFormat="1"/>
    <row r="10343" s="252" customFormat="1"/>
    <row r="10344" s="252" customFormat="1"/>
    <row r="10345" s="252" customFormat="1"/>
    <row r="10346" s="252" customFormat="1"/>
    <row r="10347" s="252" customFormat="1"/>
    <row r="10348" s="252" customFormat="1"/>
    <row r="10349" s="252" customFormat="1"/>
    <row r="10350" s="252" customFormat="1"/>
    <row r="10351" s="252" customFormat="1"/>
    <row r="10352" s="252" customFormat="1"/>
    <row r="10353" s="252" customFormat="1"/>
    <row r="10354" s="252" customFormat="1"/>
    <row r="10355" s="252" customFormat="1"/>
    <row r="10356" s="252" customFormat="1"/>
    <row r="10357" s="252" customFormat="1"/>
    <row r="10358" s="252" customFormat="1"/>
    <row r="10359" s="252" customFormat="1"/>
    <row r="10360" s="252" customFormat="1"/>
    <row r="10361" s="252" customFormat="1"/>
    <row r="10362" s="252" customFormat="1"/>
    <row r="10363" s="252" customFormat="1"/>
    <row r="10364" s="252" customFormat="1"/>
    <row r="10365" s="252" customFormat="1"/>
    <row r="10366" s="252" customFormat="1"/>
    <row r="10367" s="252" customFormat="1"/>
    <row r="10368" s="252" customFormat="1"/>
    <row r="10369" s="252" customFormat="1"/>
    <row r="10370" s="252" customFormat="1"/>
    <row r="10371" s="252" customFormat="1"/>
    <row r="10372" s="252" customFormat="1"/>
    <row r="10373" s="252" customFormat="1"/>
    <row r="10374" s="252" customFormat="1"/>
    <row r="10375" s="252" customFormat="1"/>
    <row r="10376" s="252" customFormat="1"/>
    <row r="10377" s="252" customFormat="1"/>
    <row r="10378" s="252" customFormat="1"/>
    <row r="10379" s="252" customFormat="1"/>
    <row r="10380" s="252" customFormat="1"/>
    <row r="10381" s="252" customFormat="1"/>
    <row r="10382" s="252" customFormat="1"/>
    <row r="10383" s="252" customFormat="1"/>
    <row r="10384" s="252" customFormat="1"/>
    <row r="10385" s="252" customFormat="1"/>
    <row r="10386" s="252" customFormat="1"/>
    <row r="10387" s="252" customFormat="1"/>
    <row r="10388" s="252" customFormat="1"/>
    <row r="10389" s="252" customFormat="1"/>
    <row r="10390" s="252" customFormat="1"/>
    <row r="10391" s="252" customFormat="1"/>
    <row r="10392" s="252" customFormat="1"/>
    <row r="10393" s="252" customFormat="1"/>
    <row r="10394" s="252" customFormat="1"/>
    <row r="10395" s="252" customFormat="1"/>
    <row r="10396" s="252" customFormat="1"/>
    <row r="10397" s="252" customFormat="1"/>
    <row r="10398" s="252" customFormat="1"/>
    <row r="10399" s="252" customFormat="1"/>
    <row r="10400" s="252" customFormat="1"/>
    <row r="10401" s="252" customFormat="1"/>
    <row r="10402" s="252" customFormat="1"/>
    <row r="10403" s="252" customFormat="1"/>
    <row r="10404" s="252" customFormat="1"/>
    <row r="10405" s="252" customFormat="1"/>
    <row r="10406" s="252" customFormat="1"/>
    <row r="10407" s="252" customFormat="1"/>
    <row r="10408" s="252" customFormat="1"/>
    <row r="10409" s="252" customFormat="1"/>
    <row r="10410" s="252" customFormat="1"/>
    <row r="10411" s="252" customFormat="1"/>
    <row r="10412" s="252" customFormat="1"/>
    <row r="10413" s="252" customFormat="1"/>
    <row r="10414" s="252" customFormat="1"/>
    <row r="10415" s="252" customFormat="1"/>
    <row r="10416" s="252" customFormat="1"/>
    <row r="10417" s="252" customFormat="1"/>
    <row r="10418" s="252" customFormat="1"/>
    <row r="10419" s="252" customFormat="1"/>
    <row r="10420" s="252" customFormat="1"/>
    <row r="10421" s="252" customFormat="1"/>
    <row r="10422" s="252" customFormat="1"/>
    <row r="10423" s="252" customFormat="1"/>
    <row r="10424" s="252" customFormat="1"/>
    <row r="10425" s="252" customFormat="1"/>
    <row r="10426" s="252" customFormat="1"/>
    <row r="10427" s="252" customFormat="1"/>
    <row r="10428" s="252" customFormat="1"/>
    <row r="10429" s="252" customFormat="1"/>
    <row r="10430" s="252" customFormat="1"/>
    <row r="10431" s="252" customFormat="1"/>
    <row r="10432" s="252" customFormat="1"/>
    <row r="10433" s="252" customFormat="1"/>
    <row r="10434" s="252" customFormat="1"/>
    <row r="10435" s="252" customFormat="1"/>
    <row r="10436" s="252" customFormat="1"/>
    <row r="10437" s="252" customFormat="1"/>
    <row r="10438" s="252" customFormat="1"/>
    <row r="10439" s="252" customFormat="1"/>
    <row r="10440" s="252" customFormat="1"/>
    <row r="10441" s="252" customFormat="1"/>
    <row r="10442" s="252" customFormat="1"/>
    <row r="10443" s="252" customFormat="1"/>
    <row r="10444" s="252" customFormat="1"/>
    <row r="10445" s="252" customFormat="1"/>
    <row r="10446" s="252" customFormat="1"/>
    <row r="10447" s="252" customFormat="1"/>
    <row r="10448" s="252" customFormat="1"/>
    <row r="10449" s="252" customFormat="1"/>
    <row r="10450" s="252" customFormat="1"/>
    <row r="10451" s="252" customFormat="1"/>
    <row r="10452" s="252" customFormat="1"/>
    <row r="10453" s="252" customFormat="1"/>
    <row r="10454" s="252" customFormat="1"/>
    <row r="10455" s="252" customFormat="1"/>
    <row r="10456" s="252" customFormat="1"/>
    <row r="10457" s="252" customFormat="1"/>
    <row r="10458" s="252" customFormat="1"/>
    <row r="10459" s="252" customFormat="1"/>
    <row r="10460" s="252" customFormat="1"/>
    <row r="10461" s="252" customFormat="1"/>
    <row r="10462" s="252" customFormat="1"/>
    <row r="10463" s="252" customFormat="1"/>
    <row r="10464" s="252" customFormat="1"/>
    <row r="10465" s="252" customFormat="1"/>
    <row r="10466" s="252" customFormat="1"/>
    <row r="10467" s="252" customFormat="1"/>
    <row r="10468" s="252" customFormat="1"/>
    <row r="10469" s="252" customFormat="1"/>
    <row r="10470" s="252" customFormat="1"/>
    <row r="10471" s="252" customFormat="1"/>
    <row r="10472" s="252" customFormat="1"/>
    <row r="10473" s="252" customFormat="1"/>
    <row r="10474" s="252" customFormat="1"/>
    <row r="10475" s="252" customFormat="1"/>
    <row r="10476" s="252" customFormat="1"/>
    <row r="10477" s="252" customFormat="1"/>
    <row r="10478" s="252" customFormat="1"/>
    <row r="10479" s="252" customFormat="1"/>
    <row r="10480" s="252" customFormat="1"/>
    <row r="10481" s="252" customFormat="1"/>
    <row r="10482" s="252" customFormat="1"/>
    <row r="10483" s="252" customFormat="1"/>
    <row r="10484" s="252" customFormat="1"/>
    <row r="10485" s="252" customFormat="1"/>
    <row r="10486" s="252" customFormat="1"/>
    <row r="10487" s="252" customFormat="1"/>
    <row r="10488" s="252" customFormat="1"/>
    <row r="10489" s="252" customFormat="1"/>
    <row r="10490" s="252" customFormat="1"/>
    <row r="10491" s="252" customFormat="1"/>
    <row r="10492" s="252" customFormat="1"/>
    <row r="10493" s="252" customFormat="1"/>
    <row r="10494" s="252" customFormat="1"/>
    <row r="10495" s="252" customFormat="1"/>
    <row r="10496" s="252" customFormat="1"/>
    <row r="10497" s="252" customFormat="1"/>
    <row r="10498" s="252" customFormat="1"/>
    <row r="10499" s="252" customFormat="1"/>
    <row r="10500" s="252" customFormat="1"/>
    <row r="10501" s="252" customFormat="1"/>
    <row r="10502" s="252" customFormat="1"/>
    <row r="10503" s="252" customFormat="1"/>
    <row r="10504" s="252" customFormat="1"/>
    <row r="10505" s="252" customFormat="1"/>
    <row r="10506" s="252" customFormat="1"/>
    <row r="10507" s="252" customFormat="1"/>
    <row r="10508" s="252" customFormat="1"/>
    <row r="10509" s="252" customFormat="1"/>
    <row r="10510" s="252" customFormat="1"/>
    <row r="10511" s="252" customFormat="1"/>
    <row r="10512" s="252" customFormat="1"/>
    <row r="10513" s="252" customFormat="1"/>
    <row r="10514" s="252" customFormat="1"/>
    <row r="10515" s="252" customFormat="1"/>
    <row r="10516" s="252" customFormat="1"/>
    <row r="10517" s="252" customFormat="1"/>
    <row r="10518" s="252" customFormat="1"/>
    <row r="10519" s="252" customFormat="1"/>
    <row r="10520" s="252" customFormat="1"/>
    <row r="10521" s="252" customFormat="1"/>
    <row r="10522" s="252" customFormat="1"/>
    <row r="10523" s="252" customFormat="1"/>
    <row r="10524" s="252" customFormat="1"/>
    <row r="10525" s="252" customFormat="1"/>
    <row r="10526" s="252" customFormat="1"/>
    <row r="10527" s="252" customFormat="1"/>
    <row r="10528" s="252" customFormat="1"/>
    <row r="10529" s="252" customFormat="1"/>
    <row r="10530" s="252" customFormat="1"/>
    <row r="10531" s="252" customFormat="1"/>
    <row r="10532" s="252" customFormat="1"/>
    <row r="10533" s="252" customFormat="1"/>
    <row r="10534" s="252" customFormat="1"/>
    <row r="10535" s="252" customFormat="1"/>
    <row r="10536" s="252" customFormat="1"/>
    <row r="10537" s="252" customFormat="1"/>
    <row r="10538" s="252" customFormat="1"/>
    <row r="10539" s="252" customFormat="1"/>
    <row r="10540" s="252" customFormat="1"/>
    <row r="10541" s="252" customFormat="1"/>
    <row r="10542" s="252" customFormat="1"/>
    <row r="10543" s="252" customFormat="1"/>
    <row r="10544" s="252" customFormat="1"/>
    <row r="10545" s="252" customFormat="1"/>
    <row r="10546" s="252" customFormat="1"/>
    <row r="10547" s="252" customFormat="1"/>
    <row r="10548" s="252" customFormat="1"/>
    <row r="10549" s="252" customFormat="1"/>
    <row r="10550" s="252" customFormat="1"/>
    <row r="10551" s="252" customFormat="1"/>
    <row r="10552" s="252" customFormat="1"/>
    <row r="10553" s="252" customFormat="1"/>
    <row r="10554" s="252" customFormat="1"/>
    <row r="10555" s="252" customFormat="1"/>
    <row r="10556" s="252" customFormat="1"/>
    <row r="10557" s="252" customFormat="1"/>
    <row r="10558" s="252" customFormat="1"/>
    <row r="10559" s="252" customFormat="1"/>
    <row r="10560" s="252" customFormat="1"/>
    <row r="10561" s="252" customFormat="1"/>
    <row r="10562" s="252" customFormat="1"/>
    <row r="10563" s="252" customFormat="1"/>
    <row r="10564" s="252" customFormat="1"/>
    <row r="10565" s="252" customFormat="1"/>
    <row r="10566" s="252" customFormat="1"/>
    <row r="10567" s="252" customFormat="1"/>
    <row r="10568" s="252" customFormat="1"/>
    <row r="10569" s="252" customFormat="1"/>
    <row r="10570" s="252" customFormat="1"/>
    <row r="10571" s="252" customFormat="1"/>
    <row r="10572" s="252" customFormat="1"/>
    <row r="10573" s="252" customFormat="1"/>
    <row r="10574" s="252" customFormat="1"/>
    <row r="10575" s="252" customFormat="1"/>
    <row r="10576" s="252" customFormat="1"/>
    <row r="10577" s="252" customFormat="1"/>
    <row r="10578" s="252" customFormat="1"/>
    <row r="10579" s="252" customFormat="1"/>
    <row r="10580" s="252" customFormat="1"/>
    <row r="10581" s="252" customFormat="1"/>
    <row r="10582" s="252" customFormat="1"/>
    <row r="10583" s="252" customFormat="1"/>
    <row r="10584" s="252" customFormat="1"/>
    <row r="10585" s="252" customFormat="1"/>
    <row r="10586" s="252" customFormat="1"/>
    <row r="10587" s="252" customFormat="1"/>
    <row r="10588" s="252" customFormat="1"/>
    <row r="10589" s="252" customFormat="1"/>
    <row r="10590" s="252" customFormat="1"/>
    <row r="10591" s="252" customFormat="1"/>
    <row r="10592" s="252" customFormat="1"/>
    <row r="10593" s="252" customFormat="1"/>
    <row r="10594" s="252" customFormat="1"/>
    <row r="10595" s="252" customFormat="1"/>
    <row r="10596" s="252" customFormat="1"/>
    <row r="10597" s="252" customFormat="1"/>
    <row r="10598" s="252" customFormat="1"/>
    <row r="10599" s="252" customFormat="1"/>
    <row r="10600" s="252" customFormat="1"/>
    <row r="10601" s="252" customFormat="1"/>
    <row r="10602" s="252" customFormat="1"/>
    <row r="10603" s="252" customFormat="1"/>
    <row r="10604" s="252" customFormat="1"/>
    <row r="10605" s="252" customFormat="1"/>
    <row r="10606" s="252" customFormat="1"/>
    <row r="10607" s="252" customFormat="1"/>
    <row r="10608" s="252" customFormat="1"/>
    <row r="10609" s="252" customFormat="1"/>
    <row r="10610" s="252" customFormat="1"/>
    <row r="10611" s="252" customFormat="1"/>
    <row r="10612" s="252" customFormat="1"/>
    <row r="10613" s="252" customFormat="1"/>
    <row r="10614" s="252" customFormat="1"/>
    <row r="10615" s="252" customFormat="1"/>
    <row r="10616" s="252" customFormat="1"/>
    <row r="10617" s="252" customFormat="1"/>
    <row r="10618" s="252" customFormat="1"/>
    <row r="10619" s="252" customFormat="1"/>
    <row r="10620" s="252" customFormat="1"/>
    <row r="10621" s="252" customFormat="1"/>
    <row r="10622" s="252" customFormat="1"/>
    <row r="10623" s="252" customFormat="1"/>
    <row r="10624" s="252" customFormat="1"/>
    <row r="10625" s="252" customFormat="1"/>
    <row r="10626" s="252" customFormat="1"/>
    <row r="10627" s="252" customFormat="1"/>
    <row r="10628" s="252" customFormat="1"/>
    <row r="10629" s="252" customFormat="1"/>
    <row r="10630" s="252" customFormat="1"/>
    <row r="10631" s="252" customFormat="1"/>
    <row r="10632" s="252" customFormat="1"/>
    <row r="10633" s="252" customFormat="1"/>
    <row r="10634" s="252" customFormat="1"/>
    <row r="10635" s="252" customFormat="1"/>
    <row r="10636" s="252" customFormat="1"/>
    <row r="10637" s="252" customFormat="1"/>
    <row r="10638" s="252" customFormat="1"/>
    <row r="10639" s="252" customFormat="1"/>
    <row r="10640" s="252" customFormat="1"/>
    <row r="10641" s="252" customFormat="1"/>
    <row r="10642" s="252" customFormat="1"/>
    <row r="10643" s="252" customFormat="1"/>
    <row r="10644" s="252" customFormat="1"/>
    <row r="10645" s="252" customFormat="1"/>
    <row r="10646" s="252" customFormat="1"/>
    <row r="10647" s="252" customFormat="1"/>
    <row r="10648" s="252" customFormat="1"/>
    <row r="10649" s="252" customFormat="1"/>
    <row r="10650" s="252" customFormat="1"/>
    <row r="10651" s="252" customFormat="1"/>
    <row r="10652" s="252" customFormat="1"/>
    <row r="10653" s="252" customFormat="1"/>
    <row r="10654" s="252" customFormat="1"/>
    <row r="10655" s="252" customFormat="1"/>
    <row r="10656" s="252" customFormat="1"/>
    <row r="10657" s="252" customFormat="1"/>
    <row r="10658" s="252" customFormat="1"/>
    <row r="10659" s="252" customFormat="1"/>
    <row r="10660" s="252" customFormat="1"/>
    <row r="10661" s="252" customFormat="1"/>
    <row r="10662" s="252" customFormat="1"/>
    <row r="10663" s="252" customFormat="1"/>
    <row r="10664" s="252" customFormat="1"/>
    <row r="10665" s="252" customFormat="1"/>
    <row r="10666" s="252" customFormat="1"/>
    <row r="10667" s="252" customFormat="1"/>
    <row r="10668" s="252" customFormat="1"/>
    <row r="10669" s="252" customFormat="1"/>
    <row r="10670" s="252" customFormat="1"/>
    <row r="10671" s="252" customFormat="1"/>
    <row r="10672" s="252" customFormat="1"/>
    <row r="10673" s="252" customFormat="1"/>
    <row r="10674" s="252" customFormat="1"/>
    <row r="10675" s="252" customFormat="1"/>
    <row r="10676" s="252" customFormat="1"/>
    <row r="10677" s="252" customFormat="1"/>
    <row r="10678" s="252" customFormat="1"/>
    <row r="10679" s="252" customFormat="1"/>
    <row r="10680" s="252" customFormat="1"/>
    <row r="10681" s="252" customFormat="1"/>
    <row r="10682" s="252" customFormat="1"/>
    <row r="10683" s="252" customFormat="1"/>
    <row r="10684" s="252" customFormat="1"/>
    <row r="10685" s="252" customFormat="1"/>
    <row r="10686" s="252" customFormat="1"/>
    <row r="10687" s="252" customFormat="1"/>
    <row r="10688" s="252" customFormat="1"/>
    <row r="10689" s="252" customFormat="1"/>
    <row r="10690" s="252" customFormat="1"/>
    <row r="10691" s="252" customFormat="1"/>
    <row r="10692" s="252" customFormat="1"/>
    <row r="10693" s="252" customFormat="1"/>
    <row r="10694" s="252" customFormat="1"/>
    <row r="10695" s="252" customFormat="1"/>
    <row r="10696" s="252" customFormat="1"/>
    <row r="10697" s="252" customFormat="1"/>
    <row r="10698" s="252" customFormat="1"/>
    <row r="10699" s="252" customFormat="1"/>
    <row r="10700" s="252" customFormat="1"/>
    <row r="10701" s="252" customFormat="1"/>
    <row r="10702" s="252" customFormat="1"/>
    <row r="10703" s="252" customFormat="1"/>
    <row r="10704" s="252" customFormat="1"/>
    <row r="10705" s="252" customFormat="1"/>
    <row r="10706" s="252" customFormat="1"/>
    <row r="10707" s="252" customFormat="1"/>
    <row r="10708" s="252" customFormat="1"/>
    <row r="10709" s="252" customFormat="1"/>
    <row r="10710" s="252" customFormat="1"/>
    <row r="10711" s="252" customFormat="1"/>
    <row r="10712" s="252" customFormat="1"/>
    <row r="10713" s="252" customFormat="1"/>
    <row r="10714" s="252" customFormat="1"/>
    <row r="10715" s="252" customFormat="1"/>
    <row r="10716" s="252" customFormat="1"/>
    <row r="10717" s="252" customFormat="1"/>
    <row r="10718" s="252" customFormat="1"/>
    <row r="10719" s="252" customFormat="1"/>
    <row r="10720" s="252" customFormat="1"/>
    <row r="10721" s="252" customFormat="1"/>
    <row r="10722" s="252" customFormat="1"/>
    <row r="10723" s="252" customFormat="1"/>
    <row r="10724" s="252" customFormat="1"/>
    <row r="10725" s="252" customFormat="1"/>
    <row r="10726" s="252" customFormat="1"/>
    <row r="10727" s="252" customFormat="1"/>
    <row r="10728" s="252" customFormat="1"/>
    <row r="10729" s="252" customFormat="1"/>
    <row r="10730" s="252" customFormat="1"/>
    <row r="10731" s="252" customFormat="1"/>
    <row r="10732" s="252" customFormat="1"/>
    <row r="10733" s="252" customFormat="1"/>
    <row r="10734" s="252" customFormat="1"/>
    <row r="10735" s="252" customFormat="1"/>
    <row r="10736" s="252" customFormat="1"/>
    <row r="10737" s="252" customFormat="1"/>
    <row r="10738" s="252" customFormat="1"/>
    <row r="10739" s="252" customFormat="1"/>
    <row r="10740" s="252" customFormat="1"/>
    <row r="10741" s="252" customFormat="1"/>
    <row r="10742" s="252" customFormat="1"/>
    <row r="10743" s="252" customFormat="1"/>
    <row r="10744" s="252" customFormat="1"/>
    <row r="10745" s="252" customFormat="1"/>
    <row r="10746" s="252" customFormat="1"/>
    <row r="10747" s="252" customFormat="1"/>
    <row r="10748" s="252" customFormat="1"/>
    <row r="10749" s="252" customFormat="1"/>
    <row r="10750" s="252" customFormat="1"/>
    <row r="10751" s="252" customFormat="1"/>
    <row r="10752" s="252" customFormat="1"/>
    <row r="10753" s="252" customFormat="1"/>
    <row r="10754" s="252" customFormat="1"/>
    <row r="10755" s="252" customFormat="1"/>
    <row r="10756" s="252" customFormat="1"/>
    <row r="10757" s="252" customFormat="1"/>
    <row r="10758" s="252" customFormat="1"/>
    <row r="10759" s="252" customFormat="1"/>
    <row r="10760" s="252" customFormat="1"/>
    <row r="10761" s="252" customFormat="1"/>
    <row r="10762" s="252" customFormat="1"/>
    <row r="10763" s="252" customFormat="1"/>
    <row r="10764" s="252" customFormat="1"/>
    <row r="10765" s="252" customFormat="1"/>
    <row r="10766" s="252" customFormat="1"/>
    <row r="10767" s="252" customFormat="1"/>
    <row r="10768" s="252" customFormat="1"/>
    <row r="10769" s="252" customFormat="1"/>
    <row r="10770" s="252" customFormat="1"/>
    <row r="10771" s="252" customFormat="1"/>
    <row r="10772" s="252" customFormat="1"/>
    <row r="10773" s="252" customFormat="1"/>
    <row r="10774" s="252" customFormat="1"/>
    <row r="10775" s="252" customFormat="1"/>
    <row r="10776" s="252" customFormat="1"/>
    <row r="10777" s="252" customFormat="1"/>
    <row r="10778" s="252" customFormat="1"/>
    <row r="10779" s="252" customFormat="1"/>
    <row r="10780" s="252" customFormat="1"/>
    <row r="10781" s="252" customFormat="1"/>
    <row r="10782" s="252" customFormat="1"/>
    <row r="10783" s="252" customFormat="1"/>
    <row r="10784" s="252" customFormat="1"/>
    <row r="10785" s="252" customFormat="1"/>
    <row r="10786" s="252" customFormat="1"/>
    <row r="10787" s="252" customFormat="1"/>
    <row r="10788" s="252" customFormat="1"/>
    <row r="10789" s="252" customFormat="1"/>
    <row r="10790" s="252" customFormat="1"/>
    <row r="10791" s="252" customFormat="1"/>
    <row r="10792" s="252" customFormat="1"/>
    <row r="10793" s="252" customFormat="1"/>
    <row r="10794" s="252" customFormat="1"/>
    <row r="10795" s="252" customFormat="1"/>
    <row r="10796" s="252" customFormat="1"/>
    <row r="10797" s="252" customFormat="1"/>
    <row r="10798" s="252" customFormat="1"/>
    <row r="10799" s="252" customFormat="1"/>
    <row r="10800" s="252" customFormat="1"/>
    <row r="10801" s="252" customFormat="1"/>
    <row r="10802" s="252" customFormat="1"/>
    <row r="10803" s="252" customFormat="1"/>
    <row r="10804" s="252" customFormat="1"/>
    <row r="10805" s="252" customFormat="1"/>
    <row r="10806" s="252" customFormat="1"/>
    <row r="10807" s="252" customFormat="1"/>
    <row r="10808" s="252" customFormat="1"/>
    <row r="10809" s="252" customFormat="1"/>
    <row r="10810" s="252" customFormat="1"/>
    <row r="10811" s="252" customFormat="1"/>
    <row r="10812" s="252" customFormat="1"/>
    <row r="10813" s="252" customFormat="1"/>
    <row r="10814" s="252" customFormat="1"/>
    <row r="10815" s="252" customFormat="1"/>
    <row r="10816" s="252" customFormat="1"/>
    <row r="10817" s="252" customFormat="1"/>
    <row r="10818" s="252" customFormat="1"/>
    <row r="10819" s="252" customFormat="1"/>
    <row r="10820" s="252" customFormat="1"/>
    <row r="10821" s="252" customFormat="1"/>
    <row r="10822" s="252" customFormat="1"/>
    <row r="10823" s="252" customFormat="1"/>
    <row r="10824" s="252" customFormat="1"/>
    <row r="10825" s="252" customFormat="1"/>
    <row r="10826" s="252" customFormat="1"/>
    <row r="10827" s="252" customFormat="1"/>
    <row r="10828" s="252" customFormat="1"/>
    <row r="10829" s="252" customFormat="1"/>
    <row r="10830" s="252" customFormat="1"/>
    <row r="10831" s="252" customFormat="1"/>
    <row r="10832" s="252" customFormat="1"/>
    <row r="10833" s="252" customFormat="1"/>
    <row r="10834" s="252" customFormat="1"/>
    <row r="10835" s="252" customFormat="1"/>
    <row r="10836" s="252" customFormat="1"/>
    <row r="10837" s="252" customFormat="1"/>
    <row r="10838" s="252" customFormat="1"/>
    <row r="10839" s="252" customFormat="1"/>
    <row r="10840" s="252" customFormat="1"/>
    <row r="10841" s="252" customFormat="1"/>
    <row r="10842" s="252" customFormat="1"/>
    <row r="10843" s="252" customFormat="1"/>
    <row r="10844" s="252" customFormat="1"/>
    <row r="10845" s="252" customFormat="1"/>
    <row r="10846" s="252" customFormat="1"/>
    <row r="10847" s="252" customFormat="1"/>
    <row r="10848" s="252" customFormat="1"/>
    <row r="10849" s="252" customFormat="1"/>
    <row r="10850" s="252" customFormat="1"/>
    <row r="10851" s="252" customFormat="1"/>
    <row r="10852" s="252" customFormat="1"/>
    <row r="10853" s="252" customFormat="1"/>
    <row r="10854" s="252" customFormat="1"/>
    <row r="10855" s="252" customFormat="1"/>
    <row r="10856" s="252" customFormat="1"/>
    <row r="10857" s="252" customFormat="1"/>
    <row r="10858" s="252" customFormat="1"/>
    <row r="10859" s="252" customFormat="1"/>
    <row r="10860" s="252" customFormat="1"/>
    <row r="10861" s="252" customFormat="1"/>
    <row r="10862" s="252" customFormat="1"/>
    <row r="10863" s="252" customFormat="1"/>
    <row r="10864" s="252" customFormat="1"/>
    <row r="10865" s="252" customFormat="1"/>
    <row r="10866" s="252" customFormat="1"/>
    <row r="10867" s="252" customFormat="1"/>
    <row r="10868" s="252" customFormat="1"/>
    <row r="10869" s="252" customFormat="1"/>
    <row r="10870" s="252" customFormat="1"/>
    <row r="10871" s="252" customFormat="1"/>
    <row r="10872" s="252" customFormat="1"/>
    <row r="10873" s="252" customFormat="1"/>
    <row r="10874" s="252" customFormat="1"/>
    <row r="10875" s="252" customFormat="1"/>
    <row r="10876" s="252" customFormat="1"/>
    <row r="10877" s="252" customFormat="1"/>
    <row r="10878" s="252" customFormat="1"/>
    <row r="10879" s="252" customFormat="1"/>
    <row r="10880" s="252" customFormat="1"/>
    <row r="10881" s="252" customFormat="1"/>
    <row r="10882" s="252" customFormat="1"/>
    <row r="10883" s="252" customFormat="1"/>
    <row r="10884" s="252" customFormat="1"/>
    <row r="10885" s="252" customFormat="1"/>
    <row r="10886" s="252" customFormat="1"/>
    <row r="10887" s="252" customFormat="1"/>
    <row r="10888" s="252" customFormat="1"/>
    <row r="10889" s="252" customFormat="1"/>
    <row r="10890" s="252" customFormat="1"/>
    <row r="10891" s="252" customFormat="1"/>
    <row r="10892" s="252" customFormat="1"/>
    <row r="10893" s="252" customFormat="1"/>
    <row r="10894" s="252" customFormat="1"/>
    <row r="10895" s="252" customFormat="1"/>
    <row r="10896" s="252" customFormat="1"/>
    <row r="10897" s="252" customFormat="1"/>
    <row r="10898" s="252" customFormat="1"/>
    <row r="10899" s="252" customFormat="1"/>
    <row r="10900" s="252" customFormat="1"/>
    <row r="10901" s="252" customFormat="1"/>
    <row r="10902" s="252" customFormat="1"/>
    <row r="10903" s="252" customFormat="1"/>
    <row r="10904" s="252" customFormat="1"/>
    <row r="10905" s="252" customFormat="1"/>
    <row r="10906" s="252" customFormat="1"/>
    <row r="10907" s="252" customFormat="1"/>
    <row r="10908" s="252" customFormat="1"/>
    <row r="10909" s="252" customFormat="1"/>
    <row r="10910" s="252" customFormat="1"/>
    <row r="10911" s="252" customFormat="1"/>
    <row r="10912" s="252" customFormat="1"/>
    <row r="10913" s="252" customFormat="1"/>
    <row r="10914" s="252" customFormat="1"/>
    <row r="10915" s="252" customFormat="1"/>
    <row r="10916" s="252" customFormat="1"/>
    <row r="10917" s="252" customFormat="1"/>
    <row r="10918" s="252" customFormat="1"/>
    <row r="10919" s="252" customFormat="1"/>
    <row r="10920" s="252" customFormat="1"/>
    <row r="10921" s="252" customFormat="1"/>
    <row r="10922" s="252" customFormat="1"/>
    <row r="10923" s="252" customFormat="1"/>
    <row r="10924" s="252" customFormat="1"/>
    <row r="10925" s="252" customFormat="1"/>
    <row r="10926" s="252" customFormat="1"/>
    <row r="10927" s="252" customFormat="1"/>
    <row r="10928" s="252" customFormat="1"/>
    <row r="10929" s="252" customFormat="1"/>
    <row r="10930" s="252" customFormat="1"/>
    <row r="10931" s="252" customFormat="1"/>
    <row r="10932" s="252" customFormat="1"/>
    <row r="10933" s="252" customFormat="1"/>
    <row r="10934" s="252" customFormat="1"/>
    <row r="10935" s="252" customFormat="1"/>
    <row r="10936" s="252" customFormat="1"/>
    <row r="10937" s="252" customFormat="1"/>
    <row r="10938" s="252" customFormat="1"/>
    <row r="10939" s="252" customFormat="1"/>
    <row r="10940" s="252" customFormat="1"/>
    <row r="10941" s="252" customFormat="1"/>
    <row r="10942" s="252" customFormat="1"/>
    <row r="10943" s="252" customFormat="1"/>
    <row r="10944" s="252" customFormat="1"/>
    <row r="10945" s="252" customFormat="1"/>
    <row r="10946" s="252" customFormat="1"/>
    <row r="10947" s="252" customFormat="1"/>
    <row r="10948" s="252" customFormat="1"/>
    <row r="10949" s="252" customFormat="1"/>
    <row r="10950" s="252" customFormat="1"/>
    <row r="10951" s="252" customFormat="1"/>
    <row r="10952" s="252" customFormat="1"/>
    <row r="10953" s="252" customFormat="1"/>
    <row r="10954" s="252" customFormat="1"/>
    <row r="10955" s="252" customFormat="1"/>
    <row r="10956" s="252" customFormat="1"/>
    <row r="10957" s="252" customFormat="1"/>
    <row r="10958" s="252" customFormat="1"/>
    <row r="10959" s="252" customFormat="1"/>
    <row r="10960" s="252" customFormat="1"/>
    <row r="10961" s="252" customFormat="1"/>
    <row r="10962" s="252" customFormat="1"/>
    <row r="10963" s="252" customFormat="1"/>
    <row r="10964" s="252" customFormat="1"/>
    <row r="10965" s="252" customFormat="1"/>
    <row r="10966" s="252" customFormat="1"/>
    <row r="10967" s="252" customFormat="1"/>
    <row r="10968" s="252" customFormat="1"/>
    <row r="10969" s="252" customFormat="1"/>
    <row r="10970" s="252" customFormat="1"/>
    <row r="10971" s="252" customFormat="1"/>
    <row r="10972" s="252" customFormat="1"/>
    <row r="10973" s="252" customFormat="1"/>
    <row r="10974" s="252" customFormat="1"/>
    <row r="10975" s="252" customFormat="1"/>
    <row r="10976" s="252" customFormat="1"/>
    <row r="10977" s="252" customFormat="1"/>
    <row r="10978" s="252" customFormat="1"/>
    <row r="10979" s="252" customFormat="1"/>
    <row r="10980" s="252" customFormat="1"/>
    <row r="10981" s="252" customFormat="1"/>
    <row r="10982" s="252" customFormat="1"/>
    <row r="10983" s="252" customFormat="1"/>
    <row r="10984" s="252" customFormat="1"/>
    <row r="10985" s="252" customFormat="1"/>
    <row r="10986" s="252" customFormat="1"/>
    <row r="10987" s="252" customFormat="1"/>
    <row r="10988" s="252" customFormat="1"/>
    <row r="10989" s="252" customFormat="1"/>
    <row r="10990" s="252" customFormat="1"/>
    <row r="10991" s="252" customFormat="1"/>
    <row r="10992" s="252" customFormat="1"/>
    <row r="10993" s="252" customFormat="1"/>
    <row r="10994" s="252" customFormat="1"/>
    <row r="10995" s="252" customFormat="1"/>
    <row r="10996" s="252" customFormat="1"/>
    <row r="10997" s="252" customFormat="1"/>
    <row r="10998" s="252" customFormat="1"/>
    <row r="10999" s="252" customFormat="1"/>
    <row r="11000" s="252" customFormat="1"/>
    <row r="11001" s="252" customFormat="1"/>
    <row r="11002" s="252" customFormat="1"/>
    <row r="11003" s="252" customFormat="1"/>
    <row r="11004" s="252" customFormat="1"/>
    <row r="11005" s="252" customFormat="1"/>
    <row r="11006" s="252" customFormat="1"/>
    <row r="11007" s="252" customFormat="1"/>
    <row r="11008" s="252" customFormat="1"/>
    <row r="11009" s="252" customFormat="1"/>
    <row r="11010" s="252" customFormat="1"/>
    <row r="11011" s="252" customFormat="1"/>
    <row r="11012" s="252" customFormat="1"/>
    <row r="11013" s="252" customFormat="1"/>
    <row r="11014" s="252" customFormat="1"/>
    <row r="11015" s="252" customFormat="1"/>
    <row r="11016" s="252" customFormat="1"/>
    <row r="11017" s="252" customFormat="1"/>
    <row r="11018" s="252" customFormat="1"/>
    <row r="11019" s="252" customFormat="1"/>
    <row r="11020" s="252" customFormat="1"/>
    <row r="11021" s="252" customFormat="1"/>
    <row r="11022" s="252" customFormat="1"/>
    <row r="11023" s="252" customFormat="1"/>
    <row r="11024" s="252" customFormat="1"/>
    <row r="11025" s="252" customFormat="1"/>
    <row r="11026" s="252" customFormat="1"/>
    <row r="11027" s="252" customFormat="1"/>
    <row r="11028" s="252" customFormat="1"/>
    <row r="11029" s="252" customFormat="1"/>
    <row r="11030" s="252" customFormat="1"/>
    <row r="11031" s="252" customFormat="1"/>
    <row r="11032" s="252" customFormat="1"/>
    <row r="11033" s="252" customFormat="1"/>
    <row r="11034" s="252" customFormat="1"/>
    <row r="11035" s="252" customFormat="1"/>
    <row r="11036" s="252" customFormat="1"/>
    <row r="11037" s="252" customFormat="1"/>
    <row r="11038" s="252" customFormat="1"/>
    <row r="11039" s="252" customFormat="1"/>
    <row r="11040" s="252" customFormat="1"/>
    <row r="11041" s="252" customFormat="1"/>
    <row r="11042" s="252" customFormat="1"/>
    <row r="11043" s="252" customFormat="1"/>
    <row r="11044" s="252" customFormat="1"/>
    <row r="11045" s="252" customFormat="1"/>
    <row r="11046" s="252" customFormat="1"/>
    <row r="11047" s="252" customFormat="1"/>
    <row r="11048" s="252" customFormat="1"/>
    <row r="11049" s="252" customFormat="1"/>
    <row r="11050" s="252" customFormat="1"/>
    <row r="11051" s="252" customFormat="1"/>
    <row r="11052" s="252" customFormat="1"/>
    <row r="11053" s="252" customFormat="1"/>
    <row r="11054" s="252" customFormat="1"/>
    <row r="11055" s="252" customFormat="1"/>
    <row r="11056" s="252" customFormat="1"/>
    <row r="11057" s="252" customFormat="1"/>
    <row r="11058" s="252" customFormat="1"/>
    <row r="11059" s="252" customFormat="1"/>
    <row r="11060" s="252" customFormat="1"/>
    <row r="11061" s="252" customFormat="1"/>
    <row r="11062" s="252" customFormat="1"/>
    <row r="11063" s="252" customFormat="1"/>
    <row r="11064" s="252" customFormat="1"/>
    <row r="11065" s="252" customFormat="1"/>
    <row r="11066" s="252" customFormat="1"/>
    <row r="11067" s="252" customFormat="1"/>
    <row r="11068" s="252" customFormat="1"/>
    <row r="11069" s="252" customFormat="1"/>
    <row r="11070" s="252" customFormat="1"/>
    <row r="11071" s="252" customFormat="1"/>
    <row r="11072" s="252" customFormat="1"/>
    <row r="11073" s="252" customFormat="1"/>
    <row r="11074" s="252" customFormat="1"/>
    <row r="11075" s="252" customFormat="1"/>
    <row r="11076" s="252" customFormat="1"/>
    <row r="11077" s="252" customFormat="1"/>
    <row r="11078" s="252" customFormat="1"/>
    <row r="11079" s="252" customFormat="1"/>
    <row r="11080" s="252" customFormat="1"/>
    <row r="11081" s="252" customFormat="1"/>
    <row r="11082" s="252" customFormat="1"/>
    <row r="11083" s="252" customFormat="1"/>
    <row r="11084" s="252" customFormat="1"/>
    <row r="11085" s="252" customFormat="1"/>
    <row r="11086" s="252" customFormat="1"/>
    <row r="11087" s="252" customFormat="1"/>
    <row r="11088" s="252" customFormat="1"/>
    <row r="11089" s="252" customFormat="1"/>
    <row r="11090" s="252" customFormat="1"/>
    <row r="11091" s="252" customFormat="1"/>
    <row r="11092" s="252" customFormat="1"/>
    <row r="11093" s="252" customFormat="1"/>
    <row r="11094" s="252" customFormat="1"/>
    <row r="11095" s="252" customFormat="1"/>
    <row r="11096" s="252" customFormat="1"/>
    <row r="11097" s="252" customFormat="1"/>
    <row r="11098" s="252" customFormat="1"/>
    <row r="11099" s="252" customFormat="1"/>
    <row r="11100" s="252" customFormat="1"/>
    <row r="11101" s="252" customFormat="1"/>
    <row r="11102" s="252" customFormat="1"/>
    <row r="11103" s="252" customFormat="1"/>
    <row r="11104" s="252" customFormat="1"/>
    <row r="11105" s="252" customFormat="1"/>
    <row r="11106" s="252" customFormat="1"/>
    <row r="11107" s="252" customFormat="1"/>
    <row r="11108" s="252" customFormat="1"/>
    <row r="11109" s="252" customFormat="1"/>
    <row r="11110" s="252" customFormat="1"/>
    <row r="11111" s="252" customFormat="1"/>
    <row r="11112" s="252" customFormat="1"/>
    <row r="11113" s="252" customFormat="1"/>
    <row r="11114" s="252" customFormat="1"/>
    <row r="11115" s="252" customFormat="1"/>
    <row r="11116" s="252" customFormat="1"/>
    <row r="11117" s="252" customFormat="1"/>
    <row r="11118" s="252" customFormat="1"/>
    <row r="11119" s="252" customFormat="1"/>
    <row r="11120" s="252" customFormat="1"/>
    <row r="11121" s="252" customFormat="1"/>
    <row r="11122" s="252" customFormat="1"/>
    <row r="11123" s="252" customFormat="1"/>
    <row r="11124" s="252" customFormat="1"/>
    <row r="11125" s="252" customFormat="1"/>
    <row r="11126" s="252" customFormat="1"/>
    <row r="11127" s="252" customFormat="1"/>
    <row r="11128" s="252" customFormat="1"/>
    <row r="11129" s="252" customFormat="1"/>
    <row r="11130" s="252" customFormat="1"/>
    <row r="11131" s="252" customFormat="1"/>
    <row r="11132" s="252" customFormat="1"/>
    <row r="11133" s="252" customFormat="1"/>
    <row r="11134" s="252" customFormat="1"/>
    <row r="11135" s="252" customFormat="1"/>
    <row r="11136" s="252" customFormat="1"/>
    <row r="11137" s="252" customFormat="1"/>
    <row r="11138" s="252" customFormat="1"/>
    <row r="11139" s="252" customFormat="1"/>
    <row r="11140" s="252" customFormat="1"/>
    <row r="11141" s="252" customFormat="1"/>
    <row r="11142" s="252" customFormat="1"/>
    <row r="11143" s="252" customFormat="1"/>
    <row r="11144" s="252" customFormat="1"/>
    <row r="11145" s="252" customFormat="1"/>
    <row r="11146" s="252" customFormat="1"/>
    <row r="11147" s="252" customFormat="1"/>
    <row r="11148" s="252" customFormat="1"/>
    <row r="11149" s="252" customFormat="1"/>
    <row r="11150" s="252" customFormat="1"/>
    <row r="11151" s="252" customFormat="1"/>
    <row r="11152" s="252" customFormat="1"/>
    <row r="11153" s="252" customFormat="1"/>
    <row r="11154" s="252" customFormat="1"/>
    <row r="11155" s="252" customFormat="1"/>
    <row r="11156" s="252" customFormat="1"/>
    <row r="11157" s="252" customFormat="1"/>
    <row r="11158" s="252" customFormat="1"/>
    <row r="11159" s="252" customFormat="1"/>
    <row r="11160" s="252" customFormat="1"/>
    <row r="11161" s="252" customFormat="1"/>
    <row r="11162" s="252" customFormat="1"/>
    <row r="11163" s="252" customFormat="1"/>
    <row r="11164" s="252" customFormat="1"/>
    <row r="11165" s="252" customFormat="1"/>
    <row r="11166" s="252" customFormat="1"/>
    <row r="11167" s="252" customFormat="1"/>
    <row r="11168" s="252" customFormat="1"/>
    <row r="11169" s="252" customFormat="1"/>
    <row r="11170" s="252" customFormat="1"/>
    <row r="11171" s="252" customFormat="1"/>
    <row r="11172" s="252" customFormat="1"/>
    <row r="11173" s="252" customFormat="1"/>
    <row r="11174" s="252" customFormat="1"/>
    <row r="11175" s="252" customFormat="1"/>
    <row r="11176" s="252" customFormat="1"/>
    <row r="11177" s="252" customFormat="1"/>
    <row r="11178" s="252" customFormat="1"/>
    <row r="11179" s="252" customFormat="1"/>
    <row r="11180" s="252" customFormat="1"/>
    <row r="11181" s="252" customFormat="1"/>
    <row r="11182" s="252" customFormat="1"/>
    <row r="11183" s="252" customFormat="1"/>
    <row r="11184" s="252" customFormat="1"/>
    <row r="11185" s="252" customFormat="1"/>
    <row r="11186" s="252" customFormat="1"/>
    <row r="11187" s="252" customFormat="1"/>
    <row r="11188" s="252" customFormat="1"/>
    <row r="11189" s="252" customFormat="1"/>
    <row r="11190" s="252" customFormat="1"/>
    <row r="11191" s="252" customFormat="1"/>
    <row r="11192" s="252" customFormat="1"/>
    <row r="11193" s="252" customFormat="1"/>
    <row r="11194" s="252" customFormat="1"/>
    <row r="11195" s="252" customFormat="1"/>
    <row r="11196" s="252" customFormat="1"/>
    <row r="11197" s="252" customFormat="1"/>
    <row r="11198" s="252" customFormat="1"/>
    <row r="11199" s="252" customFormat="1"/>
    <row r="11200" s="252" customFormat="1"/>
    <row r="11201" s="252" customFormat="1"/>
    <row r="11202" s="252" customFormat="1"/>
    <row r="11203" s="252" customFormat="1"/>
    <row r="11204" s="252" customFormat="1"/>
    <row r="11205" s="252" customFormat="1"/>
    <row r="11206" s="252" customFormat="1"/>
    <row r="11207" s="252" customFormat="1"/>
    <row r="11208" s="252" customFormat="1"/>
    <row r="11209" s="252" customFormat="1"/>
    <row r="11210" s="252" customFormat="1"/>
    <row r="11211" s="252" customFormat="1"/>
    <row r="11212" s="252" customFormat="1"/>
    <row r="11213" s="252" customFormat="1"/>
    <row r="11214" s="252" customFormat="1"/>
    <row r="11215" s="252" customFormat="1"/>
    <row r="11216" s="252" customFormat="1"/>
    <row r="11217" s="252" customFormat="1"/>
    <row r="11218" s="252" customFormat="1"/>
    <row r="11219" s="252" customFormat="1"/>
    <row r="11220" s="252" customFormat="1"/>
    <row r="11221" s="252" customFormat="1"/>
    <row r="11222" s="252" customFormat="1"/>
    <row r="11223" s="252" customFormat="1"/>
    <row r="11224" s="252" customFormat="1"/>
    <row r="11225" s="252" customFormat="1"/>
    <row r="11226" s="252" customFormat="1"/>
    <row r="11227" s="252" customFormat="1"/>
    <row r="11228" s="252" customFormat="1"/>
    <row r="11229" s="252" customFormat="1"/>
    <row r="11230" s="252" customFormat="1"/>
    <row r="11231" s="252" customFormat="1"/>
    <row r="11232" s="252" customFormat="1"/>
    <row r="11233" s="252" customFormat="1"/>
    <row r="11234" s="252" customFormat="1"/>
    <row r="11235" s="252" customFormat="1"/>
    <row r="11236" s="252" customFormat="1"/>
    <row r="11237" s="252" customFormat="1"/>
    <row r="11238" s="252" customFormat="1"/>
    <row r="11239" s="252" customFormat="1"/>
    <row r="11240" s="252" customFormat="1"/>
    <row r="11241" s="252" customFormat="1"/>
    <row r="11242" s="252" customFormat="1"/>
    <row r="11243" s="252" customFormat="1"/>
    <row r="11244" s="252" customFormat="1"/>
    <row r="11245" s="252" customFormat="1"/>
    <row r="11246" s="252" customFormat="1"/>
    <row r="11247" s="252" customFormat="1"/>
    <row r="11248" s="252" customFormat="1"/>
    <row r="11249" s="252" customFormat="1"/>
    <row r="11250" s="252" customFormat="1"/>
    <row r="11251" s="252" customFormat="1"/>
    <row r="11252" s="252" customFormat="1"/>
    <row r="11253" s="252" customFormat="1"/>
    <row r="11254" s="252" customFormat="1"/>
    <row r="11255" s="252" customFormat="1"/>
    <row r="11256" s="252" customFormat="1"/>
    <row r="11257" s="252" customFormat="1"/>
    <row r="11258" s="252" customFormat="1"/>
    <row r="11259" s="252" customFormat="1"/>
    <row r="11260" s="252" customFormat="1"/>
    <row r="11261" s="252" customFormat="1"/>
    <row r="11262" s="252" customFormat="1"/>
    <row r="11263" s="252" customFormat="1"/>
    <row r="11264" s="252" customFormat="1"/>
    <row r="11265" s="252" customFormat="1"/>
    <row r="11266" s="252" customFormat="1"/>
    <row r="11267" s="252" customFormat="1"/>
    <row r="11268" s="252" customFormat="1"/>
    <row r="11269" s="252" customFormat="1"/>
    <row r="11270" s="252" customFormat="1"/>
    <row r="11271" s="252" customFormat="1"/>
    <row r="11272" s="252" customFormat="1"/>
    <row r="11273" s="252" customFormat="1"/>
    <row r="11274" s="252" customFormat="1"/>
    <row r="11275" s="252" customFormat="1"/>
    <row r="11276" s="252" customFormat="1"/>
    <row r="11277" s="252" customFormat="1"/>
    <row r="11278" s="252" customFormat="1"/>
    <row r="11279" s="252" customFormat="1"/>
    <row r="11280" s="252" customFormat="1"/>
    <row r="11281" s="252" customFormat="1"/>
    <row r="11282" s="252" customFormat="1"/>
    <row r="11283" s="252" customFormat="1"/>
    <row r="11284" s="252" customFormat="1"/>
    <row r="11285" s="252" customFormat="1"/>
    <row r="11286" s="252" customFormat="1"/>
    <row r="11287" s="252" customFormat="1"/>
    <row r="11288" s="252" customFormat="1"/>
    <row r="11289" s="252" customFormat="1"/>
    <row r="11290" s="252" customFormat="1"/>
    <row r="11291" s="252" customFormat="1"/>
    <row r="11292" s="252" customFormat="1"/>
    <row r="11293" s="252" customFormat="1"/>
    <row r="11294" s="252" customFormat="1"/>
    <row r="11295" s="252" customFormat="1"/>
    <row r="11296" s="252" customFormat="1"/>
    <row r="11297" s="252" customFormat="1"/>
    <row r="11298" s="252" customFormat="1"/>
    <row r="11299" s="252" customFormat="1"/>
    <row r="11300" s="252" customFormat="1"/>
    <row r="11301" s="252" customFormat="1"/>
    <row r="11302" s="252" customFormat="1"/>
    <row r="11303" s="252" customFormat="1"/>
    <row r="11304" s="252" customFormat="1"/>
    <row r="11305" s="252" customFormat="1"/>
    <row r="11306" s="252" customFormat="1"/>
    <row r="11307" s="252" customFormat="1"/>
    <row r="11308" s="252" customFormat="1"/>
    <row r="11309" s="252" customFormat="1"/>
    <row r="11310" s="252" customFormat="1"/>
    <row r="11311" s="252" customFormat="1"/>
    <row r="11312" s="252" customFormat="1"/>
    <row r="11313" s="252" customFormat="1"/>
    <row r="11314" s="252" customFormat="1"/>
    <row r="11315" s="252" customFormat="1"/>
    <row r="11316" s="252" customFormat="1"/>
    <row r="11317" s="252" customFormat="1"/>
    <row r="11318" s="252" customFormat="1"/>
    <row r="11319" s="252" customFormat="1"/>
    <row r="11320" s="252" customFormat="1"/>
    <row r="11321" s="252" customFormat="1"/>
    <row r="11322" s="252" customFormat="1"/>
    <row r="11323" s="252" customFormat="1"/>
    <row r="11324" s="252" customFormat="1"/>
    <row r="11325" s="252" customFormat="1"/>
    <row r="11326" s="252" customFormat="1"/>
    <row r="11327" s="252" customFormat="1"/>
    <row r="11328" s="252" customFormat="1"/>
    <row r="11329" s="252" customFormat="1"/>
    <row r="11330" s="252" customFormat="1"/>
    <row r="11331" s="252" customFormat="1"/>
    <row r="11332" s="252" customFormat="1"/>
    <row r="11333" s="252" customFormat="1"/>
    <row r="11334" s="252" customFormat="1"/>
    <row r="11335" s="252" customFormat="1"/>
    <row r="11336" s="252" customFormat="1"/>
    <row r="11337" s="252" customFormat="1"/>
    <row r="11338" s="252" customFormat="1"/>
    <row r="11339" s="252" customFormat="1"/>
    <row r="11340" s="252" customFormat="1"/>
    <row r="11341" s="252" customFormat="1"/>
    <row r="11342" s="252" customFormat="1"/>
    <row r="11343" s="252" customFormat="1"/>
    <row r="11344" s="252" customFormat="1"/>
    <row r="11345" s="252" customFormat="1"/>
    <row r="11346" s="252" customFormat="1"/>
    <row r="11347" s="252" customFormat="1"/>
    <row r="11348" s="252" customFormat="1"/>
    <row r="11349" s="252" customFormat="1"/>
    <row r="11350" s="252" customFormat="1"/>
    <row r="11351" s="252" customFormat="1"/>
    <row r="11352" s="252" customFormat="1"/>
    <row r="11353" s="252" customFormat="1"/>
    <row r="11354" s="252" customFormat="1"/>
    <row r="11355" s="252" customFormat="1"/>
    <row r="11356" s="252" customFormat="1"/>
    <row r="11357" s="252" customFormat="1"/>
    <row r="11358" s="252" customFormat="1"/>
    <row r="11359" s="252" customFormat="1"/>
    <row r="11360" s="252" customFormat="1"/>
    <row r="11361" s="252" customFormat="1"/>
    <row r="11362" s="252" customFormat="1"/>
    <row r="11363" s="252" customFormat="1"/>
    <row r="11364" s="252" customFormat="1"/>
    <row r="11365" s="252" customFormat="1"/>
    <row r="11366" s="252" customFormat="1"/>
    <row r="11367" s="252" customFormat="1"/>
    <row r="11368" s="252" customFormat="1"/>
    <row r="11369" s="252" customFormat="1"/>
    <row r="11370" s="252" customFormat="1"/>
    <row r="11371" s="252" customFormat="1"/>
    <row r="11372" s="252" customFormat="1"/>
    <row r="11373" s="252" customFormat="1"/>
    <row r="11374" s="252" customFormat="1"/>
    <row r="11375" s="252" customFormat="1"/>
    <row r="11376" s="252" customFormat="1"/>
    <row r="11377" s="252" customFormat="1"/>
    <row r="11378" s="252" customFormat="1"/>
    <row r="11379" s="252" customFormat="1"/>
    <row r="11380" s="252" customFormat="1"/>
    <row r="11381" s="252" customFormat="1"/>
    <row r="11382" s="252" customFormat="1"/>
    <row r="11383" s="252" customFormat="1"/>
    <row r="11384" s="252" customFormat="1"/>
    <row r="11385" s="252" customFormat="1"/>
    <row r="11386" s="252" customFormat="1"/>
    <row r="11387" s="252" customFormat="1"/>
    <row r="11388" s="252" customFormat="1"/>
    <row r="11389" s="252" customFormat="1"/>
    <row r="11390" s="252" customFormat="1"/>
    <row r="11391" s="252" customFormat="1"/>
    <row r="11392" s="252" customFormat="1"/>
    <row r="11393" s="252" customFormat="1"/>
    <row r="11394" s="252" customFormat="1"/>
    <row r="11395" s="252" customFormat="1"/>
    <row r="11396" s="252" customFormat="1"/>
    <row r="11397" s="252" customFormat="1"/>
    <row r="11398" s="252" customFormat="1"/>
    <row r="11399" s="252" customFormat="1"/>
    <row r="11400" s="252" customFormat="1"/>
    <row r="11401" s="252" customFormat="1"/>
    <row r="11402" s="252" customFormat="1"/>
    <row r="11403" s="252" customFormat="1"/>
    <row r="11404" s="252" customFormat="1"/>
    <row r="11405" s="252" customFormat="1"/>
    <row r="11406" s="252" customFormat="1"/>
    <row r="11407" s="252" customFormat="1"/>
    <row r="11408" s="252" customFormat="1"/>
    <row r="11409" s="252" customFormat="1"/>
    <row r="11410" s="252" customFormat="1"/>
    <row r="11411" s="252" customFormat="1"/>
    <row r="11412" s="252" customFormat="1"/>
    <row r="11413" s="252" customFormat="1"/>
    <row r="11414" s="252" customFormat="1"/>
    <row r="11415" s="252" customFormat="1"/>
    <row r="11416" s="252" customFormat="1"/>
    <row r="11417" s="252" customFormat="1"/>
    <row r="11418" s="252" customFormat="1"/>
    <row r="11419" s="252" customFormat="1"/>
    <row r="11420" s="252" customFormat="1"/>
    <row r="11421" s="252" customFormat="1"/>
    <row r="11422" s="252" customFormat="1"/>
    <row r="11423" s="252" customFormat="1"/>
    <row r="11424" s="252" customFormat="1"/>
    <row r="11425" s="252" customFormat="1"/>
    <row r="11426" s="252" customFormat="1"/>
    <row r="11427" s="252" customFormat="1"/>
    <row r="11428" s="252" customFormat="1"/>
    <row r="11429" s="252" customFormat="1"/>
    <row r="11430" s="252" customFormat="1"/>
    <row r="11431" s="252" customFormat="1"/>
    <row r="11432" s="252" customFormat="1"/>
    <row r="11433" s="252" customFormat="1"/>
    <row r="11434" s="252" customFormat="1"/>
    <row r="11435" s="252" customFormat="1"/>
    <row r="11436" s="252" customFormat="1"/>
    <row r="11437" s="252" customFormat="1"/>
    <row r="11438" s="252" customFormat="1"/>
    <row r="11439" s="252" customFormat="1"/>
    <row r="11440" s="252" customFormat="1"/>
    <row r="11441" s="252" customFormat="1"/>
    <row r="11442" s="252" customFormat="1"/>
    <row r="11443" s="252" customFormat="1"/>
    <row r="11444" s="252" customFormat="1"/>
    <row r="11445" s="252" customFormat="1"/>
    <row r="11446" s="252" customFormat="1"/>
    <row r="11447" s="252" customFormat="1"/>
    <row r="11448" s="252" customFormat="1"/>
    <row r="11449" s="252" customFormat="1"/>
    <row r="11450" s="252" customFormat="1"/>
    <row r="11451" s="252" customFormat="1"/>
    <row r="11452" s="252" customFormat="1"/>
    <row r="11453" s="252" customFormat="1"/>
    <row r="11454" s="252" customFormat="1"/>
    <row r="11455" s="252" customFormat="1"/>
    <row r="11456" s="252" customFormat="1"/>
    <row r="11457" s="252" customFormat="1"/>
    <row r="11458" s="252" customFormat="1"/>
    <row r="11459" s="252" customFormat="1"/>
    <row r="11460" s="252" customFormat="1"/>
    <row r="11461" s="252" customFormat="1"/>
    <row r="11462" s="252" customFormat="1"/>
    <row r="11463" s="252" customFormat="1"/>
    <row r="11464" s="252" customFormat="1"/>
    <row r="11465" s="252" customFormat="1"/>
    <row r="11466" s="252" customFormat="1"/>
    <row r="11467" s="252" customFormat="1"/>
    <row r="11468" s="252" customFormat="1"/>
    <row r="11469" s="252" customFormat="1"/>
    <row r="11470" s="252" customFormat="1"/>
    <row r="11471" s="252" customFormat="1"/>
    <row r="11472" s="252" customFormat="1"/>
    <row r="11473" s="252" customFormat="1"/>
    <row r="11474" s="252" customFormat="1"/>
    <row r="11475" s="252" customFormat="1"/>
    <row r="11476" s="252" customFormat="1"/>
    <row r="11477" s="252" customFormat="1"/>
    <row r="11478" s="252" customFormat="1"/>
    <row r="11479" s="252" customFormat="1"/>
    <row r="11480" s="252" customFormat="1"/>
    <row r="11481" s="252" customFormat="1"/>
    <row r="11482" s="252" customFormat="1"/>
    <row r="11483" s="252" customFormat="1"/>
    <row r="11484" s="252" customFormat="1"/>
    <row r="11485" s="252" customFormat="1"/>
    <row r="11486" s="252" customFormat="1"/>
    <row r="11487" s="252" customFormat="1"/>
    <row r="11488" s="252" customFormat="1"/>
    <row r="11489" s="252" customFormat="1"/>
    <row r="11490" s="252" customFormat="1"/>
    <row r="11491" s="252" customFormat="1"/>
    <row r="11492" s="252" customFormat="1"/>
    <row r="11493" s="252" customFormat="1"/>
    <row r="11494" s="252" customFormat="1"/>
    <row r="11495" s="252" customFormat="1"/>
    <row r="11496" s="252" customFormat="1"/>
    <row r="11497" s="252" customFormat="1"/>
    <row r="11498" s="252" customFormat="1"/>
    <row r="11499" s="252" customFormat="1"/>
    <row r="11500" s="252" customFormat="1"/>
    <row r="11501" s="252" customFormat="1"/>
    <row r="11502" s="252" customFormat="1"/>
    <row r="11503" s="252" customFormat="1"/>
    <row r="11504" s="252" customFormat="1"/>
    <row r="11505" s="252" customFormat="1"/>
    <row r="11506" s="252" customFormat="1"/>
    <row r="11507" s="252" customFormat="1"/>
    <row r="11508" s="252" customFormat="1"/>
    <row r="11509" s="252" customFormat="1"/>
    <row r="11510" s="252" customFormat="1"/>
    <row r="11511" s="252" customFormat="1"/>
    <row r="11512" s="252" customFormat="1"/>
    <row r="11513" s="252" customFormat="1"/>
    <row r="11514" s="252" customFormat="1"/>
    <row r="11515" s="252" customFormat="1"/>
    <row r="11516" s="252" customFormat="1"/>
    <row r="11517" s="252" customFormat="1"/>
    <row r="11518" s="252" customFormat="1"/>
    <row r="11519" s="252" customFormat="1"/>
    <row r="11520" s="252" customFormat="1"/>
    <row r="11521" s="252" customFormat="1"/>
    <row r="11522" s="252" customFormat="1"/>
    <row r="11523" s="252" customFormat="1"/>
    <row r="11524" s="252" customFormat="1"/>
    <row r="11525" s="252" customFormat="1"/>
    <row r="11526" s="252" customFormat="1"/>
    <row r="11527" s="252" customFormat="1"/>
    <row r="11528" s="252" customFormat="1"/>
    <row r="11529" s="252" customFormat="1"/>
    <row r="11530" s="252" customFormat="1"/>
    <row r="11531" s="252" customFormat="1"/>
    <row r="11532" s="252" customFormat="1"/>
    <row r="11533" s="252" customFormat="1"/>
    <row r="11534" s="252" customFormat="1"/>
    <row r="11535" s="252" customFormat="1"/>
    <row r="11536" s="252" customFormat="1"/>
    <row r="11537" s="252" customFormat="1"/>
    <row r="11538" s="252" customFormat="1"/>
    <row r="11539" s="252" customFormat="1"/>
    <row r="11540" s="252" customFormat="1"/>
    <row r="11541" s="252" customFormat="1"/>
    <row r="11542" s="252" customFormat="1"/>
    <row r="11543" s="252" customFormat="1"/>
    <row r="11544" s="252" customFormat="1"/>
    <row r="11545" s="252" customFormat="1"/>
    <row r="11546" s="252" customFormat="1"/>
    <row r="11547" s="252" customFormat="1"/>
    <row r="11548" s="252" customFormat="1"/>
    <row r="11549" s="252" customFormat="1"/>
    <row r="11550" s="252" customFormat="1"/>
    <row r="11551" s="252" customFormat="1"/>
    <row r="11552" s="252" customFormat="1"/>
    <row r="11553" s="252" customFormat="1"/>
    <row r="11554" s="252" customFormat="1"/>
    <row r="11555" s="252" customFormat="1"/>
    <row r="11556" s="252" customFormat="1"/>
    <row r="11557" s="252" customFormat="1"/>
    <row r="11558" s="252" customFormat="1"/>
    <row r="11559" s="252" customFormat="1"/>
    <row r="11560" s="252" customFormat="1"/>
    <row r="11561" s="252" customFormat="1"/>
    <row r="11562" s="252" customFormat="1"/>
    <row r="11563" s="252" customFormat="1"/>
    <row r="11564" s="252" customFormat="1"/>
    <row r="11565" s="252" customFormat="1"/>
    <row r="11566" s="252" customFormat="1"/>
    <row r="11567" s="252" customFormat="1"/>
    <row r="11568" s="252" customFormat="1"/>
    <row r="11569" s="252" customFormat="1"/>
    <row r="11570" s="252" customFormat="1"/>
    <row r="11571" s="252" customFormat="1"/>
    <row r="11572" s="252" customFormat="1"/>
    <row r="11573" s="252" customFormat="1"/>
    <row r="11574" s="252" customFormat="1"/>
    <row r="11575" s="252" customFormat="1"/>
    <row r="11576" s="252" customFormat="1"/>
    <row r="11577" s="252" customFormat="1"/>
    <row r="11578" s="252" customFormat="1"/>
    <row r="11579" s="252" customFormat="1"/>
    <row r="11580" s="252" customFormat="1"/>
    <row r="11581" s="252" customFormat="1"/>
    <row r="11582" s="252" customFormat="1"/>
    <row r="11583" s="252" customFormat="1"/>
    <row r="11584" s="252" customFormat="1"/>
    <row r="11585" s="252" customFormat="1"/>
    <row r="11586" s="252" customFormat="1"/>
    <row r="11587" s="252" customFormat="1"/>
    <row r="11588" s="252" customFormat="1"/>
    <row r="11589" s="252" customFormat="1"/>
    <row r="11590" s="252" customFormat="1"/>
    <row r="11591" s="252" customFormat="1"/>
    <row r="11592" s="252" customFormat="1"/>
    <row r="11593" s="252" customFormat="1"/>
    <row r="11594" s="252" customFormat="1"/>
    <row r="11595" s="252" customFormat="1"/>
    <row r="11596" s="252" customFormat="1"/>
    <row r="11597" s="252" customFormat="1"/>
    <row r="11598" s="252" customFormat="1"/>
    <row r="11599" s="252" customFormat="1"/>
    <row r="11600" s="252" customFormat="1"/>
    <row r="11601" s="252" customFormat="1"/>
    <row r="11602" s="252" customFormat="1"/>
    <row r="11603" s="252" customFormat="1"/>
    <row r="11604" s="252" customFormat="1"/>
    <row r="11605" s="252" customFormat="1"/>
    <row r="11606" s="252" customFormat="1"/>
    <row r="11607" s="252" customFormat="1"/>
    <row r="11608" s="252" customFormat="1"/>
    <row r="11609" s="252" customFormat="1"/>
    <row r="11610" s="252" customFormat="1"/>
    <row r="11611" s="252" customFormat="1"/>
    <row r="11612" s="252" customFormat="1"/>
    <row r="11613" s="252" customFormat="1"/>
    <row r="11614" s="252" customFormat="1"/>
    <row r="11615" s="252" customFormat="1"/>
    <row r="11616" s="252" customFormat="1"/>
    <row r="11617" s="252" customFormat="1"/>
    <row r="11618" s="252" customFormat="1"/>
    <row r="11619" s="252" customFormat="1"/>
    <row r="11620" s="252" customFormat="1"/>
    <row r="11621" s="252" customFormat="1"/>
    <row r="11622" s="252" customFormat="1"/>
    <row r="11623" s="252" customFormat="1"/>
    <row r="11624" s="252" customFormat="1"/>
    <row r="11625" s="252" customFormat="1"/>
    <row r="11626" s="252" customFormat="1"/>
    <row r="11627" s="252" customFormat="1"/>
    <row r="11628" s="252" customFormat="1"/>
    <row r="11629" s="252" customFormat="1"/>
    <row r="11630" s="252" customFormat="1"/>
    <row r="11631" s="252" customFormat="1"/>
    <row r="11632" s="252" customFormat="1"/>
    <row r="11633" s="252" customFormat="1"/>
    <row r="11634" s="252" customFormat="1"/>
    <row r="11635" s="252" customFormat="1"/>
    <row r="11636" s="252" customFormat="1"/>
    <row r="11637" s="252" customFormat="1"/>
    <row r="11638" s="252" customFormat="1"/>
    <row r="11639" s="252" customFormat="1"/>
    <row r="11640" s="252" customFormat="1"/>
    <row r="11641" s="252" customFormat="1"/>
    <row r="11642" s="252" customFormat="1"/>
    <row r="11643" s="252" customFormat="1"/>
    <row r="11644" s="252" customFormat="1"/>
    <row r="11645" s="252" customFormat="1"/>
    <row r="11646" s="252" customFormat="1"/>
    <row r="11647" s="252" customFormat="1"/>
    <row r="11648" s="252" customFormat="1"/>
    <row r="11649" s="252" customFormat="1"/>
    <row r="11650" s="252" customFormat="1"/>
    <row r="11651" s="252" customFormat="1"/>
    <row r="11652" s="252" customFormat="1"/>
    <row r="11653" s="252" customFormat="1"/>
    <row r="11654" s="252" customFormat="1"/>
    <row r="11655" s="252" customFormat="1"/>
    <row r="11656" s="252" customFormat="1"/>
    <row r="11657" s="252" customFormat="1"/>
    <row r="11658" s="252" customFormat="1"/>
    <row r="11659" s="252" customFormat="1"/>
    <row r="11660" s="252" customFormat="1"/>
    <row r="11661" s="252" customFormat="1"/>
    <row r="11662" s="252" customFormat="1"/>
    <row r="11663" s="252" customFormat="1"/>
    <row r="11664" s="252" customFormat="1"/>
    <row r="11665" s="252" customFormat="1"/>
    <row r="11666" s="252" customFormat="1"/>
    <row r="11667" s="252" customFormat="1"/>
    <row r="11668" s="252" customFormat="1"/>
    <row r="11669" s="252" customFormat="1"/>
    <row r="11670" s="252" customFormat="1"/>
    <row r="11671" s="252" customFormat="1"/>
    <row r="11672" s="252" customFormat="1"/>
    <row r="11673" s="252" customFormat="1"/>
    <row r="11674" s="252" customFormat="1"/>
    <row r="11675" s="252" customFormat="1"/>
    <row r="11676" s="252" customFormat="1"/>
    <row r="11677" s="252" customFormat="1"/>
    <row r="11678" s="252" customFormat="1"/>
    <row r="11679" s="252" customFormat="1"/>
    <row r="11680" s="252" customFormat="1"/>
    <row r="11681" s="252" customFormat="1"/>
    <row r="11682" s="252" customFormat="1"/>
    <row r="11683" s="252" customFormat="1"/>
    <row r="11684" s="252" customFormat="1"/>
    <row r="11685" s="252" customFormat="1"/>
    <row r="11686" s="252" customFormat="1"/>
    <row r="11687" s="252" customFormat="1"/>
    <row r="11688" s="252" customFormat="1"/>
    <row r="11689" s="252" customFormat="1"/>
    <row r="11690" s="252" customFormat="1"/>
    <row r="11691" s="252" customFormat="1"/>
    <row r="11692" s="252" customFormat="1"/>
    <row r="11693" s="252" customFormat="1"/>
    <row r="11694" s="252" customFormat="1"/>
    <row r="11695" s="252" customFormat="1"/>
    <row r="11696" s="252" customFormat="1"/>
    <row r="11697" s="252" customFormat="1"/>
    <row r="11698" s="252" customFormat="1"/>
    <row r="11699" s="252" customFormat="1"/>
    <row r="11700" s="252" customFormat="1"/>
    <row r="11701" s="252" customFormat="1"/>
    <row r="11702" s="252" customFormat="1"/>
    <row r="11703" s="252" customFormat="1"/>
    <row r="11704" s="252" customFormat="1"/>
    <row r="11705" s="252" customFormat="1"/>
    <row r="11706" s="252" customFormat="1"/>
    <row r="11707" s="252" customFormat="1"/>
    <row r="11708" s="252" customFormat="1"/>
    <row r="11709" s="252" customFormat="1"/>
    <row r="11710" s="252" customFormat="1"/>
    <row r="11711" s="252" customFormat="1"/>
    <row r="11712" s="252" customFormat="1"/>
    <row r="11713" s="252" customFormat="1"/>
    <row r="11714" s="252" customFormat="1"/>
    <row r="11715" s="252" customFormat="1"/>
    <row r="11716" s="252" customFormat="1"/>
    <row r="11717" s="252" customFormat="1"/>
    <row r="11718" s="252" customFormat="1"/>
    <row r="11719" s="252" customFormat="1"/>
    <row r="11720" s="252" customFormat="1"/>
    <row r="11721" s="252" customFormat="1"/>
    <row r="11722" s="252" customFormat="1"/>
    <row r="11723" s="252" customFormat="1"/>
    <row r="11724" s="252" customFormat="1"/>
    <row r="11725" s="252" customFormat="1"/>
    <row r="11726" s="252" customFormat="1"/>
    <row r="11727" s="252" customFormat="1"/>
    <row r="11728" s="252" customFormat="1"/>
    <row r="11729" s="252" customFormat="1"/>
    <row r="11730" s="252" customFormat="1"/>
    <row r="11731" s="252" customFormat="1"/>
    <row r="11732" s="252" customFormat="1"/>
    <row r="11733" s="252" customFormat="1"/>
    <row r="11734" s="252" customFormat="1"/>
    <row r="11735" s="252" customFormat="1"/>
    <row r="11736" s="252" customFormat="1"/>
    <row r="11737" s="252" customFormat="1"/>
    <row r="11738" s="252" customFormat="1"/>
    <row r="11739" s="252" customFormat="1"/>
    <row r="11740" s="252" customFormat="1"/>
    <row r="11741" s="252" customFormat="1"/>
    <row r="11742" s="252" customFormat="1"/>
    <row r="11743" s="252" customFormat="1"/>
    <row r="11744" s="252" customFormat="1"/>
    <row r="11745" s="252" customFormat="1"/>
    <row r="11746" s="252" customFormat="1"/>
    <row r="11747" s="252" customFormat="1"/>
    <row r="11748" s="252" customFormat="1"/>
    <row r="11749" s="252" customFormat="1"/>
    <row r="11750" s="252" customFormat="1"/>
    <row r="11751" s="252" customFormat="1"/>
    <row r="11752" s="252" customFormat="1"/>
    <row r="11753" s="252" customFormat="1"/>
    <row r="11754" s="252" customFormat="1"/>
    <row r="11755" s="252" customFormat="1"/>
    <row r="11756" s="252" customFormat="1"/>
    <row r="11757" s="252" customFormat="1"/>
    <row r="11758" s="252" customFormat="1"/>
    <row r="11759" s="252" customFormat="1"/>
    <row r="11760" s="252" customFormat="1"/>
    <row r="11761" s="252" customFormat="1"/>
    <row r="11762" s="252" customFormat="1"/>
    <row r="11763" s="252" customFormat="1"/>
    <row r="11764" s="252" customFormat="1"/>
    <row r="11765" s="252" customFormat="1"/>
    <row r="11766" s="252" customFormat="1"/>
    <row r="11767" s="252" customFormat="1"/>
    <row r="11768" s="252" customFormat="1"/>
    <row r="11769" s="252" customFormat="1"/>
    <row r="11770" s="252" customFormat="1"/>
    <row r="11771" s="252" customFormat="1"/>
    <row r="11772" s="252" customFormat="1"/>
    <row r="11773" s="252" customFormat="1"/>
    <row r="11774" s="252" customFormat="1"/>
    <row r="11775" s="252" customFormat="1"/>
    <row r="11776" s="252" customFormat="1"/>
    <row r="11777" s="252" customFormat="1"/>
    <row r="11778" s="252" customFormat="1"/>
    <row r="11779" s="252" customFormat="1"/>
    <row r="11780" s="252" customFormat="1"/>
    <row r="11781" s="252" customFormat="1"/>
    <row r="11782" s="252" customFormat="1"/>
    <row r="11783" s="252" customFormat="1"/>
    <row r="11784" s="252" customFormat="1"/>
    <row r="11785" s="252" customFormat="1"/>
    <row r="11786" s="252" customFormat="1"/>
    <row r="11787" s="252" customFormat="1"/>
    <row r="11788" s="252" customFormat="1"/>
    <row r="11789" s="252" customFormat="1"/>
    <row r="11790" s="252" customFormat="1"/>
    <row r="11791" s="252" customFormat="1"/>
    <row r="11792" s="252" customFormat="1"/>
    <row r="11793" s="252" customFormat="1"/>
    <row r="11794" s="252" customFormat="1"/>
    <row r="11795" s="252" customFormat="1"/>
    <row r="11796" s="252" customFormat="1"/>
    <row r="11797" s="252" customFormat="1"/>
    <row r="11798" s="252" customFormat="1"/>
    <row r="11799" s="252" customFormat="1"/>
    <row r="11800" s="252" customFormat="1"/>
    <row r="11801" s="252" customFormat="1"/>
    <row r="11802" s="252" customFormat="1"/>
    <row r="11803" s="252" customFormat="1"/>
    <row r="11804" s="252" customFormat="1"/>
    <row r="11805" s="252" customFormat="1"/>
    <row r="11806" s="252" customFormat="1"/>
    <row r="11807" s="252" customFormat="1"/>
    <row r="11808" s="252" customFormat="1"/>
    <row r="11809" s="252" customFormat="1"/>
    <row r="11810" s="252" customFormat="1"/>
    <row r="11811" s="252" customFormat="1"/>
    <row r="11812" s="252" customFormat="1"/>
    <row r="11813" s="252" customFormat="1"/>
    <row r="11814" s="252" customFormat="1"/>
    <row r="11815" s="252" customFormat="1"/>
    <row r="11816" s="252" customFormat="1"/>
    <row r="11817" s="252" customFormat="1"/>
    <row r="11818" s="252" customFormat="1"/>
    <row r="11819" s="252" customFormat="1"/>
    <row r="11820" s="252" customFormat="1"/>
    <row r="11821" s="252" customFormat="1"/>
    <row r="11822" s="252" customFormat="1"/>
    <row r="11823" s="252" customFormat="1"/>
    <row r="11824" s="252" customFormat="1"/>
    <row r="11825" s="252" customFormat="1"/>
    <row r="11826" s="252" customFormat="1"/>
    <row r="11827" s="252" customFormat="1"/>
    <row r="11828" s="252" customFormat="1"/>
    <row r="11829" s="252" customFormat="1"/>
    <row r="11830" s="252" customFormat="1"/>
    <row r="11831" s="252" customFormat="1"/>
    <row r="11832" s="252" customFormat="1"/>
    <row r="11833" s="252" customFormat="1"/>
    <row r="11834" s="252" customFormat="1"/>
    <row r="11835" s="252" customFormat="1"/>
    <row r="11836" s="252" customFormat="1"/>
    <row r="11837" s="252" customFormat="1"/>
    <row r="11838" s="252" customFormat="1"/>
    <row r="11839" s="252" customFormat="1"/>
    <row r="11840" s="252" customFormat="1"/>
    <row r="11841" s="252" customFormat="1"/>
    <row r="11842" s="252" customFormat="1"/>
    <row r="11843" s="252" customFormat="1"/>
    <row r="11844" s="252" customFormat="1"/>
    <row r="11845" s="252" customFormat="1"/>
    <row r="11846" s="252" customFormat="1"/>
    <row r="11847" s="252" customFormat="1"/>
    <row r="11848" s="252" customFormat="1"/>
    <row r="11849" s="252" customFormat="1"/>
    <row r="11850" s="252" customFormat="1"/>
    <row r="11851" s="252" customFormat="1"/>
    <row r="11852" s="252" customFormat="1"/>
    <row r="11853" s="252" customFormat="1"/>
    <row r="11854" s="252" customFormat="1"/>
    <row r="11855" s="252" customFormat="1"/>
    <row r="11856" s="252" customFormat="1"/>
    <row r="11857" s="252" customFormat="1"/>
    <row r="11858" s="252" customFormat="1"/>
    <row r="11859" s="252" customFormat="1"/>
    <row r="11860" s="252" customFormat="1"/>
    <row r="11861" s="252" customFormat="1"/>
    <row r="11862" s="252" customFormat="1"/>
    <row r="11863" s="252" customFormat="1"/>
    <row r="11864" s="252" customFormat="1"/>
    <row r="11865" s="252" customFormat="1"/>
    <row r="11866" s="252" customFormat="1"/>
    <row r="11867" s="252" customFormat="1"/>
    <row r="11868" s="252" customFormat="1"/>
    <row r="11869" s="252" customFormat="1"/>
    <row r="11870" s="252" customFormat="1"/>
    <row r="11871" s="252" customFormat="1"/>
    <row r="11872" s="252" customFormat="1"/>
    <row r="11873" s="252" customFormat="1"/>
    <row r="11874" s="252" customFormat="1"/>
    <row r="11875" s="252" customFormat="1"/>
    <row r="11876" s="252" customFormat="1"/>
    <row r="11877" s="252" customFormat="1"/>
    <row r="11878" s="252" customFormat="1"/>
    <row r="11879" s="252" customFormat="1"/>
    <row r="11880" s="252" customFormat="1"/>
    <row r="11881" s="252" customFormat="1"/>
    <row r="11882" s="252" customFormat="1"/>
    <row r="11883" s="252" customFormat="1"/>
    <row r="11884" s="252" customFormat="1"/>
    <row r="11885" s="252" customFormat="1"/>
    <row r="11886" s="252" customFormat="1"/>
    <row r="11887" s="252" customFormat="1"/>
    <row r="11888" s="252" customFormat="1"/>
    <row r="11889" s="252" customFormat="1"/>
    <row r="11890" s="252" customFormat="1"/>
    <row r="11891" s="252" customFormat="1"/>
    <row r="11892" s="252" customFormat="1"/>
    <row r="11893" s="252" customFormat="1"/>
    <row r="11894" s="252" customFormat="1"/>
    <row r="11895" s="252" customFormat="1"/>
    <row r="11896" s="252" customFormat="1"/>
    <row r="11897" s="252" customFormat="1"/>
    <row r="11898" s="252" customFormat="1"/>
    <row r="11899" s="252" customFormat="1"/>
    <row r="11900" s="252" customFormat="1"/>
    <row r="11901" s="252" customFormat="1"/>
    <row r="11902" s="252" customFormat="1"/>
    <row r="11903" s="252" customFormat="1"/>
    <row r="11904" s="252" customFormat="1"/>
    <row r="11905" s="252" customFormat="1"/>
    <row r="11906" s="252" customFormat="1"/>
    <row r="11907" s="252" customFormat="1"/>
    <row r="11908" s="252" customFormat="1"/>
    <row r="11909" s="252" customFormat="1"/>
    <row r="11910" s="252" customFormat="1"/>
    <row r="11911" s="252" customFormat="1"/>
    <row r="11912" s="252" customFormat="1"/>
    <row r="11913" s="252" customFormat="1"/>
    <row r="11914" s="252" customFormat="1"/>
    <row r="11915" s="252" customFormat="1"/>
    <row r="11916" s="252" customFormat="1"/>
    <row r="11917" s="252" customFormat="1"/>
    <row r="11918" s="252" customFormat="1"/>
    <row r="11919" s="252" customFormat="1"/>
    <row r="11920" s="252" customFormat="1"/>
    <row r="11921" s="252" customFormat="1"/>
    <row r="11922" s="252" customFormat="1"/>
    <row r="11923" s="252" customFormat="1"/>
    <row r="11924" s="252" customFormat="1"/>
    <row r="11925" s="252" customFormat="1"/>
    <row r="11926" s="252" customFormat="1"/>
    <row r="11927" s="252" customFormat="1"/>
    <row r="11928" s="252" customFormat="1"/>
    <row r="11929" s="252" customFormat="1"/>
    <row r="11930" s="252" customFormat="1"/>
    <row r="11931" s="252" customFormat="1"/>
    <row r="11932" s="252" customFormat="1"/>
    <row r="11933" s="252" customFormat="1"/>
    <row r="11934" s="252" customFormat="1"/>
    <row r="11935" s="252" customFormat="1"/>
    <row r="11936" s="252" customFormat="1"/>
    <row r="11937" s="252" customFormat="1"/>
    <row r="11938" s="252" customFormat="1"/>
    <row r="11939" s="252" customFormat="1"/>
    <row r="11940" s="252" customFormat="1"/>
    <row r="11941" s="252" customFormat="1"/>
    <row r="11942" s="252" customFormat="1"/>
    <row r="11943" s="252" customFormat="1"/>
    <row r="11944" s="252" customFormat="1"/>
    <row r="11945" s="252" customFormat="1"/>
    <row r="11946" s="252" customFormat="1"/>
    <row r="11947" s="252" customFormat="1"/>
    <row r="11948" s="252" customFormat="1"/>
    <row r="11949" s="252" customFormat="1"/>
    <row r="11950" s="252" customFormat="1"/>
    <row r="11951" s="252" customFormat="1"/>
    <row r="11952" s="252" customFormat="1"/>
    <row r="11953" s="252" customFormat="1"/>
    <row r="11954" s="252" customFormat="1"/>
    <row r="11955" s="252" customFormat="1"/>
    <row r="11956" s="252" customFormat="1"/>
    <row r="11957" s="252" customFormat="1"/>
    <row r="11958" s="252" customFormat="1"/>
    <row r="11959" s="252" customFormat="1"/>
    <row r="11960" s="252" customFormat="1"/>
    <row r="11961" s="252" customFormat="1"/>
    <row r="11962" s="252" customFormat="1"/>
    <row r="11963" s="252" customFormat="1"/>
    <row r="11964" s="252" customFormat="1"/>
    <row r="11965" s="252" customFormat="1"/>
    <row r="11966" s="252" customFormat="1"/>
    <row r="11967" s="252" customFormat="1"/>
    <row r="11968" s="252" customFormat="1"/>
    <row r="11969" s="252" customFormat="1"/>
    <row r="11970" s="252" customFormat="1"/>
    <row r="11971" s="252" customFormat="1"/>
    <row r="11972" s="252" customFormat="1"/>
    <row r="11973" s="252" customFormat="1"/>
    <row r="11974" s="252" customFormat="1"/>
    <row r="11975" s="252" customFormat="1"/>
    <row r="11976" s="252" customFormat="1"/>
    <row r="11977" s="252" customFormat="1"/>
    <row r="11978" s="252" customFormat="1"/>
    <row r="11979" s="252" customFormat="1"/>
    <row r="11980" s="252" customFormat="1"/>
    <row r="11981" s="252" customFormat="1"/>
    <row r="11982" s="252" customFormat="1"/>
    <row r="11983" s="252" customFormat="1"/>
    <row r="11984" s="252" customFormat="1"/>
    <row r="11985" s="252" customFormat="1"/>
    <row r="11986" s="252" customFormat="1"/>
    <row r="11987" s="252" customFormat="1"/>
    <row r="11988" s="252" customFormat="1"/>
    <row r="11989" s="252" customFormat="1"/>
    <row r="11990" s="252" customFormat="1"/>
    <row r="11991" s="252" customFormat="1"/>
    <row r="11992" s="252" customFormat="1"/>
    <row r="11993" s="252" customFormat="1"/>
    <row r="11994" s="252" customFormat="1"/>
    <row r="11995" s="252" customFormat="1"/>
    <row r="11996" s="252" customFormat="1"/>
    <row r="11997" s="252" customFormat="1"/>
    <row r="11998" s="252" customFormat="1"/>
    <row r="11999" s="252" customFormat="1"/>
    <row r="12000" s="252" customFormat="1"/>
    <row r="12001" s="252" customFormat="1"/>
    <row r="12002" s="252" customFormat="1"/>
    <row r="12003" s="252" customFormat="1"/>
    <row r="12004" s="252" customFormat="1"/>
    <row r="12005" s="252" customFormat="1"/>
    <row r="12006" s="252" customFormat="1"/>
    <row r="12007" s="252" customFormat="1"/>
    <row r="12008" s="252" customFormat="1"/>
    <row r="12009" s="252" customFormat="1"/>
    <row r="12010" s="252" customFormat="1"/>
    <row r="12011" s="252" customFormat="1"/>
    <row r="12012" s="252" customFormat="1"/>
    <row r="12013" s="252" customFormat="1"/>
    <row r="12014" s="252" customFormat="1"/>
    <row r="12015" s="252" customFormat="1"/>
    <row r="12016" s="252" customFormat="1"/>
    <row r="12017" s="252" customFormat="1"/>
    <row r="12018" s="252" customFormat="1"/>
    <row r="12019" s="252" customFormat="1"/>
    <row r="12020" s="252" customFormat="1"/>
    <row r="12021" s="252" customFormat="1"/>
    <row r="12022" s="252" customFormat="1"/>
    <row r="12023" s="252" customFormat="1"/>
    <row r="12024" s="252" customFormat="1"/>
    <row r="12025" s="252" customFormat="1"/>
    <row r="12026" s="252" customFormat="1"/>
    <row r="12027" s="252" customFormat="1"/>
    <row r="12028" s="252" customFormat="1"/>
    <row r="12029" s="252" customFormat="1"/>
    <row r="12030" s="252" customFormat="1"/>
    <row r="12031" s="252" customFormat="1"/>
    <row r="12032" s="252" customFormat="1"/>
    <row r="12033" s="252" customFormat="1"/>
    <row r="12034" s="252" customFormat="1"/>
    <row r="12035" s="252" customFormat="1"/>
    <row r="12036" s="252" customFormat="1"/>
    <row r="12037" s="252" customFormat="1"/>
    <row r="12038" s="252" customFormat="1"/>
    <row r="12039" s="252" customFormat="1"/>
    <row r="12040" s="252" customFormat="1"/>
    <row r="12041" s="252" customFormat="1"/>
    <row r="12042" s="252" customFormat="1"/>
    <row r="12043" s="252" customFormat="1"/>
    <row r="12044" s="252" customFormat="1"/>
    <row r="12045" s="252" customFormat="1"/>
    <row r="12046" s="252" customFormat="1"/>
    <row r="12047" s="252" customFormat="1"/>
    <row r="12048" s="252" customFormat="1"/>
    <row r="12049" s="252" customFormat="1"/>
    <row r="12050" s="252" customFormat="1"/>
    <row r="12051" s="252" customFormat="1"/>
    <row r="12052" s="252" customFormat="1"/>
    <row r="12053" s="252" customFormat="1"/>
    <row r="12054" s="252" customFormat="1"/>
    <row r="12055" s="252" customFormat="1"/>
    <row r="12056" s="252" customFormat="1"/>
    <row r="12057" s="252" customFormat="1"/>
    <row r="12058" s="252" customFormat="1"/>
    <row r="12059" s="252" customFormat="1"/>
    <row r="12060" s="252" customFormat="1"/>
    <row r="12061" s="252" customFormat="1"/>
    <row r="12062" s="252" customFormat="1"/>
    <row r="12063" s="252" customFormat="1"/>
    <row r="12064" s="252" customFormat="1"/>
    <row r="12065" s="252" customFormat="1"/>
    <row r="12066" s="252" customFormat="1"/>
    <row r="12067" s="252" customFormat="1"/>
    <row r="12068" s="252" customFormat="1"/>
    <row r="12069" s="252" customFormat="1"/>
    <row r="12070" s="252" customFormat="1"/>
    <row r="12071" s="252" customFormat="1"/>
    <row r="12072" s="252" customFormat="1"/>
    <row r="12073" s="252" customFormat="1"/>
    <row r="12074" s="252" customFormat="1"/>
    <row r="12075" s="252" customFormat="1"/>
    <row r="12076" s="252" customFormat="1"/>
    <row r="12077" s="252" customFormat="1"/>
    <row r="12078" s="252" customFormat="1"/>
    <row r="12079" s="252" customFormat="1"/>
    <row r="12080" s="252" customFormat="1"/>
    <row r="12081" s="252" customFormat="1"/>
    <row r="12082" s="252" customFormat="1"/>
    <row r="12083" s="252" customFormat="1"/>
    <row r="12084" s="252" customFormat="1"/>
    <row r="12085" s="252" customFormat="1"/>
    <row r="12086" s="252" customFormat="1"/>
    <row r="12087" s="252" customFormat="1"/>
    <row r="12088" s="252" customFormat="1"/>
    <row r="12089" s="252" customFormat="1"/>
    <row r="12090" s="252" customFormat="1"/>
    <row r="12091" s="252" customFormat="1"/>
    <row r="12092" s="252" customFormat="1"/>
    <row r="12093" s="252" customFormat="1"/>
    <row r="12094" s="252" customFormat="1"/>
    <row r="12095" s="252" customFormat="1"/>
    <row r="12096" s="252" customFormat="1"/>
    <row r="12097" s="252" customFormat="1"/>
    <row r="12098" s="252" customFormat="1"/>
    <row r="12099" s="252" customFormat="1"/>
    <row r="12100" s="252" customFormat="1"/>
    <row r="12101" s="252" customFormat="1"/>
    <row r="12102" s="252" customFormat="1"/>
    <row r="12103" s="252" customFormat="1"/>
    <row r="12104" s="252" customFormat="1"/>
    <row r="12105" s="252" customFormat="1"/>
    <row r="12106" s="252" customFormat="1"/>
    <row r="12107" s="252" customFormat="1"/>
    <row r="12108" s="252" customFormat="1"/>
    <row r="12109" s="252" customFormat="1"/>
    <row r="12110" s="252" customFormat="1"/>
    <row r="12111" s="252" customFormat="1"/>
    <row r="12112" s="252" customFormat="1"/>
    <row r="12113" s="252" customFormat="1"/>
    <row r="12114" s="252" customFormat="1"/>
    <row r="12115" s="252" customFormat="1"/>
    <row r="12116" s="252" customFormat="1"/>
    <row r="12117" s="252" customFormat="1"/>
    <row r="12118" s="252" customFormat="1"/>
    <row r="12119" s="252" customFormat="1"/>
    <row r="12120" s="252" customFormat="1"/>
    <row r="12121" s="252" customFormat="1"/>
    <row r="12122" s="252" customFormat="1"/>
    <row r="12123" s="252" customFormat="1"/>
    <row r="12124" s="252" customFormat="1"/>
    <row r="12125" s="252" customFormat="1"/>
    <row r="12126" s="252" customFormat="1"/>
    <row r="12127" s="252" customFormat="1"/>
    <row r="12128" s="252" customFormat="1"/>
    <row r="12129" s="252" customFormat="1"/>
    <row r="12130" s="252" customFormat="1"/>
    <row r="12131" s="252" customFormat="1"/>
    <row r="12132" s="252" customFormat="1"/>
    <row r="12133" s="252" customFormat="1"/>
    <row r="12134" s="252" customFormat="1"/>
    <row r="12135" s="252" customFormat="1"/>
    <row r="12136" s="252" customFormat="1"/>
    <row r="12137" s="252" customFormat="1"/>
    <row r="12138" s="252" customFormat="1"/>
    <row r="12139" s="252" customFormat="1"/>
    <row r="12140" s="252" customFormat="1"/>
    <row r="12141" s="252" customFormat="1"/>
    <row r="12142" s="252" customFormat="1"/>
    <row r="12143" s="252" customFormat="1"/>
    <row r="12144" s="252" customFormat="1"/>
    <row r="12145" s="252" customFormat="1"/>
    <row r="12146" s="252" customFormat="1"/>
    <row r="12147" s="252" customFormat="1"/>
    <row r="12148" s="252" customFormat="1"/>
    <row r="12149" s="252" customFormat="1"/>
    <row r="12150" s="252" customFormat="1"/>
    <row r="12151" s="252" customFormat="1"/>
    <row r="12152" s="252" customFormat="1"/>
    <row r="12153" s="252" customFormat="1"/>
    <row r="12154" s="252" customFormat="1"/>
    <row r="12155" s="252" customFormat="1"/>
    <row r="12156" s="252" customFormat="1"/>
    <row r="12157" s="252" customFormat="1"/>
    <row r="12158" s="252" customFormat="1"/>
    <row r="12159" s="252" customFormat="1"/>
    <row r="12160" s="252" customFormat="1"/>
    <row r="12161" s="252" customFormat="1"/>
    <row r="12162" s="252" customFormat="1"/>
    <row r="12163" s="252" customFormat="1"/>
    <row r="12164" s="252" customFormat="1"/>
    <row r="12165" s="252" customFormat="1"/>
    <row r="12166" s="252" customFormat="1"/>
    <row r="12167" s="252" customFormat="1"/>
    <row r="12168" s="252" customFormat="1"/>
    <row r="12169" s="252" customFormat="1"/>
    <row r="12170" s="252" customFormat="1"/>
    <row r="12171" s="252" customFormat="1"/>
    <row r="12172" s="252" customFormat="1"/>
    <row r="12173" s="252" customFormat="1"/>
    <row r="12174" s="252" customFormat="1"/>
    <row r="12175" s="252" customFormat="1"/>
    <row r="12176" s="252" customFormat="1"/>
    <row r="12177" s="252" customFormat="1"/>
    <row r="12178" s="252" customFormat="1"/>
    <row r="12179" s="252" customFormat="1"/>
    <row r="12180" s="252" customFormat="1"/>
    <row r="12181" s="252" customFormat="1"/>
    <row r="12182" s="252" customFormat="1"/>
    <row r="12183" s="252" customFormat="1"/>
    <row r="12184" s="252" customFormat="1"/>
    <row r="12185" s="252" customFormat="1"/>
    <row r="12186" s="252" customFormat="1"/>
    <row r="12187" s="252" customFormat="1"/>
    <row r="12188" s="252" customFormat="1"/>
    <row r="12189" s="252" customFormat="1"/>
    <row r="12190" s="252" customFormat="1"/>
    <row r="12191" s="252" customFormat="1"/>
    <row r="12192" s="252" customFormat="1"/>
    <row r="12193" s="252" customFormat="1"/>
    <row r="12194" s="252" customFormat="1"/>
    <row r="12195" s="252" customFormat="1"/>
    <row r="12196" s="252" customFormat="1"/>
    <row r="12197" s="252" customFormat="1"/>
    <row r="12198" s="252" customFormat="1"/>
    <row r="12199" s="252" customFormat="1"/>
    <row r="12200" s="252" customFormat="1"/>
    <row r="12201" s="252" customFormat="1"/>
    <row r="12202" s="252" customFormat="1"/>
    <row r="12203" s="252" customFormat="1"/>
    <row r="12204" s="252" customFormat="1"/>
    <row r="12205" s="252" customFormat="1"/>
    <row r="12206" s="252" customFormat="1"/>
    <row r="12207" s="252" customFormat="1"/>
    <row r="12208" s="252" customFormat="1"/>
    <row r="12209" s="252" customFormat="1"/>
    <row r="12210" s="252" customFormat="1"/>
    <row r="12211" s="252" customFormat="1"/>
    <row r="12212" s="252" customFormat="1"/>
    <row r="12213" s="252" customFormat="1"/>
    <row r="12214" s="252" customFormat="1"/>
    <row r="12215" s="252" customFormat="1"/>
    <row r="12216" s="252" customFormat="1"/>
    <row r="12217" s="252" customFormat="1"/>
    <row r="12218" s="252" customFormat="1"/>
    <row r="12219" s="252" customFormat="1"/>
    <row r="12220" s="252" customFormat="1"/>
    <row r="12221" s="252" customFormat="1"/>
    <row r="12222" s="252" customFormat="1"/>
    <row r="12223" s="252" customFormat="1"/>
    <row r="12224" s="252" customFormat="1"/>
    <row r="12225" s="252" customFormat="1"/>
    <row r="12226" s="252" customFormat="1"/>
    <row r="12227" s="252" customFormat="1"/>
    <row r="12228" s="252" customFormat="1"/>
    <row r="12229" s="252" customFormat="1"/>
    <row r="12230" s="252" customFormat="1"/>
    <row r="12231" s="252" customFormat="1"/>
    <row r="12232" s="252" customFormat="1"/>
    <row r="12233" s="252" customFormat="1"/>
    <row r="12234" s="252" customFormat="1"/>
    <row r="12235" s="252" customFormat="1"/>
    <row r="12236" s="252" customFormat="1"/>
    <row r="12237" s="252" customFormat="1"/>
    <row r="12238" s="252" customFormat="1"/>
    <row r="12239" s="252" customFormat="1"/>
    <row r="12240" s="252" customFormat="1"/>
    <row r="12241" s="252" customFormat="1"/>
    <row r="12242" s="252" customFormat="1"/>
    <row r="12243" s="252" customFormat="1"/>
    <row r="12244" s="252" customFormat="1"/>
    <row r="12245" s="252" customFormat="1"/>
    <row r="12246" s="252" customFormat="1"/>
    <row r="12247" s="252" customFormat="1"/>
    <row r="12248" s="252" customFormat="1"/>
    <row r="12249" s="252" customFormat="1"/>
    <row r="12250" s="252" customFormat="1"/>
    <row r="12251" s="252" customFormat="1"/>
    <row r="12252" s="252" customFormat="1"/>
    <row r="12253" s="252" customFormat="1"/>
    <row r="12254" s="252" customFormat="1"/>
    <row r="12255" s="252" customFormat="1"/>
    <row r="12256" s="252" customFormat="1"/>
    <row r="12257" s="252" customFormat="1"/>
    <row r="12258" s="252" customFormat="1"/>
    <row r="12259" s="252" customFormat="1"/>
    <row r="12260" s="252" customFormat="1"/>
    <row r="12261" s="252" customFormat="1"/>
    <row r="12262" s="252" customFormat="1"/>
    <row r="12263" s="252" customFormat="1"/>
    <row r="12264" s="252" customFormat="1"/>
    <row r="12265" s="252" customFormat="1"/>
    <row r="12266" s="252" customFormat="1"/>
    <row r="12267" s="252" customFormat="1"/>
    <row r="12268" s="252" customFormat="1"/>
    <row r="12269" s="252" customFormat="1"/>
    <row r="12270" s="252" customFormat="1"/>
    <row r="12271" s="252" customFormat="1"/>
    <row r="12272" s="252" customFormat="1"/>
    <row r="12273" s="252" customFormat="1"/>
    <row r="12274" s="252" customFormat="1"/>
    <row r="12275" s="252" customFormat="1"/>
    <row r="12276" s="252" customFormat="1"/>
    <row r="12277" s="252" customFormat="1"/>
    <row r="12278" s="252" customFormat="1"/>
    <row r="12279" s="252" customFormat="1"/>
    <row r="12280" s="252" customFormat="1"/>
    <row r="12281" s="252" customFormat="1"/>
    <row r="12282" s="252" customFormat="1"/>
    <row r="12283" s="252" customFormat="1"/>
    <row r="12284" s="252" customFormat="1"/>
    <row r="12285" s="252" customFormat="1"/>
    <row r="12286" s="252" customFormat="1"/>
    <row r="12287" s="252" customFormat="1"/>
    <row r="12288" s="252" customFormat="1"/>
    <row r="12289" s="252" customFormat="1"/>
    <row r="12290" s="252" customFormat="1"/>
    <row r="12291" s="252" customFormat="1"/>
    <row r="12292" s="252" customFormat="1"/>
    <row r="12293" s="252" customFormat="1"/>
    <row r="12294" s="252" customFormat="1"/>
    <row r="12295" s="252" customFormat="1"/>
    <row r="12296" s="252" customFormat="1"/>
    <row r="12297" s="252" customFormat="1"/>
    <row r="12298" s="252" customFormat="1"/>
    <row r="12299" s="252" customFormat="1"/>
    <row r="12300" s="252" customFormat="1"/>
    <row r="12301" s="252" customFormat="1"/>
    <row r="12302" s="252" customFormat="1"/>
    <row r="12303" s="252" customFormat="1"/>
    <row r="12304" s="252" customFormat="1"/>
    <row r="12305" s="252" customFormat="1"/>
    <row r="12306" s="252" customFormat="1"/>
    <row r="12307" s="252" customFormat="1"/>
    <row r="12308" s="252" customFormat="1"/>
    <row r="12309" s="252" customFormat="1"/>
    <row r="12310" s="252" customFormat="1"/>
    <row r="12311" s="252" customFormat="1"/>
    <row r="12312" s="252" customFormat="1"/>
    <row r="12313" s="252" customFormat="1"/>
    <row r="12314" s="252" customFormat="1"/>
    <row r="12315" s="252" customFormat="1"/>
    <row r="12316" s="252" customFormat="1"/>
    <row r="12317" s="252" customFormat="1"/>
    <row r="12318" s="252" customFormat="1"/>
    <row r="12319" s="252" customFormat="1"/>
    <row r="12320" s="252" customFormat="1"/>
    <row r="12321" s="252" customFormat="1"/>
    <row r="12322" s="252" customFormat="1"/>
    <row r="12323" s="252" customFormat="1"/>
    <row r="12324" s="252" customFormat="1"/>
    <row r="12325" s="252" customFormat="1"/>
    <row r="12326" s="252" customFormat="1"/>
    <row r="12327" s="252" customFormat="1"/>
    <row r="12328" s="252" customFormat="1"/>
    <row r="12329" s="252" customFormat="1"/>
    <row r="12330" s="252" customFormat="1"/>
    <row r="12331" s="252" customFormat="1"/>
    <row r="12332" s="252" customFormat="1"/>
    <row r="12333" s="252" customFormat="1"/>
    <row r="12334" s="252" customFormat="1"/>
    <row r="12335" s="252" customFormat="1"/>
    <row r="12336" s="252" customFormat="1"/>
    <row r="12337" s="252" customFormat="1"/>
    <row r="12338" s="252" customFormat="1"/>
    <row r="12339" s="252" customFormat="1"/>
    <row r="12340" s="252" customFormat="1"/>
    <row r="12341" s="252" customFormat="1"/>
    <row r="12342" s="252" customFormat="1"/>
    <row r="12343" s="252" customFormat="1"/>
    <row r="12344" s="252" customFormat="1"/>
    <row r="12345" s="252" customFormat="1"/>
    <row r="12346" s="252" customFormat="1"/>
    <row r="12347" s="252" customFormat="1"/>
    <row r="12348" s="252" customFormat="1"/>
    <row r="12349" s="252" customFormat="1"/>
    <row r="12350" s="252" customFormat="1"/>
    <row r="12351" s="252" customFormat="1"/>
    <row r="12352" s="252" customFormat="1"/>
    <row r="12353" s="252" customFormat="1"/>
    <row r="12354" s="252" customFormat="1"/>
    <row r="12355" s="252" customFormat="1"/>
    <row r="12356" s="252" customFormat="1"/>
    <row r="12357" s="252" customFormat="1"/>
    <row r="12358" s="252" customFormat="1"/>
    <row r="12359" s="252" customFormat="1"/>
    <row r="12360" s="252" customFormat="1"/>
    <row r="12361" s="252" customFormat="1"/>
    <row r="12362" s="252" customFormat="1"/>
    <row r="12363" s="252" customFormat="1"/>
    <row r="12364" s="252" customFormat="1"/>
    <row r="12365" s="252" customFormat="1"/>
    <row r="12366" s="252" customFormat="1"/>
    <row r="12367" s="252" customFormat="1"/>
    <row r="12368" s="252" customFormat="1"/>
    <row r="12369" s="252" customFormat="1"/>
    <row r="12370" s="252" customFormat="1"/>
    <row r="12371" s="252" customFormat="1"/>
    <row r="12372" s="252" customFormat="1"/>
    <row r="12373" s="252" customFormat="1"/>
    <row r="12374" s="252" customFormat="1"/>
    <row r="12375" s="252" customFormat="1"/>
    <row r="12376" s="252" customFormat="1"/>
    <row r="12377" s="252" customFormat="1"/>
    <row r="12378" s="252" customFormat="1"/>
    <row r="12379" s="252" customFormat="1"/>
    <row r="12380" s="252" customFormat="1"/>
    <row r="12381" s="252" customFormat="1"/>
    <row r="12382" s="252" customFormat="1"/>
    <row r="12383" s="252" customFormat="1"/>
    <row r="12384" s="252" customFormat="1"/>
    <row r="12385" s="252" customFormat="1"/>
    <row r="12386" s="252" customFormat="1"/>
    <row r="12387" s="252" customFormat="1"/>
    <row r="12388" s="252" customFormat="1"/>
    <row r="12389" s="252" customFormat="1"/>
    <row r="12390" s="252" customFormat="1"/>
    <row r="12391" s="252" customFormat="1"/>
    <row r="12392" s="252" customFormat="1"/>
    <row r="12393" s="252" customFormat="1"/>
    <row r="12394" s="252" customFormat="1"/>
    <row r="12395" s="252" customFormat="1"/>
    <row r="12396" s="252" customFormat="1"/>
    <row r="12397" s="252" customFormat="1"/>
    <row r="12398" s="252" customFormat="1"/>
    <row r="12399" s="252" customFormat="1"/>
    <row r="12400" s="252" customFormat="1"/>
    <row r="12401" s="252" customFormat="1"/>
    <row r="12402" s="252" customFormat="1"/>
    <row r="12403" s="252" customFormat="1"/>
    <row r="12404" s="252" customFormat="1"/>
    <row r="12405" s="252" customFormat="1"/>
    <row r="12406" s="252" customFormat="1"/>
    <row r="12407" s="252" customFormat="1"/>
    <row r="12408" s="252" customFormat="1"/>
    <row r="12409" s="252" customFormat="1"/>
    <row r="12410" s="252" customFormat="1"/>
    <row r="12411" s="252" customFormat="1"/>
    <row r="12412" s="252" customFormat="1"/>
    <row r="12413" s="252" customFormat="1"/>
    <row r="12414" s="252" customFormat="1"/>
    <row r="12415" s="252" customFormat="1"/>
    <row r="12416" s="252" customFormat="1"/>
    <row r="12417" s="252" customFormat="1"/>
    <row r="12418" s="252" customFormat="1"/>
    <row r="12419" s="252" customFormat="1"/>
    <row r="12420" s="252" customFormat="1"/>
    <row r="12421" s="252" customFormat="1"/>
    <row r="12422" s="252" customFormat="1"/>
    <row r="12423" s="252" customFormat="1"/>
    <row r="12424" s="252" customFormat="1"/>
    <row r="12425" s="252" customFormat="1"/>
    <row r="12426" s="252" customFormat="1"/>
    <row r="12427" s="252" customFormat="1"/>
    <row r="12428" s="252" customFormat="1"/>
    <row r="12429" s="252" customFormat="1"/>
    <row r="12430" s="252" customFormat="1"/>
    <row r="12431" s="252" customFormat="1"/>
    <row r="12432" s="252" customFormat="1"/>
    <row r="12433" s="252" customFormat="1"/>
    <row r="12434" s="252" customFormat="1"/>
    <row r="12435" s="252" customFormat="1"/>
    <row r="12436" s="252" customFormat="1"/>
    <row r="12437" s="252" customFormat="1"/>
    <row r="12438" s="252" customFormat="1"/>
    <row r="12439" s="252" customFormat="1"/>
    <row r="12440" s="252" customFormat="1"/>
    <row r="12441" s="252" customFormat="1"/>
    <row r="12442" s="252" customFormat="1"/>
    <row r="12443" s="252" customFormat="1"/>
    <row r="12444" s="252" customFormat="1"/>
    <row r="12445" s="252" customFormat="1"/>
    <row r="12446" s="252" customFormat="1"/>
    <row r="12447" s="252" customFormat="1"/>
    <row r="12448" s="252" customFormat="1"/>
    <row r="12449" s="252" customFormat="1"/>
    <row r="12450" s="252" customFormat="1"/>
    <row r="12451" s="252" customFormat="1"/>
    <row r="12452" s="252" customFormat="1"/>
    <row r="12453" s="252" customFormat="1"/>
    <row r="12454" s="252" customFormat="1"/>
    <row r="12455" s="252" customFormat="1"/>
    <row r="12456" s="252" customFormat="1"/>
    <row r="12457" s="252" customFormat="1"/>
    <row r="12458" s="252" customFormat="1"/>
    <row r="12459" s="252" customFormat="1"/>
    <row r="12460" s="252" customFormat="1"/>
    <row r="12461" s="252" customFormat="1"/>
    <row r="12462" s="252" customFormat="1"/>
    <row r="12463" s="252" customFormat="1"/>
    <row r="12464" s="252" customFormat="1"/>
    <row r="12465" s="252" customFormat="1"/>
    <row r="12466" s="252" customFormat="1"/>
    <row r="12467" s="252" customFormat="1"/>
    <row r="12468" s="252" customFormat="1"/>
    <row r="12469" s="252" customFormat="1"/>
    <row r="12470" s="252" customFormat="1"/>
    <row r="12471" s="252" customFormat="1"/>
    <row r="12472" s="252" customFormat="1"/>
    <row r="12473" s="252" customFormat="1"/>
    <row r="12474" s="252" customFormat="1"/>
    <row r="12475" s="252" customFormat="1"/>
    <row r="12476" s="252" customFormat="1"/>
    <row r="12477" s="252" customFormat="1"/>
    <row r="12478" s="252" customFormat="1"/>
    <row r="12479" s="252" customFormat="1"/>
    <row r="12480" s="252" customFormat="1"/>
    <row r="12481" s="252" customFormat="1"/>
    <row r="12482" s="252" customFormat="1"/>
    <row r="12483" s="252" customFormat="1"/>
    <row r="12484" s="252" customFormat="1"/>
    <row r="12485" s="252" customFormat="1"/>
    <row r="12486" s="252" customFormat="1"/>
    <row r="12487" s="252" customFormat="1"/>
    <row r="12488" s="252" customFormat="1"/>
    <row r="12489" s="252" customFormat="1"/>
    <row r="12490" s="252" customFormat="1"/>
    <row r="12491" s="252" customFormat="1"/>
    <row r="12492" s="252" customFormat="1"/>
    <row r="12493" s="252" customFormat="1"/>
    <row r="12494" s="252" customFormat="1"/>
    <row r="12495" s="252" customFormat="1"/>
    <row r="12496" s="252" customFormat="1"/>
    <row r="12497" s="252" customFormat="1"/>
    <row r="12498" s="252" customFormat="1"/>
    <row r="12499" s="252" customFormat="1"/>
    <row r="12500" s="252" customFormat="1"/>
    <row r="12501" s="252" customFormat="1"/>
    <row r="12502" s="252" customFormat="1"/>
    <row r="12503" s="252" customFormat="1"/>
    <row r="12504" s="252" customFormat="1"/>
    <row r="12505" s="252" customFormat="1"/>
    <row r="12506" s="252" customFormat="1"/>
    <row r="12507" s="252" customFormat="1"/>
    <row r="12508" s="252" customFormat="1"/>
    <row r="12509" s="252" customFormat="1"/>
    <row r="12510" s="252" customFormat="1"/>
    <row r="12511" s="252" customFormat="1"/>
    <row r="12512" s="252" customFormat="1"/>
    <row r="12513" s="252" customFormat="1"/>
    <row r="12514" s="252" customFormat="1"/>
    <row r="12515" s="252" customFormat="1"/>
    <row r="12516" s="252" customFormat="1"/>
    <row r="12517" s="252" customFormat="1"/>
    <row r="12518" s="252" customFormat="1"/>
    <row r="12519" s="252" customFormat="1"/>
    <row r="12520" s="252" customFormat="1"/>
    <row r="12521" s="252" customFormat="1"/>
    <row r="12522" s="252" customFormat="1"/>
    <row r="12523" s="252" customFormat="1"/>
    <row r="12524" s="252" customFormat="1"/>
    <row r="12525" s="252" customFormat="1"/>
    <row r="12526" s="252" customFormat="1"/>
    <row r="12527" s="252" customFormat="1"/>
    <row r="12528" s="252" customFormat="1"/>
    <row r="12529" s="252" customFormat="1"/>
    <row r="12530" s="252" customFormat="1"/>
    <row r="12531" s="252" customFormat="1"/>
    <row r="12532" s="252" customFormat="1"/>
    <row r="12533" s="252" customFormat="1"/>
    <row r="12534" s="252" customFormat="1"/>
    <row r="12535" s="252" customFormat="1"/>
    <row r="12536" s="252" customFormat="1"/>
    <row r="12537" s="252" customFormat="1"/>
    <row r="12538" s="252" customFormat="1"/>
    <row r="12539" s="252" customFormat="1"/>
    <row r="12540" s="252" customFormat="1"/>
    <row r="12541" s="252" customFormat="1"/>
    <row r="12542" s="252" customFormat="1"/>
    <row r="12543" s="252" customFormat="1"/>
    <row r="12544" s="252" customFormat="1"/>
    <row r="12545" s="252" customFormat="1"/>
    <row r="12546" s="252" customFormat="1"/>
    <row r="12547" s="252" customFormat="1"/>
    <row r="12548" s="252" customFormat="1"/>
    <row r="12549" s="252" customFormat="1"/>
    <row r="12550" s="252" customFormat="1"/>
    <row r="12551" s="252" customFormat="1"/>
    <row r="12552" s="252" customFormat="1"/>
    <row r="12553" s="252" customFormat="1"/>
    <row r="12554" s="252" customFormat="1"/>
    <row r="12555" s="252" customFormat="1"/>
    <row r="12556" s="252" customFormat="1"/>
    <row r="12557" s="252" customFormat="1"/>
    <row r="12558" s="252" customFormat="1"/>
    <row r="12559" s="252" customFormat="1"/>
    <row r="12560" s="252" customFormat="1"/>
    <row r="12561" s="252" customFormat="1"/>
    <row r="12562" s="252" customFormat="1"/>
    <row r="12563" s="252" customFormat="1"/>
    <row r="12564" s="252" customFormat="1"/>
    <row r="12565" s="252" customFormat="1"/>
    <row r="12566" s="252" customFormat="1"/>
    <row r="12567" s="252" customFormat="1"/>
    <row r="12568" s="252" customFormat="1"/>
    <row r="12569" s="252" customFormat="1"/>
    <row r="12570" s="252" customFormat="1"/>
    <row r="12571" s="252" customFormat="1"/>
    <row r="12572" s="252" customFormat="1"/>
    <row r="12573" s="252" customFormat="1"/>
    <row r="12574" s="252" customFormat="1"/>
    <row r="12575" s="252" customFormat="1"/>
    <row r="12576" s="252" customFormat="1"/>
    <row r="12577" s="252" customFormat="1"/>
    <row r="12578" s="252" customFormat="1"/>
    <row r="12579" s="252" customFormat="1"/>
    <row r="12580" s="252" customFormat="1"/>
    <row r="12581" s="252" customFormat="1"/>
    <row r="12582" s="252" customFormat="1"/>
    <row r="12583" s="252" customFormat="1"/>
    <row r="12584" s="252" customFormat="1"/>
    <row r="12585" s="252" customFormat="1"/>
    <row r="12586" s="252" customFormat="1"/>
    <row r="12587" s="252" customFormat="1"/>
    <row r="12588" s="252" customFormat="1"/>
    <row r="12589" s="252" customFormat="1"/>
    <row r="12590" s="252" customFormat="1"/>
    <row r="12591" s="252" customFormat="1"/>
    <row r="12592" s="252" customFormat="1"/>
    <row r="12593" s="252" customFormat="1"/>
    <row r="12594" s="252" customFormat="1"/>
    <row r="12595" s="252" customFormat="1"/>
    <row r="12596" s="252" customFormat="1"/>
    <row r="12597" s="252" customFormat="1"/>
    <row r="12598" s="252" customFormat="1"/>
    <row r="12599" s="252" customFormat="1"/>
    <row r="12600" s="252" customFormat="1"/>
    <row r="12601" s="252" customFormat="1"/>
    <row r="12602" s="252" customFormat="1"/>
    <row r="12603" s="252" customFormat="1"/>
    <row r="12604" s="252" customFormat="1"/>
    <row r="12605" s="252" customFormat="1"/>
    <row r="12606" s="252" customFormat="1"/>
    <row r="12607" s="252" customFormat="1"/>
    <row r="12608" s="252" customFormat="1"/>
    <row r="12609" s="252" customFormat="1"/>
    <row r="12610" s="252" customFormat="1"/>
    <row r="12611" s="252" customFormat="1"/>
    <row r="12612" s="252" customFormat="1"/>
    <row r="12613" s="252" customFormat="1"/>
    <row r="12614" s="252" customFormat="1"/>
    <row r="12615" s="252" customFormat="1"/>
    <row r="12616" s="252" customFormat="1"/>
    <row r="12617" s="252" customFormat="1"/>
    <row r="12618" s="252" customFormat="1"/>
    <row r="12619" s="252" customFormat="1"/>
    <row r="12620" s="252" customFormat="1"/>
    <row r="12621" s="252" customFormat="1"/>
    <row r="12622" s="252" customFormat="1"/>
    <row r="12623" s="252" customFormat="1"/>
    <row r="12624" s="252" customFormat="1"/>
    <row r="12625" s="252" customFormat="1"/>
    <row r="12626" s="252" customFormat="1"/>
    <row r="12627" s="252" customFormat="1"/>
    <row r="12628" s="252" customFormat="1"/>
    <row r="12629" s="252" customFormat="1"/>
    <row r="12630" s="252" customFormat="1"/>
    <row r="12631" s="252" customFormat="1"/>
    <row r="12632" s="252" customFormat="1"/>
    <row r="12633" s="252" customFormat="1"/>
    <row r="12634" s="252" customFormat="1"/>
    <row r="12635" s="252" customFormat="1"/>
    <row r="12636" s="252" customFormat="1"/>
    <row r="12637" s="252" customFormat="1"/>
    <row r="12638" s="252" customFormat="1"/>
    <row r="12639" s="252" customFormat="1"/>
    <row r="12640" s="252" customFormat="1"/>
    <row r="12641" s="252" customFormat="1"/>
    <row r="12642" s="252" customFormat="1"/>
    <row r="12643" s="252" customFormat="1"/>
    <row r="12644" s="252" customFormat="1"/>
    <row r="12645" s="252" customFormat="1"/>
    <row r="12646" s="252" customFormat="1"/>
    <row r="12647" s="252" customFormat="1"/>
    <row r="12648" s="252" customFormat="1"/>
    <row r="12649" s="252" customFormat="1"/>
    <row r="12650" s="252" customFormat="1"/>
    <row r="12651" s="252" customFormat="1"/>
    <row r="12652" s="252" customFormat="1"/>
    <row r="12653" s="252" customFormat="1"/>
    <row r="12654" s="252" customFormat="1"/>
    <row r="12655" s="252" customFormat="1"/>
    <row r="12656" s="252" customFormat="1"/>
    <row r="12657" s="252" customFormat="1"/>
    <row r="12658" s="252" customFormat="1"/>
    <row r="12659" s="252" customFormat="1"/>
    <row r="12660" s="252" customFormat="1"/>
    <row r="12661" s="252" customFormat="1"/>
    <row r="12662" s="252" customFormat="1"/>
    <row r="12663" s="252" customFormat="1"/>
    <row r="12664" s="252" customFormat="1"/>
    <row r="12665" s="252" customFormat="1"/>
    <row r="12666" s="252" customFormat="1"/>
    <row r="12667" s="252" customFormat="1"/>
    <row r="12668" s="252" customFormat="1"/>
    <row r="12669" s="252" customFormat="1"/>
    <row r="12670" s="252" customFormat="1"/>
    <row r="12671" s="252" customFormat="1"/>
    <row r="12672" s="252" customFormat="1"/>
    <row r="12673" s="252" customFormat="1"/>
    <row r="12674" s="252" customFormat="1"/>
    <row r="12675" s="252" customFormat="1"/>
    <row r="12676" s="252" customFormat="1"/>
    <row r="12677" s="252" customFormat="1"/>
    <row r="12678" s="252" customFormat="1"/>
    <row r="12679" s="252" customFormat="1"/>
    <row r="12680" s="252" customFormat="1"/>
    <row r="12681" s="252" customFormat="1"/>
    <row r="12682" s="252" customFormat="1"/>
    <row r="12683" s="252" customFormat="1"/>
    <row r="12684" s="252" customFormat="1"/>
    <row r="12685" s="252" customFormat="1"/>
    <row r="12686" s="252" customFormat="1"/>
    <row r="12687" s="252" customFormat="1"/>
    <row r="12688" s="252" customFormat="1"/>
    <row r="12689" s="252" customFormat="1"/>
    <row r="12690" s="252" customFormat="1"/>
    <row r="12691" s="252" customFormat="1"/>
    <row r="12692" s="252" customFormat="1"/>
    <row r="12693" s="252" customFormat="1"/>
    <row r="12694" s="252" customFormat="1"/>
    <row r="12695" s="252" customFormat="1"/>
    <row r="12696" s="252" customFormat="1"/>
    <row r="12697" s="252" customFormat="1"/>
    <row r="12698" s="252" customFormat="1"/>
    <row r="12699" s="252" customFormat="1"/>
    <row r="12700" s="252" customFormat="1"/>
    <row r="12701" s="252" customFormat="1"/>
    <row r="12702" s="252" customFormat="1"/>
    <row r="12703" s="252" customFormat="1"/>
    <row r="12704" s="252" customFormat="1"/>
    <row r="12705" s="252" customFormat="1"/>
    <row r="12706" s="252" customFormat="1"/>
    <row r="12707" s="252" customFormat="1"/>
    <row r="12708" s="252" customFormat="1"/>
    <row r="12709" s="252" customFormat="1"/>
    <row r="12710" s="252" customFormat="1"/>
    <row r="12711" s="252" customFormat="1"/>
    <row r="12712" s="252" customFormat="1"/>
    <row r="12713" s="252" customFormat="1"/>
    <row r="12714" s="252" customFormat="1"/>
    <row r="12715" s="252" customFormat="1"/>
    <row r="12716" s="252" customFormat="1"/>
    <row r="12717" s="252" customFormat="1"/>
    <row r="12718" s="252" customFormat="1"/>
    <row r="12719" s="252" customFormat="1"/>
    <row r="12720" s="252" customFormat="1"/>
    <row r="12721" s="252" customFormat="1"/>
    <row r="12722" s="252" customFormat="1"/>
    <row r="12723" s="252" customFormat="1"/>
    <row r="12724" s="252" customFormat="1"/>
    <row r="12725" s="252" customFormat="1"/>
    <row r="12726" s="252" customFormat="1"/>
    <row r="12727" s="252" customFormat="1"/>
    <row r="12728" s="252" customFormat="1"/>
    <row r="12729" s="252" customFormat="1"/>
    <row r="12730" s="252" customFormat="1"/>
    <row r="12731" s="252" customFormat="1"/>
    <row r="12732" s="252" customFormat="1"/>
    <row r="12733" s="252" customFormat="1"/>
    <row r="12734" s="252" customFormat="1"/>
    <row r="12735" s="252" customFormat="1"/>
    <row r="12736" s="252" customFormat="1"/>
    <row r="12737" s="252" customFormat="1"/>
    <row r="12738" s="252" customFormat="1"/>
    <row r="12739" s="252" customFormat="1"/>
    <row r="12740" s="252" customFormat="1"/>
    <row r="12741" s="252" customFormat="1"/>
    <row r="12742" s="252" customFormat="1"/>
    <row r="12743" s="252" customFormat="1"/>
    <row r="12744" s="252" customFormat="1"/>
    <row r="12745" s="252" customFormat="1"/>
    <row r="12746" s="252" customFormat="1"/>
    <row r="12747" s="252" customFormat="1"/>
    <row r="12748" s="252" customFormat="1"/>
    <row r="12749" s="252" customFormat="1"/>
    <row r="12750" s="252" customFormat="1"/>
    <row r="12751" s="252" customFormat="1"/>
    <row r="12752" s="252" customFormat="1"/>
    <row r="12753" s="252" customFormat="1"/>
    <row r="12754" s="252" customFormat="1"/>
    <row r="12755" s="252" customFormat="1"/>
    <row r="12756" s="252" customFormat="1"/>
    <row r="12757" s="252" customFormat="1"/>
    <row r="12758" s="252" customFormat="1"/>
    <row r="12759" s="252" customFormat="1"/>
    <row r="12760" s="252" customFormat="1"/>
    <row r="12761" s="252" customFormat="1"/>
    <row r="12762" s="252" customFormat="1"/>
    <row r="12763" s="252" customFormat="1"/>
    <row r="12764" s="252" customFormat="1"/>
    <row r="12765" s="252" customFormat="1"/>
    <row r="12766" s="252" customFormat="1"/>
    <row r="12767" s="252" customFormat="1"/>
    <row r="12768" s="252" customFormat="1"/>
    <row r="12769" s="252" customFormat="1"/>
    <row r="12770" s="252" customFormat="1"/>
    <row r="12771" s="252" customFormat="1"/>
    <row r="12772" s="252" customFormat="1"/>
    <row r="12773" s="252" customFormat="1"/>
    <row r="12774" s="252" customFormat="1"/>
    <row r="12775" s="252" customFormat="1"/>
    <row r="12776" s="252" customFormat="1"/>
    <row r="12777" s="252" customFormat="1"/>
    <row r="12778" s="252" customFormat="1"/>
    <row r="12779" s="252" customFormat="1"/>
    <row r="12780" s="252" customFormat="1"/>
    <row r="12781" s="252" customFormat="1"/>
    <row r="12782" s="252" customFormat="1"/>
    <row r="12783" s="252" customFormat="1"/>
    <row r="12784" s="252" customFormat="1"/>
    <row r="12785" s="252" customFormat="1"/>
    <row r="12786" s="252" customFormat="1"/>
    <row r="12787" s="252" customFormat="1"/>
    <row r="12788" s="252" customFormat="1"/>
    <row r="12789" s="252" customFormat="1"/>
    <row r="12790" s="252" customFormat="1"/>
    <row r="12791" s="252" customFormat="1"/>
    <row r="12792" s="252" customFormat="1"/>
    <row r="12793" s="252" customFormat="1"/>
    <row r="12794" s="252" customFormat="1"/>
    <row r="12795" s="252" customFormat="1"/>
    <row r="12796" s="252" customFormat="1"/>
    <row r="12797" s="252" customFormat="1"/>
    <row r="12798" s="252" customFormat="1"/>
    <row r="12799" s="252" customFormat="1"/>
    <row r="12800" s="252" customFormat="1"/>
    <row r="12801" s="252" customFormat="1"/>
    <row r="12802" s="252" customFormat="1"/>
    <row r="12803" s="252" customFormat="1"/>
    <row r="12804" s="252" customFormat="1"/>
    <row r="12805" s="252" customFormat="1"/>
    <row r="12806" s="252" customFormat="1"/>
    <row r="12807" s="252" customFormat="1"/>
    <row r="12808" s="252" customFormat="1"/>
    <row r="12809" s="252" customFormat="1"/>
    <row r="12810" s="252" customFormat="1"/>
    <row r="12811" s="252" customFormat="1"/>
    <row r="12812" s="252" customFormat="1"/>
    <row r="12813" s="252" customFormat="1"/>
    <row r="12814" s="252" customFormat="1"/>
    <row r="12815" s="252" customFormat="1"/>
    <row r="12816" s="252" customFormat="1"/>
    <row r="12817" s="252" customFormat="1"/>
    <row r="12818" s="252" customFormat="1"/>
    <row r="12819" s="252" customFormat="1"/>
    <row r="12820" s="252" customFormat="1"/>
    <row r="12821" s="252" customFormat="1"/>
    <row r="12822" s="252" customFormat="1"/>
    <row r="12823" s="252" customFormat="1"/>
    <row r="12824" s="252" customFormat="1"/>
    <row r="12825" s="252" customFormat="1"/>
    <row r="12826" s="252" customFormat="1"/>
    <row r="12827" s="252" customFormat="1"/>
    <row r="12828" s="252" customFormat="1"/>
    <row r="12829" s="252" customFormat="1"/>
    <row r="12830" s="252" customFormat="1"/>
    <row r="12831" s="252" customFormat="1"/>
    <row r="12832" s="252" customFormat="1"/>
    <row r="12833" s="252" customFormat="1"/>
    <row r="12834" s="252" customFormat="1"/>
    <row r="12835" s="252" customFormat="1"/>
    <row r="12836" s="252" customFormat="1"/>
    <row r="12837" s="252" customFormat="1"/>
    <row r="12838" s="252" customFormat="1"/>
    <row r="12839" s="252" customFormat="1"/>
    <row r="12840" s="252" customFormat="1"/>
    <row r="12841" s="252" customFormat="1"/>
    <row r="12842" s="252" customFormat="1"/>
    <row r="12843" s="252" customFormat="1"/>
    <row r="12844" s="252" customFormat="1"/>
    <row r="12845" s="252" customFormat="1"/>
    <row r="12846" s="252" customFormat="1"/>
    <row r="12847" s="252" customFormat="1"/>
    <row r="12848" s="252" customFormat="1"/>
    <row r="12849" s="252" customFormat="1"/>
    <row r="12850" s="252" customFormat="1"/>
    <row r="12851" s="252" customFormat="1"/>
    <row r="12852" s="252" customFormat="1"/>
    <row r="12853" s="252" customFormat="1"/>
    <row r="12854" s="252" customFormat="1"/>
    <row r="12855" s="252" customFormat="1"/>
    <row r="12856" s="252" customFormat="1"/>
    <row r="12857" s="252" customFormat="1"/>
    <row r="12858" s="252" customFormat="1"/>
    <row r="12859" s="252" customFormat="1"/>
    <row r="12860" s="252" customFormat="1"/>
    <row r="12861" s="252" customFormat="1"/>
    <row r="12862" s="252" customFormat="1"/>
    <row r="12863" s="252" customFormat="1"/>
    <row r="12864" s="252" customFormat="1"/>
    <row r="12865" s="252" customFormat="1"/>
    <row r="12866" s="252" customFormat="1"/>
    <row r="12867" s="252" customFormat="1"/>
    <row r="12868" s="252" customFormat="1"/>
    <row r="12869" s="252" customFormat="1"/>
    <row r="12870" s="252" customFormat="1"/>
    <row r="12871" s="252" customFormat="1"/>
    <row r="12872" s="252" customFormat="1"/>
    <row r="12873" s="252" customFormat="1"/>
    <row r="12874" s="252" customFormat="1"/>
    <row r="12875" s="252" customFormat="1"/>
    <row r="12876" s="252" customFormat="1"/>
    <row r="12877" s="252" customFormat="1"/>
    <row r="12878" s="252" customFormat="1"/>
    <row r="12879" s="252" customFormat="1"/>
    <row r="12880" s="252" customFormat="1"/>
    <row r="12881" s="252" customFormat="1"/>
    <row r="12882" s="252" customFormat="1"/>
    <row r="12883" s="252" customFormat="1"/>
    <row r="12884" s="252" customFormat="1"/>
    <row r="12885" s="252" customFormat="1"/>
    <row r="12886" s="252" customFormat="1"/>
    <row r="12887" s="252" customFormat="1"/>
    <row r="12888" s="252" customFormat="1"/>
    <row r="12889" s="252" customFormat="1"/>
    <row r="12890" s="252" customFormat="1"/>
    <row r="12891" s="252" customFormat="1"/>
    <row r="12892" s="252" customFormat="1"/>
    <row r="12893" s="252" customFormat="1"/>
    <row r="12894" s="252" customFormat="1"/>
    <row r="12895" s="252" customFormat="1"/>
    <row r="12896" s="252" customFormat="1"/>
    <row r="12897" s="252" customFormat="1"/>
    <row r="12898" s="252" customFormat="1"/>
    <row r="12899" s="252" customFormat="1"/>
    <row r="12900" s="252" customFormat="1"/>
    <row r="12901" s="252" customFormat="1"/>
    <row r="12902" s="252" customFormat="1"/>
    <row r="12903" s="252" customFormat="1"/>
    <row r="12904" s="252" customFormat="1"/>
    <row r="12905" s="252" customFormat="1"/>
    <row r="12906" s="252" customFormat="1"/>
    <row r="12907" s="252" customFormat="1"/>
    <row r="12908" s="252" customFormat="1"/>
    <row r="12909" s="252" customFormat="1"/>
    <row r="12910" s="252" customFormat="1"/>
    <row r="12911" s="252" customFormat="1"/>
    <row r="12912" s="252" customFormat="1"/>
    <row r="12913" s="252" customFormat="1"/>
    <row r="12914" s="252" customFormat="1"/>
    <row r="12915" s="252" customFormat="1"/>
    <row r="12916" s="252" customFormat="1"/>
    <row r="12917" s="252" customFormat="1"/>
    <row r="12918" s="252" customFormat="1"/>
    <row r="12919" s="252" customFormat="1"/>
    <row r="12920" s="252" customFormat="1"/>
    <row r="12921" s="252" customFormat="1"/>
    <row r="12922" s="252" customFormat="1"/>
    <row r="12923" s="252" customFormat="1"/>
    <row r="12924" s="252" customFormat="1"/>
    <row r="12925" s="252" customFormat="1"/>
    <row r="12926" s="252" customFormat="1"/>
    <row r="12927" s="252" customFormat="1"/>
    <row r="12928" s="252" customFormat="1"/>
    <row r="12929" s="252" customFormat="1"/>
    <row r="12930" s="252" customFormat="1"/>
    <row r="12931" s="252" customFormat="1"/>
    <row r="12932" s="252" customFormat="1"/>
    <row r="12933" s="252" customFormat="1"/>
    <row r="12934" s="252" customFormat="1"/>
    <row r="12935" s="252" customFormat="1"/>
    <row r="12936" s="252" customFormat="1"/>
    <row r="12937" s="252" customFormat="1"/>
    <row r="12938" s="252" customFormat="1"/>
    <row r="12939" s="252" customFormat="1"/>
    <row r="12940" s="252" customFormat="1"/>
    <row r="12941" s="252" customFormat="1"/>
    <row r="12942" s="252" customFormat="1"/>
    <row r="12943" s="252" customFormat="1"/>
    <row r="12944" s="252" customFormat="1"/>
    <row r="12945" s="252" customFormat="1"/>
    <row r="12946" s="252" customFormat="1"/>
    <row r="12947" s="252" customFormat="1"/>
    <row r="12948" s="252" customFormat="1"/>
    <row r="12949" s="252" customFormat="1"/>
    <row r="12950" s="252" customFormat="1"/>
    <row r="12951" s="252" customFormat="1"/>
    <row r="12952" s="252" customFormat="1"/>
    <row r="12953" s="252" customFormat="1"/>
    <row r="12954" s="252" customFormat="1"/>
    <row r="12955" s="252" customFormat="1"/>
    <row r="12956" s="252" customFormat="1"/>
    <row r="12957" s="252" customFormat="1"/>
    <row r="12958" s="252" customFormat="1"/>
    <row r="12959" s="252" customFormat="1"/>
    <row r="12960" s="252" customFormat="1"/>
    <row r="12961" s="252" customFormat="1"/>
    <row r="12962" s="252" customFormat="1"/>
    <row r="12963" s="252" customFormat="1"/>
    <row r="12964" s="252" customFormat="1"/>
    <row r="12965" s="252" customFormat="1"/>
    <row r="12966" s="252" customFormat="1"/>
    <row r="12967" s="252" customFormat="1"/>
    <row r="12968" s="252" customFormat="1"/>
    <row r="12969" s="252" customFormat="1"/>
    <row r="12970" s="252" customFormat="1"/>
    <row r="12971" s="252" customFormat="1"/>
    <row r="12972" s="252" customFormat="1"/>
    <row r="12973" s="252" customFormat="1"/>
    <row r="12974" s="252" customFormat="1"/>
    <row r="12975" s="252" customFormat="1"/>
    <row r="12976" s="252" customFormat="1"/>
    <row r="12977" s="252" customFormat="1"/>
    <row r="12978" s="252" customFormat="1"/>
    <row r="12979" s="252" customFormat="1"/>
    <row r="12980" s="252" customFormat="1"/>
    <row r="12981" s="252" customFormat="1"/>
    <row r="12982" s="252" customFormat="1"/>
    <row r="12983" s="252" customFormat="1"/>
    <row r="12984" s="252" customFormat="1"/>
    <row r="12985" s="252" customFormat="1"/>
    <row r="12986" s="252" customFormat="1"/>
    <row r="12987" s="252" customFormat="1"/>
    <row r="12988" s="252" customFormat="1"/>
    <row r="12989" s="252" customFormat="1"/>
    <row r="12990" s="252" customFormat="1"/>
    <row r="12991" s="252" customFormat="1"/>
    <row r="12992" s="252" customFormat="1"/>
    <row r="12993" s="252" customFormat="1"/>
    <row r="12994" s="252" customFormat="1"/>
    <row r="12995" s="252" customFormat="1"/>
    <row r="12996" s="252" customFormat="1"/>
    <row r="12997" s="252" customFormat="1"/>
    <row r="12998" s="252" customFormat="1"/>
    <row r="12999" s="252" customFormat="1"/>
    <row r="13000" s="252" customFormat="1"/>
    <row r="13001" s="252" customFormat="1"/>
    <row r="13002" s="252" customFormat="1"/>
    <row r="13003" s="252" customFormat="1"/>
    <row r="13004" s="252" customFormat="1"/>
    <row r="13005" s="252" customFormat="1"/>
    <row r="13006" s="252" customFormat="1"/>
    <row r="13007" s="252" customFormat="1"/>
    <row r="13008" s="252" customFormat="1"/>
    <row r="13009" s="252" customFormat="1"/>
    <row r="13010" s="252" customFormat="1"/>
    <row r="13011" s="252" customFormat="1"/>
    <row r="13012" s="252" customFormat="1"/>
    <row r="13013" s="252" customFormat="1"/>
    <row r="13014" s="252" customFormat="1"/>
    <row r="13015" s="252" customFormat="1"/>
    <row r="13016" s="252" customFormat="1"/>
    <row r="13017" s="252" customFormat="1"/>
    <row r="13018" s="252" customFormat="1"/>
    <row r="13019" s="252" customFormat="1"/>
    <row r="13020" s="252" customFormat="1"/>
    <row r="13021" s="252" customFormat="1"/>
    <row r="13022" s="252" customFormat="1"/>
    <row r="13023" s="252" customFormat="1"/>
    <row r="13024" s="252" customFormat="1"/>
    <row r="13025" s="252" customFormat="1"/>
    <row r="13026" s="252" customFormat="1"/>
    <row r="13027" s="252" customFormat="1"/>
    <row r="13028" s="252" customFormat="1"/>
    <row r="13029" s="252" customFormat="1"/>
    <row r="13030" s="252" customFormat="1"/>
    <row r="13031" s="252" customFormat="1"/>
    <row r="13032" s="252" customFormat="1"/>
    <row r="13033" s="252" customFormat="1"/>
    <row r="13034" s="252" customFormat="1"/>
    <row r="13035" s="252" customFormat="1"/>
    <row r="13036" s="252" customFormat="1"/>
    <row r="13037" s="252" customFormat="1"/>
    <row r="13038" s="252" customFormat="1"/>
    <row r="13039" s="252" customFormat="1"/>
    <row r="13040" s="252" customFormat="1"/>
    <row r="13041" s="252" customFormat="1"/>
    <row r="13042" s="252" customFormat="1"/>
    <row r="13043" s="252" customFormat="1"/>
    <row r="13044" s="252" customFormat="1"/>
    <row r="13045" s="252" customFormat="1"/>
    <row r="13046" s="252" customFormat="1"/>
    <row r="13047" s="252" customFormat="1"/>
    <row r="13048" s="252" customFormat="1"/>
    <row r="13049" s="252" customFormat="1"/>
    <row r="13050" s="252" customFormat="1"/>
    <row r="13051" s="252" customFormat="1"/>
    <row r="13052" s="252" customFormat="1"/>
    <row r="13053" s="252" customFormat="1"/>
    <row r="13054" s="252" customFormat="1"/>
    <row r="13055" s="252" customFormat="1"/>
    <row r="13056" s="252" customFormat="1"/>
    <row r="13057" s="252" customFormat="1"/>
    <row r="13058" s="252" customFormat="1"/>
    <row r="13059" s="252" customFormat="1"/>
    <row r="13060" s="252" customFormat="1"/>
    <row r="13061" s="252" customFormat="1"/>
    <row r="13062" s="252" customFormat="1"/>
    <row r="13063" s="252" customFormat="1"/>
    <row r="13064" s="252" customFormat="1"/>
    <row r="13065" s="252" customFormat="1"/>
    <row r="13066" s="252" customFormat="1"/>
    <row r="13067" s="252" customFormat="1"/>
    <row r="13068" s="252" customFormat="1"/>
    <row r="13069" s="252" customFormat="1"/>
    <row r="13070" s="252" customFormat="1"/>
    <row r="13071" s="252" customFormat="1"/>
    <row r="13072" s="252" customFormat="1"/>
    <row r="13073" s="252" customFormat="1"/>
    <row r="13074" s="252" customFormat="1"/>
    <row r="13075" s="252" customFormat="1"/>
    <row r="13076" s="252" customFormat="1"/>
    <row r="13077" s="252" customFormat="1"/>
    <row r="13078" s="252" customFormat="1"/>
    <row r="13079" s="252" customFormat="1"/>
    <row r="13080" s="252" customFormat="1"/>
    <row r="13081" s="252" customFormat="1"/>
    <row r="13082" s="252" customFormat="1"/>
    <row r="13083" s="252" customFormat="1"/>
    <row r="13084" s="252" customFormat="1"/>
    <row r="13085" s="252" customFormat="1"/>
    <row r="13086" s="252" customFormat="1"/>
    <row r="13087" s="252" customFormat="1"/>
    <row r="13088" s="252" customFormat="1"/>
    <row r="13089" s="252" customFormat="1"/>
    <row r="13090" s="252" customFormat="1"/>
    <row r="13091" s="252" customFormat="1"/>
    <row r="13092" s="252" customFormat="1"/>
    <row r="13093" s="252" customFormat="1"/>
    <row r="13094" s="252" customFormat="1"/>
    <row r="13095" s="252" customFormat="1"/>
    <row r="13096" s="252" customFormat="1"/>
    <row r="13097" s="252" customFormat="1"/>
    <row r="13098" s="252" customFormat="1"/>
    <row r="13099" s="252" customFormat="1"/>
    <row r="13100" s="252" customFormat="1"/>
    <row r="13101" s="252" customFormat="1"/>
    <row r="13102" s="252" customFormat="1"/>
    <row r="13103" s="252" customFormat="1"/>
    <row r="13104" s="252" customFormat="1"/>
    <row r="13105" s="252" customFormat="1"/>
    <row r="13106" s="252" customFormat="1"/>
    <row r="13107" s="252" customFormat="1"/>
    <row r="13108" s="252" customFormat="1"/>
    <row r="13109" s="252" customFormat="1"/>
    <row r="13110" s="252" customFormat="1"/>
    <row r="13111" s="252" customFormat="1"/>
    <row r="13112" s="252" customFormat="1"/>
    <row r="13113" s="252" customFormat="1"/>
    <row r="13114" s="252" customFormat="1"/>
    <row r="13115" s="252" customFormat="1"/>
    <row r="13116" s="252" customFormat="1"/>
    <row r="13117" s="252" customFormat="1"/>
    <row r="13118" s="252" customFormat="1"/>
    <row r="13119" s="252" customFormat="1"/>
    <row r="13120" s="252" customFormat="1"/>
    <row r="13121" s="252" customFormat="1"/>
    <row r="13122" s="252" customFormat="1"/>
    <row r="13123" s="252" customFormat="1"/>
    <row r="13124" s="252" customFormat="1"/>
    <row r="13125" s="252" customFormat="1"/>
    <row r="13126" s="252" customFormat="1"/>
    <row r="13127" s="252" customFormat="1"/>
    <row r="13128" s="252" customFormat="1"/>
    <row r="13129" s="252" customFormat="1"/>
    <row r="13130" s="252" customFormat="1"/>
    <row r="13131" s="252" customFormat="1"/>
    <row r="13132" s="252" customFormat="1"/>
    <row r="13133" s="252" customFormat="1"/>
    <row r="13134" s="252" customFormat="1"/>
    <row r="13135" s="252" customFormat="1"/>
    <row r="13136" s="252" customFormat="1"/>
    <row r="13137" s="252" customFormat="1"/>
    <row r="13138" s="252" customFormat="1"/>
    <row r="13139" s="252" customFormat="1"/>
    <row r="13140" s="252" customFormat="1"/>
    <row r="13141" s="252" customFormat="1"/>
    <row r="13142" s="252" customFormat="1"/>
    <row r="13143" s="252" customFormat="1"/>
    <row r="13144" s="252" customFormat="1"/>
    <row r="13145" s="252" customFormat="1"/>
    <row r="13146" s="252" customFormat="1"/>
    <row r="13147" s="252" customFormat="1"/>
    <row r="13148" s="252" customFormat="1"/>
    <row r="13149" s="252" customFormat="1"/>
    <row r="13150" s="252" customFormat="1"/>
    <row r="13151" s="252" customFormat="1"/>
    <row r="13152" s="252" customFormat="1"/>
    <row r="13153" s="252" customFormat="1"/>
    <row r="13154" s="252" customFormat="1"/>
    <row r="13155" s="252" customFormat="1"/>
    <row r="13156" s="252" customFormat="1"/>
    <row r="13157" s="252" customFormat="1"/>
    <row r="13158" s="252" customFormat="1"/>
    <row r="13159" s="252" customFormat="1"/>
    <row r="13160" s="252" customFormat="1"/>
    <row r="13161" s="252" customFormat="1"/>
    <row r="13162" s="252" customFormat="1"/>
    <row r="13163" s="252" customFormat="1"/>
    <row r="13164" s="252" customFormat="1"/>
    <row r="13165" s="252" customFormat="1"/>
    <row r="13166" s="252" customFormat="1"/>
    <row r="13167" s="252" customFormat="1"/>
    <row r="13168" s="252" customFormat="1"/>
    <row r="13169" s="252" customFormat="1"/>
    <row r="13170" s="252" customFormat="1"/>
    <row r="13171" s="252" customFormat="1"/>
    <row r="13172" s="252" customFormat="1"/>
    <row r="13173" s="252" customFormat="1"/>
    <row r="13174" s="252" customFormat="1"/>
    <row r="13175" s="252" customFormat="1"/>
    <row r="13176" s="252" customFormat="1"/>
    <row r="13177" s="252" customFormat="1"/>
    <row r="13178" s="252" customFormat="1"/>
    <row r="13179" s="252" customFormat="1"/>
    <row r="13180" s="252" customFormat="1"/>
    <row r="13181" s="252" customFormat="1"/>
    <row r="13182" s="252" customFormat="1"/>
    <row r="13183" s="252" customFormat="1"/>
    <row r="13184" s="252" customFormat="1"/>
    <row r="13185" s="252" customFormat="1"/>
    <row r="13186" s="252" customFormat="1"/>
    <row r="13187" s="252" customFormat="1"/>
    <row r="13188" s="252" customFormat="1"/>
    <row r="13189" s="252" customFormat="1"/>
    <row r="13190" s="252" customFormat="1"/>
    <row r="13191" s="252" customFormat="1"/>
    <row r="13192" s="252" customFormat="1"/>
    <row r="13193" s="252" customFormat="1"/>
    <row r="13194" s="252" customFormat="1"/>
    <row r="13195" s="252" customFormat="1"/>
    <row r="13196" s="252" customFormat="1"/>
    <row r="13197" s="252" customFormat="1"/>
    <row r="13198" s="252" customFormat="1"/>
    <row r="13199" s="252" customFormat="1"/>
    <row r="13200" s="252" customFormat="1"/>
    <row r="13201" s="252" customFormat="1"/>
    <row r="13202" s="252" customFormat="1"/>
    <row r="13203" s="252" customFormat="1"/>
    <row r="13204" s="252" customFormat="1"/>
    <row r="13205" s="252" customFormat="1"/>
    <row r="13206" s="252" customFormat="1"/>
    <row r="13207" s="252" customFormat="1"/>
    <row r="13208" s="252" customFormat="1"/>
    <row r="13209" s="252" customFormat="1"/>
    <row r="13210" s="252" customFormat="1"/>
    <row r="13211" s="252" customFormat="1"/>
    <row r="13212" s="252" customFormat="1"/>
    <row r="13213" s="252" customFormat="1"/>
    <row r="13214" s="252" customFormat="1"/>
    <row r="13215" s="252" customFormat="1"/>
    <row r="13216" s="252" customFormat="1"/>
    <row r="13217" s="252" customFormat="1"/>
    <row r="13218" s="252" customFormat="1"/>
    <row r="13219" s="252" customFormat="1"/>
    <row r="13220" s="252" customFormat="1"/>
    <row r="13221" s="252" customFormat="1"/>
    <row r="13222" s="252" customFormat="1"/>
    <row r="13223" s="252" customFormat="1"/>
    <row r="13224" s="252" customFormat="1"/>
    <row r="13225" s="252" customFormat="1"/>
    <row r="13226" s="252" customFormat="1"/>
    <row r="13227" s="252" customFormat="1"/>
    <row r="13228" s="252" customFormat="1"/>
    <row r="13229" s="252" customFormat="1"/>
    <row r="13230" s="252" customFormat="1"/>
    <row r="13231" s="252" customFormat="1"/>
    <row r="13232" s="252" customFormat="1"/>
    <row r="13233" s="252" customFormat="1"/>
    <row r="13234" s="252" customFormat="1"/>
    <row r="13235" s="252" customFormat="1"/>
    <row r="13236" s="252" customFormat="1"/>
    <row r="13237" s="252" customFormat="1"/>
    <row r="13238" s="252" customFormat="1"/>
    <row r="13239" s="252" customFormat="1"/>
    <row r="13240" s="252" customFormat="1"/>
    <row r="13241" s="252" customFormat="1"/>
    <row r="13242" s="252" customFormat="1"/>
    <row r="13243" s="252" customFormat="1"/>
    <row r="13244" s="252" customFormat="1"/>
    <row r="13245" s="252" customFormat="1"/>
    <row r="13246" s="252" customFormat="1"/>
    <row r="13247" s="252" customFormat="1"/>
    <row r="13248" s="252" customFormat="1"/>
    <row r="13249" s="252" customFormat="1"/>
    <row r="13250" s="252" customFormat="1"/>
    <row r="13251" s="252" customFormat="1"/>
    <row r="13252" s="252" customFormat="1"/>
    <row r="13253" s="252" customFormat="1"/>
    <row r="13254" s="252" customFormat="1"/>
    <row r="13255" s="252" customFormat="1"/>
    <row r="13256" s="252" customFormat="1"/>
    <row r="13257" s="252" customFormat="1"/>
    <row r="13258" s="252" customFormat="1"/>
    <row r="13259" s="252" customFormat="1"/>
    <row r="13260" s="252" customFormat="1"/>
    <row r="13261" s="252" customFormat="1"/>
    <row r="13262" s="252" customFormat="1"/>
    <row r="13263" s="252" customFormat="1"/>
    <row r="13264" s="252" customFormat="1"/>
    <row r="13265" s="252" customFormat="1"/>
    <row r="13266" s="252" customFormat="1"/>
    <row r="13267" s="252" customFormat="1"/>
    <row r="13268" s="252" customFormat="1"/>
    <row r="13269" s="252" customFormat="1"/>
    <row r="13270" s="252" customFormat="1"/>
    <row r="13271" s="252" customFormat="1"/>
    <row r="13272" s="252" customFormat="1"/>
    <row r="13273" s="252" customFormat="1"/>
    <row r="13274" s="252" customFormat="1"/>
    <row r="13275" s="252" customFormat="1"/>
    <row r="13276" s="252" customFormat="1"/>
    <row r="13277" s="252" customFormat="1"/>
    <row r="13278" s="252" customFormat="1"/>
    <row r="13279" s="252" customFormat="1"/>
    <row r="13280" s="252" customFormat="1"/>
    <row r="13281" s="252" customFormat="1"/>
    <row r="13282" s="252" customFormat="1"/>
    <row r="13283" s="252" customFormat="1"/>
    <row r="13284" s="252" customFormat="1"/>
    <row r="13285" s="252" customFormat="1"/>
    <row r="13286" s="252" customFormat="1"/>
    <row r="13287" s="252" customFormat="1"/>
    <row r="13288" s="252" customFormat="1"/>
    <row r="13289" s="252" customFormat="1"/>
    <row r="13290" s="252" customFormat="1"/>
    <row r="13291" s="252" customFormat="1"/>
    <row r="13292" s="252" customFormat="1"/>
    <row r="13293" s="252" customFormat="1"/>
    <row r="13294" s="252" customFormat="1"/>
    <row r="13295" s="252" customFormat="1"/>
    <row r="13296" s="252" customFormat="1"/>
    <row r="13297" s="252" customFormat="1"/>
    <row r="13298" s="252" customFormat="1"/>
    <row r="13299" s="252" customFormat="1"/>
    <row r="13300" s="252" customFormat="1"/>
    <row r="13301" s="252" customFormat="1"/>
    <row r="13302" s="252" customFormat="1"/>
    <row r="13303" s="252" customFormat="1"/>
    <row r="13304" s="252" customFormat="1"/>
    <row r="13305" s="252" customFormat="1"/>
    <row r="13306" s="252" customFormat="1"/>
    <row r="13307" s="252" customFormat="1"/>
    <row r="13308" s="252" customFormat="1"/>
    <row r="13309" s="252" customFormat="1"/>
    <row r="13310" s="252" customFormat="1"/>
    <row r="13311" s="252" customFormat="1"/>
    <row r="13312" s="252" customFormat="1"/>
    <row r="13313" s="252" customFormat="1"/>
    <row r="13314" s="252" customFormat="1"/>
    <row r="13315" s="252" customFormat="1"/>
    <row r="13316" s="252" customFormat="1"/>
    <row r="13317" s="252" customFormat="1"/>
    <row r="13318" s="252" customFormat="1"/>
    <row r="13319" s="252" customFormat="1"/>
    <row r="13320" s="252" customFormat="1"/>
    <row r="13321" s="252" customFormat="1"/>
    <row r="13322" s="252" customFormat="1"/>
    <row r="13323" s="252" customFormat="1"/>
    <row r="13324" s="252" customFormat="1"/>
    <row r="13325" s="252" customFormat="1"/>
    <row r="13326" s="252" customFormat="1"/>
    <row r="13327" s="252" customFormat="1"/>
    <row r="13328" s="252" customFormat="1"/>
    <row r="13329" s="252" customFormat="1"/>
    <row r="13330" s="252" customFormat="1"/>
    <row r="13331" s="252" customFormat="1"/>
    <row r="13332" s="252" customFormat="1"/>
    <row r="13333" s="252" customFormat="1"/>
    <row r="13334" s="252" customFormat="1"/>
    <row r="13335" s="252" customFormat="1"/>
    <row r="13336" s="252" customFormat="1"/>
    <row r="13337" s="252" customFormat="1"/>
    <row r="13338" s="252" customFormat="1"/>
    <row r="13339" s="252" customFormat="1"/>
    <row r="13340" s="252" customFormat="1"/>
    <row r="13341" s="252" customFormat="1"/>
    <row r="13342" s="252" customFormat="1"/>
    <row r="13343" s="252" customFormat="1"/>
    <row r="13344" s="252" customFormat="1"/>
    <row r="13345" s="252" customFormat="1"/>
    <row r="13346" s="252" customFormat="1"/>
    <row r="13347" s="252" customFormat="1"/>
    <row r="13348" s="252" customFormat="1"/>
    <row r="13349" s="252" customFormat="1"/>
    <row r="13350" s="252" customFormat="1"/>
    <row r="13351" s="252" customFormat="1"/>
    <row r="13352" s="252" customFormat="1"/>
    <row r="13353" s="252" customFormat="1"/>
    <row r="13354" s="252" customFormat="1"/>
    <row r="13355" s="252" customFormat="1"/>
    <row r="13356" s="252" customFormat="1"/>
    <row r="13357" s="252" customFormat="1"/>
    <row r="13358" s="252" customFormat="1"/>
    <row r="13359" s="252" customFormat="1"/>
    <row r="13360" s="252" customFormat="1"/>
    <row r="13361" s="252" customFormat="1"/>
    <row r="13362" s="252" customFormat="1"/>
    <row r="13363" s="252" customFormat="1"/>
    <row r="13364" s="252" customFormat="1"/>
    <row r="13365" s="252" customFormat="1"/>
    <row r="13366" s="252" customFormat="1"/>
    <row r="13367" s="252" customFormat="1"/>
    <row r="13368" s="252" customFormat="1"/>
    <row r="13369" s="252" customFormat="1"/>
    <row r="13370" s="252" customFormat="1"/>
    <row r="13371" s="252" customFormat="1"/>
    <row r="13372" s="252" customFormat="1"/>
    <row r="13373" s="252" customFormat="1"/>
    <row r="13374" s="252" customFormat="1"/>
    <row r="13375" s="252" customFormat="1"/>
    <row r="13376" s="252" customFormat="1"/>
    <row r="13377" s="252" customFormat="1"/>
    <row r="13378" s="252" customFormat="1"/>
    <row r="13379" s="252" customFormat="1"/>
    <row r="13380" s="252" customFormat="1"/>
    <row r="13381" s="252" customFormat="1"/>
    <row r="13382" s="252" customFormat="1"/>
    <row r="13383" s="252" customFormat="1"/>
    <row r="13384" s="252" customFormat="1"/>
    <row r="13385" s="252" customFormat="1"/>
    <row r="13386" s="252" customFormat="1"/>
    <row r="13387" s="252" customFormat="1"/>
    <row r="13388" s="252" customFormat="1"/>
    <row r="13389" s="252" customFormat="1"/>
    <row r="13390" s="252" customFormat="1"/>
    <row r="13391" s="252" customFormat="1"/>
    <row r="13392" s="252" customFormat="1"/>
    <row r="13393" s="252" customFormat="1"/>
    <row r="13394" s="252" customFormat="1"/>
    <row r="13395" s="252" customFormat="1"/>
    <row r="13396" s="252" customFormat="1"/>
    <row r="13397" s="252" customFormat="1"/>
    <row r="13398" s="252" customFormat="1"/>
    <row r="13399" s="252" customFormat="1"/>
    <row r="13400" s="252" customFormat="1"/>
    <row r="13401" s="252" customFormat="1"/>
    <row r="13402" s="252" customFormat="1"/>
    <row r="13403" s="252" customFormat="1"/>
    <row r="13404" s="252" customFormat="1"/>
    <row r="13405" s="252" customFormat="1"/>
    <row r="13406" s="252" customFormat="1"/>
    <row r="13407" s="252" customFormat="1"/>
    <row r="13408" s="252" customFormat="1"/>
    <row r="13409" s="252" customFormat="1"/>
    <row r="13410" s="252" customFormat="1"/>
    <row r="13411" s="252" customFormat="1"/>
    <row r="13412" s="252" customFormat="1"/>
    <row r="13413" s="252" customFormat="1"/>
    <row r="13414" s="252" customFormat="1"/>
    <row r="13415" s="252" customFormat="1"/>
    <row r="13416" s="252" customFormat="1"/>
    <row r="13417" s="252" customFormat="1"/>
    <row r="13418" s="252" customFormat="1"/>
    <row r="13419" s="252" customFormat="1"/>
    <row r="13420" s="252" customFormat="1"/>
    <row r="13421" s="252" customFormat="1"/>
    <row r="13422" s="252" customFormat="1"/>
    <row r="13423" s="252" customFormat="1"/>
    <row r="13424" s="252" customFormat="1"/>
    <row r="13425" s="252" customFormat="1"/>
    <row r="13426" s="252" customFormat="1"/>
    <row r="13427" s="252" customFormat="1"/>
    <row r="13428" s="252" customFormat="1"/>
    <row r="13429" s="252" customFormat="1"/>
    <row r="13430" s="252" customFormat="1"/>
    <row r="13431" s="252" customFormat="1"/>
    <row r="13432" s="252" customFormat="1"/>
    <row r="13433" s="252" customFormat="1"/>
    <row r="13434" s="252" customFormat="1"/>
    <row r="13435" s="252" customFormat="1"/>
    <row r="13436" s="252" customFormat="1"/>
    <row r="13437" s="252" customFormat="1"/>
    <row r="13438" s="252" customFormat="1"/>
    <row r="13439" s="252" customFormat="1"/>
    <row r="13440" s="252" customFormat="1"/>
    <row r="13441" s="252" customFormat="1"/>
    <row r="13442" s="252" customFormat="1"/>
    <row r="13443" s="252" customFormat="1"/>
    <row r="13444" s="252" customFormat="1"/>
    <row r="13445" s="252" customFormat="1"/>
    <row r="13446" s="252" customFormat="1"/>
    <row r="13447" s="252" customFormat="1"/>
    <row r="13448" s="252" customFormat="1"/>
    <row r="13449" s="252" customFormat="1"/>
    <row r="13450" s="252" customFormat="1"/>
    <row r="13451" s="252" customFormat="1"/>
    <row r="13452" s="252" customFormat="1"/>
    <row r="13453" s="252" customFormat="1"/>
    <row r="13454" s="252" customFormat="1"/>
    <row r="13455" s="252" customFormat="1"/>
    <row r="13456" s="252" customFormat="1"/>
    <row r="13457" s="252" customFormat="1"/>
    <row r="13458" s="252" customFormat="1"/>
    <row r="13459" s="252" customFormat="1"/>
    <row r="13460" s="252" customFormat="1"/>
    <row r="13461" s="252" customFormat="1"/>
    <row r="13462" s="252" customFormat="1"/>
    <row r="13463" s="252" customFormat="1"/>
    <row r="13464" s="252" customFormat="1"/>
    <row r="13465" s="252" customFormat="1"/>
    <row r="13466" s="252" customFormat="1"/>
    <row r="13467" s="252" customFormat="1"/>
    <row r="13468" s="252" customFormat="1"/>
    <row r="13469" s="252" customFormat="1"/>
    <row r="13470" s="252" customFormat="1"/>
    <row r="13471" s="252" customFormat="1"/>
    <row r="13472" s="252" customFormat="1"/>
    <row r="13473" s="252" customFormat="1"/>
    <row r="13474" s="252" customFormat="1"/>
    <row r="13475" s="252" customFormat="1"/>
    <row r="13476" s="252" customFormat="1"/>
    <row r="13477" s="252" customFormat="1"/>
    <row r="13478" s="252" customFormat="1"/>
    <row r="13479" s="252" customFormat="1"/>
    <row r="13480" s="252" customFormat="1"/>
    <row r="13481" s="252" customFormat="1"/>
    <row r="13482" s="252" customFormat="1"/>
    <row r="13483" s="252" customFormat="1"/>
    <row r="13484" s="252" customFormat="1"/>
    <row r="13485" s="252" customFormat="1"/>
    <row r="13486" s="252" customFormat="1"/>
    <row r="13487" s="252" customFormat="1"/>
    <row r="13488" s="252" customFormat="1"/>
    <row r="13489" s="252" customFormat="1"/>
    <row r="13490" s="252" customFormat="1"/>
    <row r="13491" s="252" customFormat="1"/>
    <row r="13492" s="252" customFormat="1"/>
    <row r="13493" s="252" customFormat="1"/>
    <row r="13494" s="252" customFormat="1"/>
    <row r="13495" s="252" customFormat="1"/>
    <row r="13496" s="252" customFormat="1"/>
    <row r="13497" s="252" customFormat="1"/>
    <row r="13498" s="252" customFormat="1"/>
    <row r="13499" s="252" customFormat="1"/>
    <row r="13500" s="252" customFormat="1"/>
    <row r="13501" s="252" customFormat="1"/>
    <row r="13502" s="252" customFormat="1"/>
    <row r="13503" s="252" customFormat="1"/>
    <row r="13504" s="252" customFormat="1"/>
    <row r="13505" s="252" customFormat="1"/>
    <row r="13506" s="252" customFormat="1"/>
    <row r="13507" s="252" customFormat="1"/>
    <row r="13508" s="252" customFormat="1"/>
    <row r="13509" s="252" customFormat="1"/>
    <row r="13510" s="252" customFormat="1"/>
    <row r="13511" s="252" customFormat="1"/>
    <row r="13512" s="252" customFormat="1"/>
    <row r="13513" s="252" customFormat="1"/>
    <row r="13514" s="252" customFormat="1"/>
    <row r="13515" s="252" customFormat="1"/>
    <row r="13516" s="252" customFormat="1"/>
    <row r="13517" s="252" customFormat="1"/>
    <row r="13518" s="252" customFormat="1"/>
    <row r="13519" s="252" customFormat="1"/>
    <row r="13520" s="252" customFormat="1"/>
    <row r="13521" s="252" customFormat="1"/>
    <row r="13522" s="252" customFormat="1"/>
    <row r="13523" s="252" customFormat="1"/>
    <row r="13524" s="252" customFormat="1"/>
    <row r="13525" s="252" customFormat="1"/>
    <row r="13526" s="252" customFormat="1"/>
    <row r="13527" s="252" customFormat="1"/>
    <row r="13528" s="252" customFormat="1"/>
    <row r="13529" s="252" customFormat="1"/>
    <row r="13530" s="252" customFormat="1"/>
    <row r="13531" s="252" customFormat="1"/>
    <row r="13532" s="252" customFormat="1"/>
    <row r="13533" s="252" customFormat="1"/>
    <row r="13534" s="252" customFormat="1"/>
    <row r="13535" s="252" customFormat="1"/>
    <row r="13536" s="252" customFormat="1"/>
    <row r="13537" s="252" customFormat="1"/>
    <row r="13538" s="252" customFormat="1"/>
    <row r="13539" s="252" customFormat="1"/>
    <row r="13540" s="252" customFormat="1"/>
    <row r="13541" s="252" customFormat="1"/>
    <row r="13542" s="252" customFormat="1"/>
    <row r="13543" s="252" customFormat="1"/>
    <row r="13544" s="252" customFormat="1"/>
    <row r="13545" s="252" customFormat="1"/>
    <row r="13546" s="252" customFormat="1"/>
    <row r="13547" s="252" customFormat="1"/>
    <row r="13548" s="252" customFormat="1"/>
    <row r="13549" s="252" customFormat="1"/>
    <row r="13550" s="252" customFormat="1"/>
    <row r="13551" s="252" customFormat="1"/>
    <row r="13552" s="252" customFormat="1"/>
    <row r="13553" s="252" customFormat="1"/>
    <row r="13554" s="252" customFormat="1"/>
    <row r="13555" s="252" customFormat="1"/>
    <row r="13556" s="252" customFormat="1"/>
    <row r="13557" s="252" customFormat="1"/>
    <row r="13558" s="252" customFormat="1"/>
    <row r="13559" s="252" customFormat="1"/>
    <row r="13560" s="252" customFormat="1"/>
    <row r="13561" s="252" customFormat="1"/>
    <row r="13562" s="252" customFormat="1"/>
    <row r="13563" s="252" customFormat="1"/>
    <row r="13564" s="252" customFormat="1"/>
    <row r="13565" s="252" customFormat="1"/>
    <row r="13566" s="252" customFormat="1"/>
    <row r="13567" s="252" customFormat="1"/>
    <row r="13568" s="252" customFormat="1"/>
    <row r="13569" s="252" customFormat="1"/>
    <row r="13570" s="252" customFormat="1"/>
    <row r="13571" s="252" customFormat="1"/>
    <row r="13572" s="252" customFormat="1"/>
    <row r="13573" s="252" customFormat="1"/>
    <row r="13574" s="252" customFormat="1"/>
    <row r="13575" s="252" customFormat="1"/>
    <row r="13576" s="252" customFormat="1"/>
    <row r="13577" s="252" customFormat="1"/>
    <row r="13578" s="252" customFormat="1"/>
    <row r="13579" s="252" customFormat="1"/>
    <row r="13580" s="252" customFormat="1"/>
    <row r="13581" s="252" customFormat="1"/>
    <row r="13582" s="252" customFormat="1"/>
    <row r="13583" s="252" customFormat="1"/>
    <row r="13584" s="252" customFormat="1"/>
    <row r="13585" s="252" customFormat="1"/>
    <row r="13586" s="252" customFormat="1"/>
    <row r="13587" s="252" customFormat="1"/>
    <row r="13588" s="252" customFormat="1"/>
    <row r="13589" s="252" customFormat="1"/>
    <row r="13590" s="252" customFormat="1"/>
    <row r="13591" s="252" customFormat="1"/>
    <row r="13592" s="252" customFormat="1"/>
    <row r="13593" s="252" customFormat="1"/>
    <row r="13594" s="252" customFormat="1"/>
    <row r="13595" s="252" customFormat="1"/>
    <row r="13596" s="252" customFormat="1"/>
    <row r="13597" s="252" customFormat="1"/>
    <row r="13598" s="252" customFormat="1"/>
    <row r="13599" s="252" customFormat="1"/>
    <row r="13600" s="252" customFormat="1"/>
    <row r="13601" s="252" customFormat="1"/>
    <row r="13602" s="252" customFormat="1"/>
    <row r="13603" s="252" customFormat="1"/>
    <row r="13604" s="252" customFormat="1"/>
    <row r="13605" s="252" customFormat="1"/>
    <row r="13606" s="252" customFormat="1"/>
    <row r="13607" s="252" customFormat="1"/>
    <row r="13608" s="252" customFormat="1"/>
    <row r="13609" s="252" customFormat="1"/>
    <row r="13610" s="252" customFormat="1"/>
    <row r="13611" s="252" customFormat="1"/>
    <row r="13612" s="252" customFormat="1"/>
    <row r="13613" s="252" customFormat="1"/>
    <row r="13614" s="252" customFormat="1"/>
    <row r="13615" s="252" customFormat="1"/>
    <row r="13616" s="252" customFormat="1"/>
    <row r="13617" s="252" customFormat="1"/>
    <row r="13618" s="252" customFormat="1"/>
    <row r="13619" s="252" customFormat="1"/>
    <row r="13620" s="252" customFormat="1"/>
    <row r="13621" s="252" customFormat="1"/>
    <row r="13622" s="252" customFormat="1"/>
    <row r="13623" s="252" customFormat="1"/>
    <row r="13624" s="252" customFormat="1"/>
    <row r="13625" s="252" customFormat="1"/>
    <row r="13626" s="252" customFormat="1"/>
    <row r="13627" s="252" customFormat="1"/>
    <row r="13628" s="252" customFormat="1"/>
    <row r="13629" s="252" customFormat="1"/>
    <row r="13630" s="252" customFormat="1"/>
    <row r="13631" s="252" customFormat="1"/>
    <row r="13632" s="252" customFormat="1"/>
    <row r="13633" s="252" customFormat="1"/>
    <row r="13634" s="252" customFormat="1"/>
    <row r="13635" s="252" customFormat="1"/>
    <row r="13636" s="252" customFormat="1"/>
    <row r="13637" s="252" customFormat="1"/>
    <row r="13638" s="252" customFormat="1"/>
    <row r="13639" s="252" customFormat="1"/>
    <row r="13640" s="252" customFormat="1"/>
    <row r="13641" s="252" customFormat="1"/>
    <row r="13642" s="252" customFormat="1"/>
    <row r="13643" s="252" customFormat="1"/>
    <row r="13644" s="252" customFormat="1"/>
    <row r="13645" s="252" customFormat="1"/>
    <row r="13646" s="252" customFormat="1"/>
    <row r="13647" s="252" customFormat="1"/>
    <row r="13648" s="252" customFormat="1"/>
    <row r="13649" s="252" customFormat="1"/>
    <row r="13650" s="252" customFormat="1"/>
    <row r="13651" s="252" customFormat="1"/>
    <row r="13652" s="252" customFormat="1"/>
    <row r="13653" s="252" customFormat="1"/>
    <row r="13654" s="252" customFormat="1"/>
    <row r="13655" s="252" customFormat="1"/>
    <row r="13656" s="252" customFormat="1"/>
    <row r="13657" s="252" customFormat="1"/>
    <row r="13658" s="252" customFormat="1"/>
    <row r="13659" s="252" customFormat="1"/>
    <row r="13660" s="252" customFormat="1"/>
    <row r="13661" s="252" customFormat="1"/>
    <row r="13662" s="252" customFormat="1"/>
    <row r="13663" s="252" customFormat="1"/>
    <row r="13664" s="252" customFormat="1"/>
    <row r="13665" s="252" customFormat="1"/>
    <row r="13666" s="252" customFormat="1"/>
    <row r="13667" s="252" customFormat="1"/>
    <row r="13668" s="252" customFormat="1"/>
    <row r="13669" s="252" customFormat="1"/>
    <row r="13670" s="252" customFormat="1"/>
    <row r="13671" s="252" customFormat="1"/>
    <row r="13672" s="252" customFormat="1"/>
    <row r="13673" s="252" customFormat="1"/>
    <row r="13674" s="252" customFormat="1"/>
    <row r="13675" s="252" customFormat="1"/>
    <row r="13676" s="252" customFormat="1"/>
    <row r="13677" s="252" customFormat="1"/>
    <row r="13678" s="252" customFormat="1"/>
    <row r="13679" s="252" customFormat="1"/>
    <row r="13680" s="252" customFormat="1"/>
    <row r="13681" s="252" customFormat="1"/>
    <row r="13682" s="252" customFormat="1"/>
    <row r="13683" s="252" customFormat="1"/>
    <row r="13684" s="252" customFormat="1"/>
    <row r="13685" s="252" customFormat="1"/>
    <row r="13686" s="252" customFormat="1"/>
    <row r="13687" s="252" customFormat="1"/>
    <row r="13688" s="252" customFormat="1"/>
    <row r="13689" s="252" customFormat="1"/>
    <row r="13690" s="252" customFormat="1"/>
    <row r="13691" s="252" customFormat="1"/>
    <row r="13692" s="252" customFormat="1"/>
    <row r="13693" s="252" customFormat="1"/>
    <row r="13694" s="252" customFormat="1"/>
    <row r="13695" s="252" customFormat="1"/>
    <row r="13696" s="252" customFormat="1"/>
    <row r="13697" s="252" customFormat="1"/>
    <row r="13698" s="252" customFormat="1"/>
    <row r="13699" s="252" customFormat="1"/>
    <row r="13700" s="252" customFormat="1"/>
    <row r="13701" s="252" customFormat="1"/>
    <row r="13702" s="252" customFormat="1"/>
    <row r="13703" s="252" customFormat="1"/>
    <row r="13704" s="252" customFormat="1"/>
    <row r="13705" s="252" customFormat="1"/>
    <row r="13706" s="252" customFormat="1"/>
    <row r="13707" s="252" customFormat="1"/>
    <row r="13708" s="252" customFormat="1"/>
    <row r="13709" s="252" customFormat="1"/>
    <row r="13710" s="252" customFormat="1"/>
    <row r="13711" s="252" customFormat="1"/>
    <row r="13712" s="252" customFormat="1"/>
    <row r="13713" s="252" customFormat="1"/>
    <row r="13714" s="252" customFormat="1"/>
    <row r="13715" s="252" customFormat="1"/>
    <row r="13716" s="252" customFormat="1"/>
    <row r="13717" s="252" customFormat="1"/>
    <row r="13718" s="252" customFormat="1"/>
    <row r="13719" s="252" customFormat="1"/>
    <row r="13720" s="252" customFormat="1"/>
    <row r="13721" s="252" customFormat="1"/>
    <row r="13722" s="252" customFormat="1"/>
    <row r="13723" s="252" customFormat="1"/>
    <row r="13724" s="252" customFormat="1"/>
    <row r="13725" s="252" customFormat="1"/>
    <row r="13726" s="252" customFormat="1"/>
    <row r="13727" s="252" customFormat="1"/>
    <row r="13728" s="252" customFormat="1"/>
    <row r="13729" s="252" customFormat="1"/>
    <row r="13730" s="252" customFormat="1"/>
    <row r="13731" s="252" customFormat="1"/>
    <row r="13732" s="252" customFormat="1"/>
    <row r="13733" s="252" customFormat="1"/>
    <row r="13734" s="252" customFormat="1"/>
    <row r="13735" s="252" customFormat="1"/>
    <row r="13736" s="252" customFormat="1"/>
    <row r="13737" s="252" customFormat="1"/>
    <row r="13738" s="252" customFormat="1"/>
    <row r="13739" s="252" customFormat="1"/>
    <row r="13740" s="252" customFormat="1"/>
    <row r="13741" s="252" customFormat="1"/>
    <row r="13742" s="252" customFormat="1"/>
    <row r="13743" s="252" customFormat="1"/>
    <row r="13744" s="252" customFormat="1"/>
    <row r="13745" s="252" customFormat="1"/>
    <row r="13746" s="252" customFormat="1"/>
    <row r="13747" s="252" customFormat="1"/>
    <row r="13748" s="252" customFormat="1"/>
    <row r="13749" s="252" customFormat="1"/>
    <row r="13750" s="252" customFormat="1"/>
    <row r="13751" s="252" customFormat="1"/>
    <row r="13752" s="252" customFormat="1"/>
    <row r="13753" s="252" customFormat="1"/>
    <row r="13754" s="252" customFormat="1"/>
    <row r="13755" s="252" customFormat="1"/>
    <row r="13756" s="252" customFormat="1"/>
    <row r="13757" s="252" customFormat="1"/>
    <row r="13758" s="252" customFormat="1"/>
    <row r="13759" s="252" customFormat="1"/>
    <row r="13760" s="252" customFormat="1"/>
    <row r="13761" s="252" customFormat="1"/>
    <row r="13762" s="252" customFormat="1"/>
    <row r="13763" s="252" customFormat="1"/>
    <row r="13764" s="252" customFormat="1"/>
    <row r="13765" s="252" customFormat="1"/>
    <row r="13766" s="252" customFormat="1"/>
    <row r="13767" s="252" customFormat="1"/>
    <row r="13768" s="252" customFormat="1"/>
    <row r="13769" s="252" customFormat="1"/>
    <row r="13770" s="252" customFormat="1"/>
    <row r="13771" s="252" customFormat="1"/>
    <row r="13772" s="252" customFormat="1"/>
    <row r="13773" s="252" customFormat="1"/>
    <row r="13774" s="252" customFormat="1"/>
    <row r="13775" s="252" customFormat="1"/>
    <row r="13776" s="252" customFormat="1"/>
    <row r="13777" s="252" customFormat="1"/>
    <row r="13778" s="252" customFormat="1"/>
    <row r="13779" s="252" customFormat="1"/>
    <row r="13780" s="252" customFormat="1"/>
    <row r="13781" s="252" customFormat="1"/>
    <row r="13782" s="252" customFormat="1"/>
    <row r="13783" s="252" customFormat="1"/>
    <row r="13784" s="252" customFormat="1"/>
    <row r="13785" s="252" customFormat="1"/>
    <row r="13786" s="252" customFormat="1"/>
    <row r="13787" s="252" customFormat="1"/>
    <row r="13788" s="252" customFormat="1"/>
    <row r="13789" s="252" customFormat="1"/>
    <row r="13790" s="252" customFormat="1"/>
    <row r="13791" s="252" customFormat="1"/>
    <row r="13792" s="252" customFormat="1"/>
    <row r="13793" s="252" customFormat="1"/>
    <row r="13794" s="252" customFormat="1"/>
    <row r="13795" s="252" customFormat="1"/>
    <row r="13796" s="252" customFormat="1"/>
    <row r="13797" s="252" customFormat="1"/>
    <row r="13798" s="252" customFormat="1"/>
    <row r="13799" s="252" customFormat="1"/>
    <row r="13800" s="252" customFormat="1"/>
    <row r="13801" s="252" customFormat="1"/>
    <row r="13802" s="252" customFormat="1"/>
    <row r="13803" s="252" customFormat="1"/>
    <row r="13804" s="252" customFormat="1"/>
    <row r="13805" s="252" customFormat="1"/>
    <row r="13806" s="252" customFormat="1"/>
    <row r="13807" s="252" customFormat="1"/>
    <row r="13808" s="252" customFormat="1"/>
    <row r="13809" s="252" customFormat="1"/>
    <row r="13810" s="252" customFormat="1"/>
    <row r="13811" s="252" customFormat="1"/>
    <row r="13812" s="252" customFormat="1"/>
    <row r="13813" s="252" customFormat="1"/>
    <row r="13814" s="252" customFormat="1"/>
    <row r="13815" s="252" customFormat="1"/>
    <row r="13816" s="252" customFormat="1"/>
    <row r="13817" s="252" customFormat="1"/>
    <row r="13818" s="252" customFormat="1"/>
    <row r="13819" s="252" customFormat="1"/>
    <row r="13820" s="252" customFormat="1"/>
    <row r="13821" s="252" customFormat="1"/>
    <row r="13822" s="252" customFormat="1"/>
    <row r="13823" s="252" customFormat="1"/>
    <row r="13824" s="252" customFormat="1"/>
    <row r="13825" s="252" customFormat="1"/>
    <row r="13826" s="252" customFormat="1"/>
    <row r="13827" s="252" customFormat="1"/>
    <row r="13828" s="252" customFormat="1"/>
    <row r="13829" s="252" customFormat="1"/>
    <row r="13830" s="252" customFormat="1"/>
    <row r="13831" s="252" customFormat="1"/>
    <row r="13832" s="252" customFormat="1"/>
    <row r="13833" s="252" customFormat="1"/>
    <row r="13834" s="252" customFormat="1"/>
    <row r="13835" s="252" customFormat="1"/>
    <row r="13836" s="252" customFormat="1"/>
    <row r="13837" s="252" customFormat="1"/>
    <row r="13838" s="252" customFormat="1"/>
    <row r="13839" s="252" customFormat="1"/>
    <row r="13840" s="252" customFormat="1"/>
    <row r="13841" s="252" customFormat="1"/>
    <row r="13842" s="252" customFormat="1"/>
    <row r="13843" s="252" customFormat="1"/>
    <row r="13844" s="252" customFormat="1"/>
    <row r="13845" s="252" customFormat="1"/>
    <row r="13846" s="252" customFormat="1"/>
    <row r="13847" s="252" customFormat="1"/>
    <row r="13848" s="252" customFormat="1"/>
    <row r="13849" s="252" customFormat="1"/>
    <row r="13850" s="252" customFormat="1"/>
    <row r="13851" s="252" customFormat="1"/>
    <row r="13852" s="252" customFormat="1"/>
    <row r="13853" s="252" customFormat="1"/>
    <row r="13854" s="252" customFormat="1"/>
    <row r="13855" s="252" customFormat="1"/>
    <row r="13856" s="252" customFormat="1"/>
    <row r="13857" s="252" customFormat="1"/>
    <row r="13858" s="252" customFormat="1"/>
    <row r="13859" s="252" customFormat="1"/>
    <row r="13860" s="252" customFormat="1"/>
    <row r="13861" s="252" customFormat="1"/>
    <row r="13862" s="252" customFormat="1"/>
    <row r="13863" s="252" customFormat="1"/>
    <row r="13864" s="252" customFormat="1"/>
    <row r="13865" s="252" customFormat="1"/>
    <row r="13866" s="252" customFormat="1"/>
    <row r="13867" s="252" customFormat="1"/>
    <row r="13868" s="252" customFormat="1"/>
    <row r="13869" s="252" customFormat="1"/>
    <row r="13870" s="252" customFormat="1"/>
    <row r="13871" s="252" customFormat="1"/>
    <row r="13872" s="252" customFormat="1"/>
    <row r="13873" s="252" customFormat="1"/>
    <row r="13874" s="252" customFormat="1"/>
    <row r="13875" s="252" customFormat="1"/>
    <row r="13876" s="252" customFormat="1"/>
    <row r="13877" s="252" customFormat="1"/>
    <row r="13878" s="252" customFormat="1"/>
    <row r="13879" s="252" customFormat="1"/>
    <row r="13880" s="252" customFormat="1"/>
    <row r="13881" s="252" customFormat="1"/>
    <row r="13882" s="252" customFormat="1"/>
    <row r="13883" s="252" customFormat="1"/>
    <row r="13884" s="252" customFormat="1"/>
    <row r="13885" s="252" customFormat="1"/>
    <row r="13886" s="252" customFormat="1"/>
    <row r="13887" s="252" customFormat="1"/>
    <row r="13888" s="252" customFormat="1"/>
    <row r="13889" s="252" customFormat="1"/>
    <row r="13890" s="252" customFormat="1"/>
    <row r="13891" s="252" customFormat="1"/>
    <row r="13892" s="252" customFormat="1"/>
    <row r="13893" s="252" customFormat="1"/>
    <row r="13894" s="252" customFormat="1"/>
    <row r="13895" s="252" customFormat="1"/>
    <row r="13896" s="252" customFormat="1"/>
    <row r="13897" s="252" customFormat="1"/>
    <row r="13898" s="252" customFormat="1"/>
    <row r="13899" s="252" customFormat="1"/>
    <row r="13900" s="252" customFormat="1"/>
    <row r="13901" s="252" customFormat="1"/>
    <row r="13902" s="252" customFormat="1"/>
    <row r="13903" s="252" customFormat="1"/>
    <row r="13904" s="252" customFormat="1"/>
    <row r="13905" s="252" customFormat="1"/>
    <row r="13906" s="252" customFormat="1"/>
    <row r="13907" s="252" customFormat="1"/>
    <row r="13908" s="252" customFormat="1"/>
    <row r="13909" s="252" customFormat="1"/>
    <row r="13910" s="252" customFormat="1"/>
    <row r="13911" s="252" customFormat="1"/>
    <row r="13912" s="252" customFormat="1"/>
    <row r="13913" s="252" customFormat="1"/>
    <row r="13914" s="252" customFormat="1"/>
    <row r="13915" s="252" customFormat="1"/>
    <row r="13916" s="252" customFormat="1"/>
    <row r="13917" s="252" customFormat="1"/>
    <row r="13918" s="252" customFormat="1"/>
    <row r="13919" s="252" customFormat="1"/>
    <row r="13920" s="252" customFormat="1"/>
    <row r="13921" s="252" customFormat="1"/>
    <row r="13922" s="252" customFormat="1"/>
    <row r="13923" s="252" customFormat="1"/>
    <row r="13924" s="252" customFormat="1"/>
    <row r="13925" s="252" customFormat="1"/>
    <row r="13926" s="252" customFormat="1"/>
    <row r="13927" s="252" customFormat="1"/>
    <row r="13928" s="252" customFormat="1"/>
    <row r="13929" s="252" customFormat="1"/>
    <row r="13930" s="252" customFormat="1"/>
    <row r="13931" s="252" customFormat="1"/>
    <row r="13932" s="252" customFormat="1"/>
    <row r="13933" s="252" customFormat="1"/>
    <row r="13934" s="252" customFormat="1"/>
    <row r="13935" s="252" customFormat="1"/>
    <row r="13936" s="252" customFormat="1"/>
    <row r="13937" s="252" customFormat="1"/>
    <row r="13938" s="252" customFormat="1"/>
    <row r="13939" s="252" customFormat="1"/>
    <row r="13940" s="252" customFormat="1"/>
    <row r="13941" s="252" customFormat="1"/>
    <row r="13942" s="252" customFormat="1"/>
    <row r="13943" s="252" customFormat="1"/>
    <row r="13944" s="252" customFormat="1"/>
    <row r="13945" s="252" customFormat="1"/>
    <row r="13946" s="252" customFormat="1"/>
    <row r="13947" s="252" customFormat="1"/>
    <row r="13948" s="252" customFormat="1"/>
    <row r="13949" s="252" customFormat="1"/>
    <row r="13950" s="252" customFormat="1"/>
    <row r="13951" s="252" customFormat="1"/>
    <row r="13952" s="252" customFormat="1"/>
    <row r="13953" s="252" customFormat="1"/>
    <row r="13954" s="252" customFormat="1"/>
    <row r="13955" s="252" customFormat="1"/>
    <row r="13956" s="252" customFormat="1"/>
    <row r="13957" s="252" customFormat="1"/>
    <row r="13958" s="252" customFormat="1"/>
    <row r="13959" s="252" customFormat="1"/>
    <row r="13960" s="252" customFormat="1"/>
    <row r="13961" s="252" customFormat="1"/>
    <row r="13962" s="252" customFormat="1"/>
    <row r="13963" s="252" customFormat="1"/>
    <row r="13964" s="252" customFormat="1"/>
    <row r="13965" s="252" customFormat="1"/>
    <row r="13966" s="252" customFormat="1"/>
    <row r="13967" s="252" customFormat="1"/>
    <row r="13968" s="252" customFormat="1"/>
    <row r="13969" s="252" customFormat="1"/>
    <row r="13970" s="252" customFormat="1"/>
    <row r="13971" s="252" customFormat="1"/>
    <row r="13972" s="252" customFormat="1"/>
    <row r="13973" s="252" customFormat="1"/>
    <row r="13974" s="252" customFormat="1"/>
    <row r="13975" s="252" customFormat="1"/>
    <row r="13976" s="252" customFormat="1"/>
    <row r="13977" s="252" customFormat="1"/>
    <row r="13978" s="252" customFormat="1"/>
    <row r="13979" s="252" customFormat="1"/>
    <row r="13980" s="252" customFormat="1"/>
    <row r="13981" s="252" customFormat="1"/>
    <row r="13982" s="252" customFormat="1"/>
    <row r="13983" s="252" customFormat="1"/>
    <row r="13984" s="252" customFormat="1"/>
    <row r="13985" s="252" customFormat="1"/>
    <row r="13986" s="252" customFormat="1"/>
    <row r="13987" s="252" customFormat="1"/>
    <row r="13988" s="252" customFormat="1"/>
    <row r="13989" s="252" customFormat="1"/>
    <row r="13990" s="252" customFormat="1"/>
    <row r="13991" s="252" customFormat="1"/>
    <row r="13992" s="252" customFormat="1"/>
    <row r="13993" s="252" customFormat="1"/>
    <row r="13994" s="252" customFormat="1"/>
    <row r="13995" s="252" customFormat="1"/>
    <row r="13996" s="252" customFormat="1"/>
    <row r="13997" s="252" customFormat="1"/>
    <row r="13998" s="252" customFormat="1"/>
    <row r="13999" s="252" customFormat="1"/>
    <row r="14000" s="252" customFormat="1"/>
    <row r="14001" s="252" customFormat="1"/>
    <row r="14002" s="252" customFormat="1"/>
    <row r="14003" s="252" customFormat="1"/>
    <row r="14004" s="252" customFormat="1"/>
    <row r="14005" s="252" customFormat="1"/>
    <row r="14006" s="252" customFormat="1"/>
    <row r="14007" s="252" customFormat="1"/>
    <row r="14008" s="252" customFormat="1"/>
    <row r="14009" s="252" customFormat="1"/>
    <row r="14010" s="252" customFormat="1"/>
    <row r="14011" s="252" customFormat="1"/>
    <row r="14012" s="252" customFormat="1"/>
    <row r="14013" s="252" customFormat="1"/>
    <row r="14014" s="252" customFormat="1"/>
    <row r="14015" s="252" customFormat="1"/>
    <row r="14016" s="252" customFormat="1"/>
    <row r="14017" s="252" customFormat="1"/>
    <row r="14018" s="252" customFormat="1"/>
    <row r="14019" s="252" customFormat="1"/>
    <row r="14020" s="252" customFormat="1"/>
    <row r="14021" s="252" customFormat="1"/>
    <row r="14022" s="252" customFormat="1"/>
    <row r="14023" s="252" customFormat="1"/>
    <row r="14024" s="252" customFormat="1"/>
    <row r="14025" s="252" customFormat="1"/>
    <row r="14026" s="252" customFormat="1"/>
    <row r="14027" s="252" customFormat="1"/>
    <row r="14028" s="252" customFormat="1"/>
    <row r="14029" s="252" customFormat="1"/>
    <row r="14030" s="252" customFormat="1"/>
    <row r="14031" s="252" customFormat="1"/>
    <row r="14032" s="252" customFormat="1"/>
    <row r="14033" s="252" customFormat="1"/>
    <row r="14034" s="252" customFormat="1"/>
    <row r="14035" s="252" customFormat="1"/>
    <row r="14036" s="252" customFormat="1"/>
    <row r="14037" s="252" customFormat="1"/>
    <row r="14038" s="252" customFormat="1"/>
    <row r="14039" s="252" customFormat="1"/>
    <row r="14040" s="252" customFormat="1"/>
    <row r="14041" s="252" customFormat="1"/>
    <row r="14042" s="252" customFormat="1"/>
    <row r="14043" s="252" customFormat="1"/>
    <row r="14044" s="252" customFormat="1"/>
    <row r="14045" s="252" customFormat="1"/>
    <row r="14046" s="252" customFormat="1"/>
    <row r="14047" s="252" customFormat="1"/>
    <row r="14048" s="252" customFormat="1"/>
    <row r="14049" s="252" customFormat="1"/>
    <row r="14050" s="252" customFormat="1"/>
    <row r="14051" s="252" customFormat="1"/>
    <row r="14052" s="252" customFormat="1"/>
    <row r="14053" s="252" customFormat="1"/>
    <row r="14054" s="252" customFormat="1"/>
    <row r="14055" s="252" customFormat="1"/>
    <row r="14056" s="252" customFormat="1"/>
    <row r="14057" s="252" customFormat="1"/>
    <row r="14058" s="252" customFormat="1"/>
    <row r="14059" s="252" customFormat="1"/>
    <row r="14060" s="252" customFormat="1"/>
    <row r="14061" s="252" customFormat="1"/>
    <row r="14062" s="252" customFormat="1"/>
    <row r="14063" s="252" customFormat="1"/>
    <row r="14064" s="252" customFormat="1"/>
    <row r="14065" s="252" customFormat="1"/>
    <row r="14066" s="252" customFormat="1"/>
    <row r="14067" s="252" customFormat="1"/>
    <row r="14068" s="252" customFormat="1"/>
    <row r="14069" s="252" customFormat="1"/>
    <row r="14070" s="252" customFormat="1"/>
    <row r="14071" s="252" customFormat="1"/>
    <row r="14072" s="252" customFormat="1"/>
    <row r="14073" s="252" customFormat="1"/>
    <row r="14074" s="252" customFormat="1"/>
    <row r="14075" s="252" customFormat="1"/>
    <row r="14076" s="252" customFormat="1"/>
    <row r="14077" s="252" customFormat="1"/>
    <row r="14078" s="252" customFormat="1"/>
    <row r="14079" s="252" customFormat="1"/>
    <row r="14080" s="252" customFormat="1"/>
    <row r="14081" s="252" customFormat="1"/>
    <row r="14082" s="252" customFormat="1"/>
    <row r="14083" s="252" customFormat="1"/>
    <row r="14084" s="252" customFormat="1"/>
    <row r="14085" s="252" customFormat="1"/>
    <row r="14086" s="252" customFormat="1"/>
    <row r="14087" s="252" customFormat="1"/>
    <row r="14088" s="252" customFormat="1"/>
    <row r="14089" s="252" customFormat="1"/>
    <row r="14090" s="252" customFormat="1"/>
    <row r="14091" s="252" customFormat="1"/>
    <row r="14092" s="252" customFormat="1"/>
    <row r="14093" s="252" customFormat="1"/>
    <row r="14094" s="252" customFormat="1"/>
    <row r="14095" s="252" customFormat="1"/>
    <row r="14096" s="252" customFormat="1"/>
    <row r="14097" s="252" customFormat="1"/>
    <row r="14098" s="252" customFormat="1"/>
    <row r="14099" s="252" customFormat="1"/>
    <row r="14100" s="252" customFormat="1"/>
    <row r="14101" s="252" customFormat="1"/>
    <row r="14102" s="252" customFormat="1"/>
    <row r="14103" s="252" customFormat="1"/>
    <row r="14104" s="252" customFormat="1"/>
    <row r="14105" s="252" customFormat="1"/>
    <row r="14106" s="252" customFormat="1"/>
    <row r="14107" s="252" customFormat="1"/>
    <row r="14108" s="252" customFormat="1"/>
    <row r="14109" s="252" customFormat="1"/>
    <row r="14110" s="252" customFormat="1"/>
    <row r="14111" s="252" customFormat="1"/>
    <row r="14112" s="252" customFormat="1"/>
    <row r="14113" s="252" customFormat="1"/>
    <row r="14114" s="252" customFormat="1"/>
    <row r="14115" s="252" customFormat="1"/>
    <row r="14116" s="252" customFormat="1"/>
    <row r="14117" s="252" customFormat="1"/>
    <row r="14118" s="252" customFormat="1"/>
    <row r="14119" s="252" customFormat="1"/>
    <row r="14120" s="252" customFormat="1"/>
    <row r="14121" s="252" customFormat="1"/>
    <row r="14122" s="252" customFormat="1"/>
    <row r="14123" s="252" customFormat="1"/>
    <row r="14124" s="252" customFormat="1"/>
    <row r="14125" s="252" customFormat="1"/>
    <row r="14126" s="252" customFormat="1"/>
    <row r="14127" s="252" customFormat="1"/>
    <row r="14128" s="252" customFormat="1"/>
    <row r="14129" s="252" customFormat="1"/>
    <row r="14130" s="252" customFormat="1"/>
    <row r="14131" s="252" customFormat="1"/>
    <row r="14132" s="252" customFormat="1"/>
    <row r="14133" s="252" customFormat="1"/>
    <row r="14134" s="252" customFormat="1"/>
    <row r="14135" s="252" customFormat="1"/>
    <row r="14136" s="252" customFormat="1"/>
    <row r="14137" s="252" customFormat="1"/>
    <row r="14138" s="252" customFormat="1"/>
    <row r="14139" s="252" customFormat="1"/>
    <row r="14140" s="252" customFormat="1"/>
    <row r="14141" s="252" customFormat="1"/>
    <row r="14142" s="252" customFormat="1"/>
    <row r="14143" s="252" customFormat="1"/>
    <row r="14144" s="252" customFormat="1"/>
    <row r="14145" s="252" customFormat="1"/>
    <row r="14146" s="252" customFormat="1"/>
    <row r="14147" s="252" customFormat="1"/>
    <row r="14148" s="252" customFormat="1"/>
    <row r="14149" s="252" customFormat="1"/>
    <row r="14150" s="252" customFormat="1"/>
    <row r="14151" s="252" customFormat="1"/>
    <row r="14152" s="252" customFormat="1"/>
    <row r="14153" s="252" customFormat="1"/>
    <row r="14154" s="252" customFormat="1"/>
    <row r="14155" s="252" customFormat="1"/>
    <row r="14156" s="252" customFormat="1"/>
    <row r="14157" s="252" customFormat="1"/>
    <row r="14158" s="252" customFormat="1"/>
    <row r="14159" s="252" customFormat="1"/>
    <row r="14160" s="252" customFormat="1"/>
    <row r="14161" s="252" customFormat="1"/>
    <row r="14162" s="252" customFormat="1"/>
    <row r="14163" s="252" customFormat="1"/>
    <row r="14164" s="252" customFormat="1"/>
    <row r="14165" s="252" customFormat="1"/>
    <row r="14166" s="252" customFormat="1"/>
    <row r="14167" s="252" customFormat="1"/>
    <row r="14168" s="252" customFormat="1"/>
    <row r="14169" s="252" customFormat="1"/>
    <row r="14170" s="252" customFormat="1"/>
    <row r="14171" s="252" customFormat="1"/>
    <row r="14172" s="252" customFormat="1"/>
    <row r="14173" s="252" customFormat="1"/>
    <row r="14174" s="252" customFormat="1"/>
    <row r="14175" s="252" customFormat="1"/>
    <row r="14176" s="252" customFormat="1"/>
    <row r="14177" s="252" customFormat="1"/>
    <row r="14178" s="252" customFormat="1"/>
    <row r="14179" s="252" customFormat="1"/>
    <row r="14180" s="252" customFormat="1"/>
    <row r="14181" s="252" customFormat="1"/>
    <row r="14182" s="252" customFormat="1"/>
    <row r="14183" s="252" customFormat="1"/>
    <row r="14184" s="252" customFormat="1"/>
    <row r="14185" s="252" customFormat="1"/>
    <row r="14186" s="252" customFormat="1"/>
    <row r="14187" s="252" customFormat="1"/>
    <row r="14188" s="252" customFormat="1"/>
    <row r="14189" s="252" customFormat="1"/>
    <row r="14190" s="252" customFormat="1"/>
    <row r="14191" s="252" customFormat="1"/>
    <row r="14192" s="252" customFormat="1"/>
    <row r="14193" s="252" customFormat="1"/>
    <row r="14194" s="252" customFormat="1"/>
    <row r="14195" s="252" customFormat="1"/>
    <row r="14196" s="252" customFormat="1"/>
    <row r="14197" s="252" customFormat="1"/>
    <row r="14198" s="252" customFormat="1"/>
    <row r="14199" s="252" customFormat="1"/>
    <row r="14200" s="252" customFormat="1"/>
    <row r="14201" s="252" customFormat="1"/>
    <row r="14202" s="252" customFormat="1"/>
    <row r="14203" s="252" customFormat="1"/>
    <row r="14204" s="252" customFormat="1"/>
    <row r="14205" s="252" customFormat="1"/>
    <row r="14206" s="252" customFormat="1"/>
    <row r="14207" s="252" customFormat="1"/>
    <row r="14208" s="252" customFormat="1"/>
    <row r="14209" s="252" customFormat="1"/>
    <row r="14210" s="252" customFormat="1"/>
    <row r="14211" s="252" customFormat="1"/>
    <row r="14212" s="252" customFormat="1"/>
    <row r="14213" s="252" customFormat="1"/>
    <row r="14214" s="252" customFormat="1"/>
    <row r="14215" s="252" customFormat="1"/>
    <row r="14216" s="252" customFormat="1"/>
    <row r="14217" s="252" customFormat="1"/>
    <row r="14218" s="252" customFormat="1"/>
    <row r="14219" s="252" customFormat="1"/>
    <row r="14220" s="252" customFormat="1"/>
    <row r="14221" s="252" customFormat="1"/>
    <row r="14222" s="252" customFormat="1"/>
    <row r="14223" s="252" customFormat="1"/>
    <row r="14224" s="252" customFormat="1"/>
    <row r="14225" s="252" customFormat="1"/>
    <row r="14226" s="252" customFormat="1"/>
    <row r="14227" s="252" customFormat="1"/>
    <row r="14228" s="252" customFormat="1"/>
    <row r="14229" s="252" customFormat="1"/>
    <row r="14230" s="252" customFormat="1"/>
    <row r="14231" s="252" customFormat="1"/>
    <row r="14232" s="252" customFormat="1"/>
    <row r="14233" s="252" customFormat="1"/>
    <row r="14234" s="252" customFormat="1"/>
    <row r="14235" s="252" customFormat="1"/>
    <row r="14236" s="252" customFormat="1"/>
    <row r="14237" s="252" customFormat="1"/>
    <row r="14238" s="252" customFormat="1"/>
    <row r="14239" s="252" customFormat="1"/>
    <row r="14240" s="252" customFormat="1"/>
    <row r="14241" s="252" customFormat="1"/>
    <row r="14242" s="252" customFormat="1"/>
    <row r="14243" s="252" customFormat="1"/>
    <row r="14244" s="252" customFormat="1"/>
    <row r="14245" s="252" customFormat="1"/>
    <row r="14246" s="252" customFormat="1"/>
    <row r="14247" s="252" customFormat="1"/>
    <row r="14248" s="252" customFormat="1"/>
    <row r="14249" s="252" customFormat="1"/>
    <row r="14250" s="252" customFormat="1"/>
    <row r="14251" s="252" customFormat="1"/>
    <row r="14252" s="252" customFormat="1"/>
    <row r="14253" s="252" customFormat="1"/>
    <row r="14254" s="252" customFormat="1"/>
    <row r="14255" s="252" customFormat="1"/>
    <row r="14256" s="252" customFormat="1"/>
    <row r="14257" s="252" customFormat="1"/>
    <row r="14258" s="252" customFormat="1"/>
    <row r="14259" s="252" customFormat="1"/>
    <row r="14260" s="252" customFormat="1"/>
    <row r="14261" s="252" customFormat="1"/>
    <row r="14262" s="252" customFormat="1"/>
    <row r="14263" s="252" customFormat="1"/>
    <row r="14264" s="252" customFormat="1"/>
    <row r="14265" s="252" customFormat="1"/>
    <row r="14266" s="252" customFormat="1"/>
    <row r="14267" s="252" customFormat="1"/>
    <row r="14268" s="252" customFormat="1"/>
    <row r="14269" s="252" customFormat="1"/>
    <row r="14270" s="252" customFormat="1"/>
    <row r="14271" s="252" customFormat="1"/>
    <row r="14272" s="252" customFormat="1"/>
    <row r="14273" s="252" customFormat="1"/>
    <row r="14274" s="252" customFormat="1"/>
    <row r="14275" s="252" customFormat="1"/>
    <row r="14276" s="252" customFormat="1"/>
    <row r="14277" s="252" customFormat="1"/>
    <row r="14278" s="252" customFormat="1"/>
    <row r="14279" s="252" customFormat="1"/>
    <row r="14280" s="252" customFormat="1"/>
    <row r="14281" s="252" customFormat="1"/>
    <row r="14282" s="252" customFormat="1"/>
    <row r="14283" s="252" customFormat="1"/>
    <row r="14284" s="252" customFormat="1"/>
    <row r="14285" s="252" customFormat="1"/>
    <row r="14286" s="252" customFormat="1"/>
    <row r="14287" s="252" customFormat="1"/>
    <row r="14288" s="252" customFormat="1"/>
    <row r="14289" s="252" customFormat="1"/>
    <row r="14290" s="252" customFormat="1"/>
    <row r="14291" s="252" customFormat="1"/>
    <row r="14292" s="252" customFormat="1"/>
    <row r="14293" s="252" customFormat="1"/>
    <row r="14294" s="252" customFormat="1"/>
    <row r="14295" s="252" customFormat="1"/>
    <row r="14296" s="252" customFormat="1"/>
    <row r="14297" s="252" customFormat="1"/>
    <row r="14298" s="252" customFormat="1"/>
    <row r="14299" s="252" customFormat="1"/>
    <row r="14300" s="252" customFormat="1"/>
    <row r="14301" s="252" customFormat="1"/>
    <row r="14302" s="252" customFormat="1"/>
    <row r="14303" s="252" customFormat="1"/>
    <row r="14304" s="252" customFormat="1"/>
    <row r="14305" s="252" customFormat="1"/>
    <row r="14306" s="252" customFormat="1"/>
    <row r="14307" s="252" customFormat="1"/>
    <row r="14308" s="252" customFormat="1"/>
    <row r="14309" s="252" customFormat="1"/>
    <row r="14310" s="252" customFormat="1"/>
    <row r="14311" s="252" customFormat="1"/>
    <row r="14312" s="252" customFormat="1"/>
    <row r="14313" s="252" customFormat="1"/>
    <row r="14314" s="252" customFormat="1"/>
    <row r="14315" s="252" customFormat="1"/>
    <row r="14316" s="252" customFormat="1"/>
    <row r="14317" s="252" customFormat="1"/>
    <row r="14318" s="252" customFormat="1"/>
    <row r="14319" s="252" customFormat="1"/>
    <row r="14320" s="252" customFormat="1"/>
    <row r="14321" s="252" customFormat="1"/>
    <row r="14322" s="252" customFormat="1"/>
    <row r="14323" s="252" customFormat="1"/>
    <row r="14324" s="252" customFormat="1"/>
    <row r="14325" s="252" customFormat="1"/>
    <row r="14326" s="252" customFormat="1"/>
    <row r="14327" s="252" customFormat="1"/>
    <row r="14328" s="252" customFormat="1"/>
    <row r="14329" s="252" customFormat="1"/>
    <row r="14330" s="252" customFormat="1"/>
    <row r="14331" s="252" customFormat="1"/>
    <row r="14332" s="252" customFormat="1"/>
    <row r="14333" s="252" customFormat="1"/>
    <row r="14334" s="252" customFormat="1"/>
    <row r="14335" s="252" customFormat="1"/>
    <row r="14336" s="252" customFormat="1"/>
    <row r="14337" s="252" customFormat="1"/>
    <row r="14338" s="252" customFormat="1"/>
    <row r="14339" s="252" customFormat="1"/>
    <row r="14340" s="252" customFormat="1"/>
    <row r="14341" s="252" customFormat="1"/>
    <row r="14342" s="252" customFormat="1"/>
    <row r="14343" s="252" customFormat="1"/>
    <row r="14344" s="252" customFormat="1"/>
    <row r="14345" s="252" customFormat="1"/>
    <row r="14346" s="252" customFormat="1"/>
    <row r="14347" s="252" customFormat="1"/>
    <row r="14348" s="252" customFormat="1"/>
    <row r="14349" s="252" customFormat="1"/>
    <row r="14350" s="252" customFormat="1"/>
    <row r="14351" s="252" customFormat="1"/>
    <row r="14352" s="252" customFormat="1"/>
    <row r="14353" s="252" customFormat="1"/>
    <row r="14354" s="252" customFormat="1"/>
    <row r="14355" s="252" customFormat="1"/>
    <row r="14356" s="252" customFormat="1"/>
    <row r="14357" s="252" customFormat="1"/>
    <row r="14358" s="252" customFormat="1"/>
    <row r="14359" s="252" customFormat="1"/>
    <row r="14360" s="252" customFormat="1"/>
    <row r="14361" s="252" customFormat="1"/>
    <row r="14362" s="252" customFormat="1"/>
    <row r="14363" s="252" customFormat="1"/>
    <row r="14364" s="252" customFormat="1"/>
    <row r="14365" s="252" customFormat="1"/>
    <row r="14366" s="252" customFormat="1"/>
    <row r="14367" s="252" customFormat="1"/>
    <row r="14368" s="252" customFormat="1"/>
    <row r="14369" s="252" customFormat="1"/>
    <row r="14370" s="252" customFormat="1"/>
    <row r="14371" s="252" customFormat="1"/>
    <row r="14372" s="252" customFormat="1"/>
    <row r="14373" s="252" customFormat="1"/>
    <row r="14374" s="252" customFormat="1"/>
    <row r="14375" s="252" customFormat="1"/>
    <row r="14376" s="252" customFormat="1"/>
    <row r="14377" s="252" customFormat="1"/>
    <row r="14378" s="252" customFormat="1"/>
    <row r="14379" s="252" customFormat="1"/>
    <row r="14380" s="252" customFormat="1"/>
    <row r="14381" s="252" customFormat="1"/>
    <row r="14382" s="252" customFormat="1"/>
    <row r="14383" s="252" customFormat="1"/>
    <row r="14384" s="252" customFormat="1"/>
    <row r="14385" s="252" customFormat="1"/>
    <row r="14386" s="252" customFormat="1"/>
    <row r="14387" s="252" customFormat="1"/>
    <row r="14388" s="252" customFormat="1"/>
    <row r="14389" s="252" customFormat="1"/>
    <row r="14390" s="252" customFormat="1"/>
    <row r="14391" s="252" customFormat="1"/>
    <row r="14392" s="252" customFormat="1"/>
    <row r="14393" s="252" customFormat="1"/>
    <row r="14394" s="252" customFormat="1"/>
    <row r="14395" s="252" customFormat="1"/>
    <row r="14396" s="252" customFormat="1"/>
    <row r="14397" s="252" customFormat="1"/>
    <row r="14398" s="252" customFormat="1"/>
    <row r="14399" s="252" customFormat="1"/>
    <row r="14400" s="252" customFormat="1"/>
    <row r="14401" s="252" customFormat="1"/>
    <row r="14402" s="252" customFormat="1"/>
    <row r="14403" s="252" customFormat="1"/>
    <row r="14404" s="252" customFormat="1"/>
    <row r="14405" s="252" customFormat="1"/>
    <row r="14406" s="252" customFormat="1"/>
    <row r="14407" s="252" customFormat="1"/>
    <row r="14408" s="252" customFormat="1"/>
    <row r="14409" s="252" customFormat="1"/>
    <row r="14410" s="252" customFormat="1"/>
    <row r="14411" s="252" customFormat="1"/>
    <row r="14412" s="252" customFormat="1"/>
    <row r="14413" s="252" customFormat="1"/>
    <row r="14414" s="252" customFormat="1"/>
    <row r="14415" s="252" customFormat="1"/>
    <row r="14416" s="252" customFormat="1"/>
    <row r="14417" s="252" customFormat="1"/>
    <row r="14418" s="252" customFormat="1"/>
    <row r="14419" s="252" customFormat="1"/>
    <row r="14420" s="252" customFormat="1"/>
    <row r="14421" s="252" customFormat="1"/>
    <row r="14422" s="252" customFormat="1"/>
    <row r="14423" s="252" customFormat="1"/>
    <row r="14424" s="252" customFormat="1"/>
    <row r="14425" s="252" customFormat="1"/>
    <row r="14426" s="252" customFormat="1"/>
    <row r="14427" s="252" customFormat="1"/>
    <row r="14428" s="252" customFormat="1"/>
    <row r="14429" s="252" customFormat="1"/>
    <row r="14430" s="252" customFormat="1"/>
    <row r="14431" s="252" customFormat="1"/>
    <row r="14432" s="252" customFormat="1"/>
    <row r="14433" s="252" customFormat="1"/>
    <row r="14434" s="252" customFormat="1"/>
    <row r="14435" s="252" customFormat="1"/>
    <row r="14436" s="252" customFormat="1"/>
    <row r="14437" s="252" customFormat="1"/>
    <row r="14438" s="252" customFormat="1"/>
    <row r="14439" s="252" customFormat="1"/>
    <row r="14440" s="252" customFormat="1"/>
    <row r="14441" s="252" customFormat="1"/>
    <row r="14442" s="252" customFormat="1"/>
    <row r="14443" s="252" customFormat="1"/>
    <row r="14444" s="252" customFormat="1"/>
    <row r="14445" s="252" customFormat="1"/>
    <row r="14446" s="252" customFormat="1"/>
    <row r="14447" s="252" customFormat="1"/>
    <row r="14448" s="252" customFormat="1"/>
    <row r="14449" s="252" customFormat="1"/>
    <row r="14450" s="252" customFormat="1"/>
    <row r="14451" s="252" customFormat="1"/>
    <row r="14452" s="252" customFormat="1"/>
    <row r="14453" s="252" customFormat="1"/>
    <row r="14454" s="252" customFormat="1"/>
    <row r="14455" s="252" customFormat="1"/>
    <row r="14456" s="252" customFormat="1"/>
    <row r="14457" s="252" customFormat="1"/>
    <row r="14458" s="252" customFormat="1"/>
    <row r="14459" s="252" customFormat="1"/>
    <row r="14460" s="252" customFormat="1"/>
    <row r="14461" s="252" customFormat="1"/>
    <row r="14462" s="252" customFormat="1"/>
    <row r="14463" s="252" customFormat="1"/>
    <row r="14464" s="252" customFormat="1"/>
    <row r="14465" s="252" customFormat="1"/>
    <row r="14466" s="252" customFormat="1"/>
    <row r="14467" s="252" customFormat="1"/>
    <row r="14468" s="252" customFormat="1"/>
    <row r="14469" s="252" customFormat="1"/>
    <row r="14470" s="252" customFormat="1"/>
    <row r="14471" s="252" customFormat="1"/>
    <row r="14472" s="252" customFormat="1"/>
    <row r="14473" s="252" customFormat="1"/>
    <row r="14474" s="252" customFormat="1"/>
    <row r="14475" s="252" customFormat="1"/>
    <row r="14476" s="252" customFormat="1"/>
    <row r="14477" s="252" customFormat="1"/>
    <row r="14478" s="252" customFormat="1"/>
    <row r="14479" s="252" customFormat="1"/>
    <row r="14480" s="252" customFormat="1"/>
    <row r="14481" s="252" customFormat="1"/>
    <row r="14482" s="252" customFormat="1"/>
    <row r="14483" s="252" customFormat="1"/>
    <row r="14484" s="252" customFormat="1"/>
    <row r="14485" s="252" customFormat="1"/>
    <row r="14486" s="252" customFormat="1"/>
    <row r="14487" s="252" customFormat="1"/>
    <row r="14488" s="252" customFormat="1"/>
    <row r="14489" s="252" customFormat="1"/>
    <row r="14490" s="252" customFormat="1"/>
    <row r="14491" s="252" customFormat="1"/>
    <row r="14492" s="252" customFormat="1"/>
    <row r="14493" s="252" customFormat="1"/>
    <row r="14494" s="252" customFormat="1"/>
    <row r="14495" s="252" customFormat="1"/>
    <row r="14496" s="252" customFormat="1"/>
    <row r="14497" s="252" customFormat="1"/>
    <row r="14498" s="252" customFormat="1"/>
    <row r="14499" s="252" customFormat="1"/>
    <row r="14500" s="252" customFormat="1"/>
    <row r="14501" s="252" customFormat="1"/>
    <row r="14502" s="252" customFormat="1"/>
    <row r="14503" s="252" customFormat="1"/>
    <row r="14504" s="252" customFormat="1"/>
    <row r="14505" s="252" customFormat="1"/>
    <row r="14506" s="252" customFormat="1"/>
    <row r="14507" s="252" customFormat="1"/>
    <row r="14508" s="252" customFormat="1"/>
    <row r="14509" s="252" customFormat="1"/>
    <row r="14510" s="252" customFormat="1"/>
    <row r="14511" s="252" customFormat="1"/>
    <row r="14512" s="252" customFormat="1"/>
    <row r="14513" s="252" customFormat="1"/>
    <row r="14514" s="252" customFormat="1"/>
    <row r="14515" s="252" customFormat="1"/>
    <row r="14516" s="252" customFormat="1"/>
    <row r="14517" s="252" customFormat="1"/>
    <row r="14518" s="252" customFormat="1"/>
    <row r="14519" s="252" customFormat="1"/>
    <row r="14520" s="252" customFormat="1"/>
    <row r="14521" s="252" customFormat="1"/>
    <row r="14522" s="252" customFormat="1"/>
    <row r="14523" s="252" customFormat="1"/>
    <row r="14524" s="252" customFormat="1"/>
    <row r="14525" s="252" customFormat="1"/>
    <row r="14526" s="252" customFormat="1"/>
    <row r="14527" s="252" customFormat="1"/>
    <row r="14528" s="252" customFormat="1"/>
    <row r="14529" s="252" customFormat="1"/>
    <row r="14530" s="252" customFormat="1"/>
    <row r="14531" s="252" customFormat="1"/>
    <row r="14532" s="252" customFormat="1"/>
    <row r="14533" s="252" customFormat="1"/>
    <row r="14534" s="252" customFormat="1"/>
    <row r="14535" s="252" customFormat="1"/>
    <row r="14536" s="252" customFormat="1"/>
    <row r="14537" s="252" customFormat="1"/>
    <row r="14538" s="252" customFormat="1"/>
    <row r="14539" s="252" customFormat="1"/>
    <row r="14540" s="252" customFormat="1"/>
    <row r="14541" s="252" customFormat="1"/>
    <row r="14542" s="252" customFormat="1"/>
    <row r="14543" s="252" customFormat="1"/>
    <row r="14544" s="252" customFormat="1"/>
    <row r="14545" s="252" customFormat="1"/>
    <row r="14546" s="252" customFormat="1"/>
    <row r="14547" s="252" customFormat="1"/>
    <row r="14548" s="252" customFormat="1"/>
    <row r="14549" s="252" customFormat="1"/>
    <row r="14550" s="252" customFormat="1"/>
    <row r="14551" s="252" customFormat="1"/>
    <row r="14552" s="252" customFormat="1"/>
    <row r="14553" s="252" customFormat="1"/>
    <row r="14554" s="252" customFormat="1"/>
    <row r="14555" s="252" customFormat="1"/>
    <row r="14556" s="252" customFormat="1"/>
    <row r="14557" s="252" customFormat="1"/>
    <row r="14558" s="252" customFormat="1"/>
    <row r="14559" s="252" customFormat="1"/>
    <row r="14560" s="252" customFormat="1"/>
    <row r="14561" s="252" customFormat="1"/>
    <row r="14562" s="252" customFormat="1"/>
    <row r="14563" s="252" customFormat="1"/>
    <row r="14564" s="252" customFormat="1"/>
    <row r="14565" s="252" customFormat="1"/>
    <row r="14566" s="252" customFormat="1"/>
    <row r="14567" s="252" customFormat="1"/>
    <row r="14568" s="252" customFormat="1"/>
    <row r="14569" s="252" customFormat="1"/>
    <row r="14570" s="252" customFormat="1"/>
    <row r="14571" s="252" customFormat="1"/>
    <row r="14572" s="252" customFormat="1"/>
    <row r="14573" s="252" customFormat="1"/>
    <row r="14574" s="252" customFormat="1"/>
    <row r="14575" s="252" customFormat="1"/>
    <row r="14576" s="252" customFormat="1"/>
    <row r="14577" s="252" customFormat="1"/>
    <row r="14578" s="252" customFormat="1"/>
    <row r="14579" s="252" customFormat="1"/>
    <row r="14580" s="252" customFormat="1"/>
    <row r="14581" s="252" customFormat="1"/>
    <row r="14582" s="252" customFormat="1"/>
    <row r="14583" s="252" customFormat="1"/>
    <row r="14584" s="252" customFormat="1"/>
    <row r="14585" s="252" customFormat="1"/>
    <row r="14586" s="252" customFormat="1"/>
    <row r="14587" s="252" customFormat="1"/>
    <row r="14588" s="252" customFormat="1"/>
    <row r="14589" s="252" customFormat="1"/>
    <row r="14590" s="252" customFormat="1"/>
    <row r="14591" s="252" customFormat="1"/>
    <row r="14592" s="252" customFormat="1"/>
    <row r="14593" s="252" customFormat="1"/>
    <row r="14594" s="252" customFormat="1"/>
    <row r="14595" s="252" customFormat="1"/>
    <row r="14596" s="252" customFormat="1"/>
    <row r="14597" s="252" customFormat="1"/>
    <row r="14598" s="252" customFormat="1"/>
    <row r="14599" s="252" customFormat="1"/>
    <row r="14600" s="252" customFormat="1"/>
    <row r="14601" s="252" customFormat="1"/>
    <row r="14602" s="252" customFormat="1"/>
    <row r="14603" s="252" customFormat="1"/>
    <row r="14604" s="252" customFormat="1"/>
    <row r="14605" s="252" customFormat="1"/>
    <row r="14606" s="252" customFormat="1"/>
    <row r="14607" s="252" customFormat="1"/>
    <row r="14608" s="252" customFormat="1"/>
    <row r="14609" s="252" customFormat="1"/>
    <row r="14610" s="252" customFormat="1"/>
    <row r="14611" s="252" customFormat="1"/>
    <row r="14612" s="252" customFormat="1"/>
    <row r="14613" s="252" customFormat="1"/>
    <row r="14614" s="252" customFormat="1"/>
    <row r="14615" s="252" customFormat="1"/>
    <row r="14616" s="252" customFormat="1"/>
    <row r="14617" s="252" customFormat="1"/>
    <row r="14618" s="252" customFormat="1"/>
    <row r="14619" s="252" customFormat="1"/>
    <row r="14620" s="252" customFormat="1"/>
    <row r="14621" s="252" customFormat="1"/>
    <row r="14622" s="252" customFormat="1"/>
    <row r="14623" s="252" customFormat="1"/>
    <row r="14624" s="252" customFormat="1"/>
    <row r="14625" s="252" customFormat="1"/>
    <row r="14626" s="252" customFormat="1"/>
    <row r="14627" s="252" customFormat="1"/>
    <row r="14628" s="252" customFormat="1"/>
    <row r="14629" s="252" customFormat="1"/>
    <row r="14630" s="252" customFormat="1"/>
    <row r="14631" s="252" customFormat="1"/>
    <row r="14632" s="252" customFormat="1"/>
    <row r="14633" s="252" customFormat="1"/>
    <row r="14634" s="252" customFormat="1"/>
    <row r="14635" s="252" customFormat="1"/>
    <row r="14636" s="252" customFormat="1"/>
    <row r="14637" s="252" customFormat="1"/>
    <row r="14638" s="252" customFormat="1"/>
    <row r="14639" s="252" customFormat="1"/>
    <row r="14640" s="252" customFormat="1"/>
    <row r="14641" s="252" customFormat="1"/>
    <row r="14642" s="252" customFormat="1"/>
    <row r="14643" s="252" customFormat="1"/>
    <row r="14644" s="252" customFormat="1"/>
    <row r="14645" s="252" customFormat="1"/>
    <row r="14646" s="252" customFormat="1"/>
    <row r="14647" s="252" customFormat="1"/>
    <row r="14648" s="252" customFormat="1"/>
    <row r="14649" s="252" customFormat="1"/>
    <row r="14650" s="252" customFormat="1"/>
    <row r="14651" s="252" customFormat="1"/>
    <row r="14652" s="252" customFormat="1"/>
    <row r="14653" s="252" customFormat="1"/>
    <row r="14654" s="252" customFormat="1"/>
    <row r="14655" s="252" customFormat="1"/>
    <row r="14656" s="252" customFormat="1"/>
    <row r="14657" s="252" customFormat="1"/>
    <row r="14658" s="252" customFormat="1"/>
    <row r="14659" s="252" customFormat="1"/>
    <row r="14660" s="252" customFormat="1"/>
    <row r="14661" s="252" customFormat="1"/>
    <row r="14662" s="252" customFormat="1"/>
    <row r="14663" s="252" customFormat="1"/>
    <row r="14664" s="252" customFormat="1"/>
    <row r="14665" s="252" customFormat="1"/>
    <row r="14666" s="252" customFormat="1"/>
    <row r="14667" s="252" customFormat="1"/>
    <row r="14668" s="252" customFormat="1"/>
    <row r="14669" s="252" customFormat="1"/>
    <row r="14670" s="252" customFormat="1"/>
    <row r="14671" s="252" customFormat="1"/>
    <row r="14672" s="252" customFormat="1"/>
    <row r="14673" s="252" customFormat="1"/>
    <row r="14674" s="252" customFormat="1"/>
    <row r="14675" s="252" customFormat="1"/>
    <row r="14676" s="252" customFormat="1"/>
    <row r="14677" s="252" customFormat="1"/>
    <row r="14678" s="252" customFormat="1"/>
    <row r="14679" s="252" customFormat="1"/>
    <row r="14680" s="252" customFormat="1"/>
    <row r="14681" s="252" customFormat="1"/>
    <row r="14682" s="252" customFormat="1"/>
    <row r="14683" s="252" customFormat="1"/>
    <row r="14684" s="252" customFormat="1"/>
    <row r="14685" s="252" customFormat="1"/>
    <row r="14686" s="252" customFormat="1"/>
    <row r="14687" s="252" customFormat="1"/>
    <row r="14688" s="252" customFormat="1"/>
    <row r="14689" s="252" customFormat="1"/>
    <row r="14690" s="252" customFormat="1"/>
    <row r="14691" s="252" customFormat="1"/>
    <row r="14692" s="252" customFormat="1"/>
    <row r="14693" s="252" customFormat="1"/>
    <row r="14694" s="252" customFormat="1"/>
    <row r="14695" s="252" customFormat="1"/>
    <row r="14696" s="252" customFormat="1"/>
    <row r="14697" s="252" customFormat="1"/>
    <row r="14698" s="252" customFormat="1"/>
    <row r="14699" s="252" customFormat="1"/>
    <row r="14700" s="252" customFormat="1"/>
    <row r="14701" s="252" customFormat="1"/>
    <row r="14702" s="252" customFormat="1"/>
    <row r="14703" s="252" customFormat="1"/>
    <row r="14704" s="252" customFormat="1"/>
    <row r="14705" s="252" customFormat="1"/>
    <row r="14706" s="252" customFormat="1"/>
    <row r="14707" s="252" customFormat="1"/>
    <row r="14708" s="252" customFormat="1"/>
    <row r="14709" s="252" customFormat="1"/>
    <row r="14710" s="252" customFormat="1"/>
    <row r="14711" s="252" customFormat="1"/>
    <row r="14712" s="252" customFormat="1"/>
    <row r="14713" s="252" customFormat="1"/>
    <row r="14714" s="252" customFormat="1"/>
    <row r="14715" s="252" customFormat="1"/>
    <row r="14716" s="252" customFormat="1"/>
    <row r="14717" s="252" customFormat="1"/>
    <row r="14718" s="252" customFormat="1"/>
    <row r="14719" s="252" customFormat="1"/>
    <row r="14720" s="252" customFormat="1"/>
    <row r="14721" s="252" customFormat="1"/>
    <row r="14722" s="252" customFormat="1"/>
    <row r="14723" s="252" customFormat="1"/>
    <row r="14724" s="252" customFormat="1"/>
    <row r="14725" s="252" customFormat="1"/>
    <row r="14726" s="252" customFormat="1"/>
    <row r="14727" s="252" customFormat="1"/>
    <row r="14728" s="252" customFormat="1"/>
    <row r="14729" s="252" customFormat="1"/>
    <row r="14730" s="252" customFormat="1"/>
    <row r="14731" s="252" customFormat="1"/>
    <row r="14732" s="252" customFormat="1"/>
    <row r="14733" s="252" customFormat="1"/>
    <row r="14734" s="252" customFormat="1"/>
    <row r="14735" s="252" customFormat="1"/>
    <row r="14736" s="252" customFormat="1"/>
    <row r="14737" s="252" customFormat="1"/>
    <row r="14738" s="252" customFormat="1"/>
    <row r="14739" s="252" customFormat="1"/>
    <row r="14740" s="252" customFormat="1"/>
    <row r="14741" s="252" customFormat="1"/>
    <row r="14742" s="252" customFormat="1"/>
    <row r="14743" s="252" customFormat="1"/>
    <row r="14744" s="252" customFormat="1"/>
    <row r="14745" s="252" customFormat="1"/>
    <row r="14746" s="252" customFormat="1"/>
    <row r="14747" s="252" customFormat="1"/>
    <row r="14748" s="252" customFormat="1"/>
    <row r="14749" s="252" customFormat="1"/>
    <row r="14750" s="252" customFormat="1"/>
    <row r="14751" s="252" customFormat="1"/>
    <row r="14752" s="252" customFormat="1"/>
    <row r="14753" s="252" customFormat="1"/>
    <row r="14754" s="252" customFormat="1"/>
    <row r="14755" s="252" customFormat="1"/>
    <row r="14756" s="252" customFormat="1"/>
    <row r="14757" s="252" customFormat="1"/>
    <row r="14758" s="252" customFormat="1"/>
    <row r="14759" s="252" customFormat="1"/>
    <row r="14760" s="252" customFormat="1"/>
    <row r="14761" s="252" customFormat="1"/>
    <row r="14762" s="252" customFormat="1"/>
    <row r="14763" s="252" customFormat="1"/>
    <row r="14764" s="252" customFormat="1"/>
    <row r="14765" s="252" customFormat="1"/>
    <row r="14766" s="252" customFormat="1"/>
    <row r="14767" s="252" customFormat="1"/>
    <row r="14768" s="252" customFormat="1"/>
    <row r="14769" s="252" customFormat="1"/>
    <row r="14770" s="252" customFormat="1"/>
    <row r="14771" s="252" customFormat="1"/>
    <row r="14772" s="252" customFormat="1"/>
    <row r="14773" s="252" customFormat="1"/>
    <row r="14774" s="252" customFormat="1"/>
    <row r="14775" s="252" customFormat="1"/>
    <row r="14776" s="252" customFormat="1"/>
    <row r="14777" s="252" customFormat="1"/>
    <row r="14778" s="252" customFormat="1"/>
    <row r="14779" s="252" customFormat="1"/>
    <row r="14780" s="252" customFormat="1"/>
    <row r="14781" s="252" customFormat="1"/>
    <row r="14782" s="252" customFormat="1"/>
    <row r="14783" s="252" customFormat="1"/>
    <row r="14784" s="252" customFormat="1"/>
    <row r="14785" s="252" customFormat="1"/>
    <row r="14786" s="252" customFormat="1"/>
    <row r="14787" s="252" customFormat="1"/>
    <row r="14788" s="252" customFormat="1"/>
    <row r="14789" s="252" customFormat="1"/>
    <row r="14790" s="252" customFormat="1"/>
    <row r="14791" s="252" customFormat="1"/>
    <row r="14792" s="252" customFormat="1"/>
    <row r="14793" s="252" customFormat="1"/>
    <row r="14794" s="252" customFormat="1"/>
    <row r="14795" s="252" customFormat="1"/>
    <row r="14796" s="252" customFormat="1"/>
    <row r="14797" s="252" customFormat="1"/>
    <row r="14798" s="252" customFormat="1"/>
    <row r="14799" s="252" customFormat="1"/>
    <row r="14800" s="252" customFormat="1"/>
    <row r="14801" s="252" customFormat="1"/>
    <row r="14802" s="252" customFormat="1"/>
    <row r="14803" s="252" customFormat="1"/>
    <row r="14804" s="252" customFormat="1"/>
    <row r="14805" s="252" customFormat="1"/>
    <row r="14806" s="252" customFormat="1"/>
    <row r="14807" s="252" customFormat="1"/>
    <row r="14808" s="252" customFormat="1"/>
    <row r="14809" s="252" customFormat="1"/>
    <row r="14810" s="252" customFormat="1"/>
    <row r="14811" s="252" customFormat="1"/>
    <row r="14812" s="252" customFormat="1"/>
    <row r="14813" s="252" customFormat="1"/>
    <row r="14814" s="252" customFormat="1"/>
    <row r="14815" s="252" customFormat="1"/>
    <row r="14816" s="252" customFormat="1"/>
    <row r="14817" s="252" customFormat="1"/>
    <row r="14818" s="252" customFormat="1"/>
    <row r="14819" s="252" customFormat="1"/>
    <row r="14820" s="252" customFormat="1"/>
    <row r="14821" s="252" customFormat="1"/>
    <row r="14822" s="252" customFormat="1"/>
    <row r="14823" s="252" customFormat="1"/>
    <row r="14824" s="252" customFormat="1"/>
    <row r="14825" s="252" customFormat="1"/>
    <row r="14826" s="252" customFormat="1"/>
    <row r="14827" s="252" customFormat="1"/>
    <row r="14828" s="252" customFormat="1"/>
    <row r="14829" s="252" customFormat="1"/>
    <row r="14830" s="252" customFormat="1"/>
    <row r="14831" s="252" customFormat="1"/>
    <row r="14832" s="252" customFormat="1"/>
    <row r="14833" s="252" customFormat="1"/>
    <row r="14834" s="252" customFormat="1"/>
    <row r="14835" s="252" customFormat="1"/>
    <row r="14836" s="252" customFormat="1"/>
    <row r="14837" s="252" customFormat="1"/>
    <row r="14838" s="252" customFormat="1"/>
    <row r="14839" s="252" customFormat="1"/>
    <row r="14840" s="252" customFormat="1"/>
    <row r="14841" s="252" customFormat="1"/>
    <row r="14842" s="252" customFormat="1"/>
    <row r="14843" s="252" customFormat="1"/>
    <row r="14844" s="252" customFormat="1"/>
    <row r="14845" s="252" customFormat="1"/>
    <row r="14846" s="252" customFormat="1"/>
    <row r="14847" s="252" customFormat="1"/>
    <row r="14848" s="252" customFormat="1"/>
    <row r="14849" s="252" customFormat="1"/>
    <row r="14850" s="252" customFormat="1"/>
    <row r="14851" s="252" customFormat="1"/>
    <row r="14852" s="252" customFormat="1"/>
    <row r="14853" s="252" customFormat="1"/>
    <row r="14854" s="252" customFormat="1"/>
    <row r="14855" s="252" customFormat="1"/>
    <row r="14856" s="252" customFormat="1"/>
    <row r="14857" s="252" customFormat="1"/>
    <row r="14858" s="252" customFormat="1"/>
    <row r="14859" s="252" customFormat="1"/>
    <row r="14860" s="252" customFormat="1"/>
    <row r="14861" s="252" customFormat="1"/>
    <row r="14862" s="252" customFormat="1"/>
    <row r="14863" s="252" customFormat="1"/>
    <row r="14864" s="252" customFormat="1"/>
    <row r="14865" s="252" customFormat="1"/>
    <row r="14866" s="252" customFormat="1"/>
    <row r="14867" s="252" customFormat="1"/>
    <row r="14868" s="252" customFormat="1"/>
    <row r="14869" s="252" customFormat="1"/>
    <row r="14870" s="252" customFormat="1"/>
    <row r="14871" s="252" customFormat="1"/>
    <row r="14872" s="252" customFormat="1"/>
    <row r="14873" s="252" customFormat="1"/>
    <row r="14874" s="252" customFormat="1"/>
    <row r="14875" s="252" customFormat="1"/>
    <row r="14876" s="252" customFormat="1"/>
    <row r="14877" s="252" customFormat="1"/>
    <row r="14878" s="252" customFormat="1"/>
    <row r="14879" s="252" customFormat="1"/>
    <row r="14880" s="252" customFormat="1"/>
    <row r="14881" s="252" customFormat="1"/>
    <row r="14882" s="252" customFormat="1"/>
    <row r="14883" s="252" customFormat="1"/>
    <row r="14884" s="252" customFormat="1"/>
    <row r="14885" s="252" customFormat="1"/>
    <row r="14886" s="252" customFormat="1"/>
    <row r="14887" s="252" customFormat="1"/>
    <row r="14888" s="252" customFormat="1"/>
    <row r="14889" s="252" customFormat="1"/>
    <row r="14890" s="252" customFormat="1"/>
    <row r="14891" s="252" customFormat="1"/>
    <row r="14892" s="252" customFormat="1"/>
    <row r="14893" s="252" customFormat="1"/>
    <row r="14894" s="252" customFormat="1"/>
    <row r="14895" s="252" customFormat="1"/>
    <row r="14896" s="252" customFormat="1"/>
    <row r="14897" s="252" customFormat="1"/>
    <row r="14898" s="252" customFormat="1"/>
    <row r="14899" s="252" customFormat="1"/>
    <row r="14900" s="252" customFormat="1"/>
    <row r="14901" s="252" customFormat="1"/>
    <row r="14902" s="252" customFormat="1"/>
    <row r="14903" s="252" customFormat="1"/>
    <row r="14904" s="252" customFormat="1"/>
    <row r="14905" s="252" customFormat="1"/>
    <row r="14906" s="252" customFormat="1"/>
    <row r="14907" s="252" customFormat="1"/>
    <row r="14908" s="252" customFormat="1"/>
    <row r="14909" s="252" customFormat="1"/>
    <row r="14910" s="252" customFormat="1"/>
    <row r="14911" s="252" customFormat="1"/>
    <row r="14912" s="252" customFormat="1"/>
    <row r="14913" s="252" customFormat="1"/>
    <row r="14914" s="252" customFormat="1"/>
    <row r="14915" s="252" customFormat="1"/>
    <row r="14916" s="252" customFormat="1"/>
    <row r="14917" s="252" customFormat="1"/>
    <row r="14918" s="252" customFormat="1"/>
    <row r="14919" s="252" customFormat="1"/>
    <row r="14920" s="252" customFormat="1"/>
    <row r="14921" s="252" customFormat="1"/>
    <row r="14922" s="252" customFormat="1"/>
    <row r="14923" s="252" customFormat="1"/>
    <row r="14924" s="252" customFormat="1"/>
    <row r="14925" s="252" customFormat="1"/>
    <row r="14926" s="252" customFormat="1"/>
    <row r="14927" s="252" customFormat="1"/>
    <row r="14928" s="252" customFormat="1"/>
    <row r="14929" s="252" customFormat="1"/>
    <row r="14930" s="252" customFormat="1"/>
    <row r="14931" s="252" customFormat="1"/>
    <row r="14932" s="252" customFormat="1"/>
    <row r="14933" s="252" customFormat="1"/>
    <row r="14934" s="252" customFormat="1"/>
    <row r="14935" s="252" customFormat="1"/>
    <row r="14936" s="252" customFormat="1"/>
    <row r="14937" s="252" customFormat="1"/>
    <row r="14938" s="252" customFormat="1"/>
    <row r="14939" s="252" customFormat="1"/>
    <row r="14940" s="252" customFormat="1"/>
    <row r="14941" s="252" customFormat="1"/>
    <row r="14942" s="252" customFormat="1"/>
    <row r="14943" s="252" customFormat="1"/>
    <row r="14944" s="252" customFormat="1"/>
    <row r="14945" s="252" customFormat="1"/>
    <row r="14946" s="252" customFormat="1"/>
    <row r="14947" s="252" customFormat="1"/>
    <row r="14948" s="252" customFormat="1"/>
    <row r="14949" s="252" customFormat="1"/>
    <row r="14950" s="252" customFormat="1"/>
    <row r="14951" s="252" customFormat="1"/>
    <row r="14952" s="252" customFormat="1"/>
    <row r="14953" s="252" customFormat="1"/>
    <row r="14954" s="252" customFormat="1"/>
    <row r="14955" s="252" customFormat="1"/>
    <row r="14956" s="252" customFormat="1"/>
    <row r="14957" s="252" customFormat="1"/>
    <row r="14958" s="252" customFormat="1"/>
    <row r="14959" s="252" customFormat="1"/>
    <row r="14960" s="252" customFormat="1"/>
    <row r="14961" s="252" customFormat="1"/>
    <row r="14962" s="252" customFormat="1"/>
    <row r="14963" s="252" customFormat="1"/>
    <row r="14964" s="252" customFormat="1"/>
    <row r="14965" s="252" customFormat="1"/>
    <row r="14966" s="252" customFormat="1"/>
    <row r="14967" s="252" customFormat="1"/>
    <row r="14968" s="252" customFormat="1"/>
    <row r="14969" s="252" customFormat="1"/>
    <row r="14970" s="252" customFormat="1"/>
    <row r="14971" s="252" customFormat="1"/>
    <row r="14972" s="252" customFormat="1"/>
    <row r="14973" s="252" customFormat="1"/>
    <row r="14974" s="252" customFormat="1"/>
    <row r="14975" s="252" customFormat="1"/>
    <row r="14976" s="252" customFormat="1"/>
    <row r="14977" s="252" customFormat="1"/>
    <row r="14978" s="252" customFormat="1"/>
    <row r="14979" s="252" customFormat="1"/>
    <row r="14980" s="252" customFormat="1"/>
    <row r="14981" s="252" customFormat="1"/>
    <row r="14982" s="252" customFormat="1"/>
    <row r="14983" s="252" customFormat="1"/>
    <row r="14984" s="252" customFormat="1"/>
    <row r="14985" s="252" customFormat="1"/>
    <row r="14986" s="252" customFormat="1"/>
    <row r="14987" s="252" customFormat="1"/>
    <row r="14988" s="252" customFormat="1"/>
    <row r="14989" s="252" customFormat="1"/>
    <row r="14990" s="252" customFormat="1"/>
    <row r="14991" s="252" customFormat="1"/>
    <row r="14992" s="252" customFormat="1"/>
    <row r="14993" s="252" customFormat="1"/>
    <row r="14994" s="252" customFormat="1"/>
    <row r="14995" s="252" customFormat="1"/>
    <row r="14996" s="252" customFormat="1"/>
    <row r="14997" s="252" customFormat="1"/>
    <row r="14998" s="252" customFormat="1"/>
    <row r="14999" s="252" customFormat="1"/>
    <row r="15000" s="252" customFormat="1"/>
    <row r="15001" s="252" customFormat="1"/>
    <row r="15002" s="252" customFormat="1"/>
    <row r="15003" s="252" customFormat="1"/>
    <row r="15004" s="252" customFormat="1"/>
    <row r="15005" s="252" customFormat="1"/>
    <row r="15006" s="252" customFormat="1"/>
    <row r="15007" s="252" customFormat="1"/>
    <row r="15008" s="252" customFormat="1"/>
    <row r="15009" s="252" customFormat="1"/>
    <row r="15010" s="252" customFormat="1"/>
    <row r="15011" s="252" customFormat="1"/>
    <row r="15012" s="252" customFormat="1"/>
    <row r="15013" s="252" customFormat="1"/>
    <row r="15014" s="252" customFormat="1"/>
    <row r="15015" s="252" customFormat="1"/>
    <row r="15016" s="252" customFormat="1"/>
    <row r="15017" s="252" customFormat="1"/>
    <row r="15018" s="252" customFormat="1"/>
    <row r="15019" s="252" customFormat="1"/>
    <row r="15020" s="252" customFormat="1"/>
    <row r="15021" s="252" customFormat="1"/>
    <row r="15022" s="252" customFormat="1"/>
    <row r="15023" s="252" customFormat="1"/>
    <row r="15024" s="252" customFormat="1"/>
    <row r="15025" s="252" customFormat="1"/>
    <row r="15026" s="252" customFormat="1"/>
    <row r="15027" s="252" customFormat="1"/>
    <row r="15028" s="252" customFormat="1"/>
    <row r="15029" s="252" customFormat="1"/>
    <row r="15030" s="252" customFormat="1"/>
    <row r="15031" s="252" customFormat="1"/>
    <row r="15032" s="252" customFormat="1"/>
    <row r="15033" s="252" customFormat="1"/>
    <row r="15034" s="252" customFormat="1"/>
    <row r="15035" s="252" customFormat="1"/>
    <row r="15036" s="252" customFormat="1"/>
    <row r="15037" s="252" customFormat="1"/>
    <row r="15038" s="252" customFormat="1"/>
    <row r="15039" s="252" customFormat="1"/>
    <row r="15040" s="252" customFormat="1"/>
    <row r="15041" s="252" customFormat="1"/>
    <row r="15042" s="252" customFormat="1"/>
    <row r="15043" s="252" customFormat="1"/>
    <row r="15044" s="252" customFormat="1"/>
    <row r="15045" s="252" customFormat="1"/>
    <row r="15046" s="252" customFormat="1"/>
    <row r="15047" s="252" customFormat="1"/>
    <row r="15048" s="252" customFormat="1"/>
    <row r="15049" s="252" customFormat="1"/>
    <row r="15050" s="252" customFormat="1"/>
    <row r="15051" s="252" customFormat="1"/>
    <row r="15052" s="252" customFormat="1"/>
    <row r="15053" s="252" customFormat="1"/>
    <row r="15054" s="252" customFormat="1"/>
    <row r="15055" s="252" customFormat="1"/>
    <row r="15056" s="252" customFormat="1"/>
    <row r="15057" s="252" customFormat="1"/>
    <row r="15058" s="252" customFormat="1"/>
    <row r="15059" s="252" customFormat="1"/>
    <row r="15060" s="252" customFormat="1"/>
    <row r="15061" s="252" customFormat="1"/>
    <row r="15062" s="252" customFormat="1"/>
    <row r="15063" s="252" customFormat="1"/>
    <row r="15064" s="252" customFormat="1"/>
    <row r="15065" s="252" customFormat="1"/>
    <row r="15066" s="252" customFormat="1"/>
    <row r="15067" s="252" customFormat="1"/>
    <row r="15068" s="252" customFormat="1"/>
    <row r="15069" s="252" customFormat="1"/>
    <row r="15070" s="252" customFormat="1"/>
    <row r="15071" s="252" customFormat="1"/>
    <row r="15072" s="252" customFormat="1"/>
    <row r="15073" s="252" customFormat="1"/>
    <row r="15074" s="252" customFormat="1"/>
    <row r="15075" s="252" customFormat="1"/>
    <row r="15076" s="252" customFormat="1"/>
    <row r="15077" s="252" customFormat="1"/>
    <row r="15078" s="252" customFormat="1"/>
    <row r="15079" s="252" customFormat="1"/>
    <row r="15080" s="252" customFormat="1"/>
    <row r="15081" s="252" customFormat="1"/>
    <row r="15082" s="252" customFormat="1"/>
    <row r="15083" s="252" customFormat="1"/>
    <row r="15084" s="252" customFormat="1"/>
    <row r="15085" s="252" customFormat="1"/>
    <row r="15086" s="252" customFormat="1"/>
    <row r="15087" s="252" customFormat="1"/>
    <row r="15088" s="252" customFormat="1"/>
    <row r="15089" s="252" customFormat="1"/>
    <row r="15090" s="252" customFormat="1"/>
    <row r="15091" s="252" customFormat="1"/>
    <row r="15092" s="252" customFormat="1"/>
    <row r="15093" s="252" customFormat="1"/>
    <row r="15094" s="252" customFormat="1"/>
    <row r="15095" s="252" customFormat="1"/>
    <row r="15096" s="252" customFormat="1"/>
    <row r="15097" s="252" customFormat="1"/>
    <row r="15098" s="252" customFormat="1"/>
    <row r="15099" s="252" customFormat="1"/>
    <row r="15100" s="252" customFormat="1"/>
    <row r="15101" s="252" customFormat="1"/>
    <row r="15102" s="252" customFormat="1"/>
    <row r="15103" s="252" customFormat="1"/>
    <row r="15104" s="252" customFormat="1"/>
    <row r="15105" s="252" customFormat="1"/>
    <row r="15106" s="252" customFormat="1"/>
    <row r="15107" s="252" customFormat="1"/>
    <row r="15108" s="252" customFormat="1"/>
    <row r="15109" s="252" customFormat="1"/>
    <row r="15110" s="252" customFormat="1"/>
    <row r="15111" s="252" customFormat="1"/>
    <row r="15112" s="252" customFormat="1"/>
    <row r="15113" s="252" customFormat="1"/>
    <row r="15114" s="252" customFormat="1"/>
    <row r="15115" s="252" customFormat="1"/>
    <row r="15116" s="252" customFormat="1"/>
    <row r="15117" s="252" customFormat="1"/>
    <row r="15118" s="252" customFormat="1"/>
    <row r="15119" s="252" customFormat="1"/>
    <row r="15120" s="252" customFormat="1"/>
    <row r="15121" s="252" customFormat="1"/>
    <row r="15122" s="252" customFormat="1"/>
    <row r="15123" s="252" customFormat="1"/>
    <row r="15124" s="252" customFormat="1"/>
    <row r="15125" s="252" customFormat="1"/>
    <row r="15126" s="252" customFormat="1"/>
    <row r="15127" s="252" customFormat="1"/>
    <row r="15128" s="252" customFormat="1"/>
    <row r="15129" s="252" customFormat="1"/>
    <row r="15130" s="252" customFormat="1"/>
    <row r="15131" s="252" customFormat="1"/>
    <row r="15132" s="252" customFormat="1"/>
    <row r="15133" s="252" customFormat="1"/>
    <row r="15134" s="252" customFormat="1"/>
    <row r="15135" s="252" customFormat="1"/>
    <row r="15136" s="252" customFormat="1"/>
    <row r="15137" s="252" customFormat="1"/>
    <row r="15138" s="252" customFormat="1"/>
    <row r="15139" s="252" customFormat="1"/>
    <row r="15140" s="252" customFormat="1"/>
    <row r="15141" s="252" customFormat="1"/>
    <row r="15142" s="252" customFormat="1"/>
    <row r="15143" s="252" customFormat="1"/>
    <row r="15144" s="252" customFormat="1"/>
    <row r="15145" s="252" customFormat="1"/>
    <row r="15146" s="252" customFormat="1"/>
    <row r="15147" s="252" customFormat="1"/>
    <row r="15148" s="252" customFormat="1"/>
    <row r="15149" s="252" customFormat="1"/>
    <row r="15150" s="252" customFormat="1"/>
    <row r="15151" s="252" customFormat="1"/>
    <row r="15152" s="252" customFormat="1"/>
    <row r="15153" s="252" customFormat="1"/>
    <row r="15154" s="252" customFormat="1"/>
    <row r="15155" s="252" customFormat="1"/>
    <row r="15156" s="252" customFormat="1"/>
    <row r="15157" s="252" customFormat="1"/>
    <row r="15158" s="252" customFormat="1"/>
    <row r="15159" s="252" customFormat="1"/>
    <row r="15160" s="252" customFormat="1"/>
    <row r="15161" s="252" customFormat="1"/>
    <row r="15162" s="252" customFormat="1"/>
    <row r="15163" s="252" customFormat="1"/>
    <row r="15164" s="252" customFormat="1"/>
    <row r="15165" s="252" customFormat="1"/>
    <row r="15166" s="252" customFormat="1"/>
    <row r="15167" s="252" customFormat="1"/>
    <row r="15168" s="252" customFormat="1"/>
    <row r="15169" s="252" customFormat="1"/>
    <row r="15170" s="252" customFormat="1"/>
    <row r="15171" s="252" customFormat="1"/>
    <row r="15172" s="252" customFormat="1"/>
    <row r="15173" s="252" customFormat="1"/>
    <row r="15174" s="252" customFormat="1"/>
    <row r="15175" s="252" customFormat="1"/>
    <row r="15176" s="252" customFormat="1"/>
    <row r="15177" s="252" customFormat="1"/>
    <row r="15178" s="252" customFormat="1"/>
    <row r="15179" s="252" customFormat="1"/>
    <row r="15180" s="252" customFormat="1"/>
    <row r="15181" s="252" customFormat="1"/>
    <row r="15182" s="252" customFormat="1"/>
    <row r="15183" s="252" customFormat="1"/>
    <row r="15184" s="252" customFormat="1"/>
    <row r="15185" s="252" customFormat="1"/>
    <row r="15186" s="252" customFormat="1"/>
    <row r="15187" s="252" customFormat="1"/>
    <row r="15188" s="252" customFormat="1"/>
    <row r="15189" s="252" customFormat="1"/>
    <row r="15190" s="252" customFormat="1"/>
    <row r="15191" s="252" customFormat="1"/>
    <row r="15192" s="252" customFormat="1"/>
    <row r="15193" s="252" customFormat="1"/>
    <row r="15194" s="252" customFormat="1"/>
    <row r="15195" s="252" customFormat="1"/>
    <row r="15196" s="252" customFormat="1"/>
    <row r="15197" s="252" customFormat="1"/>
    <row r="15198" s="252" customFormat="1"/>
    <row r="15199" s="252" customFormat="1"/>
    <row r="15200" s="252" customFormat="1"/>
    <row r="15201" s="252" customFormat="1"/>
    <row r="15202" s="252" customFormat="1"/>
    <row r="15203" s="252" customFormat="1"/>
    <row r="15204" s="252" customFormat="1"/>
    <row r="15205" s="252" customFormat="1"/>
    <row r="15206" s="252" customFormat="1"/>
    <row r="15207" s="252" customFormat="1"/>
    <row r="15208" s="252" customFormat="1"/>
    <row r="15209" s="252" customFormat="1"/>
    <row r="15210" s="252" customFormat="1"/>
    <row r="15211" s="252" customFormat="1"/>
    <row r="15212" s="252" customFormat="1"/>
    <row r="15213" s="252" customFormat="1"/>
    <row r="15214" s="252" customFormat="1"/>
    <row r="15215" s="252" customFormat="1"/>
    <row r="15216" s="252" customFormat="1"/>
    <row r="15217" s="252" customFormat="1"/>
    <row r="15218" s="252" customFormat="1"/>
    <row r="15219" s="252" customFormat="1"/>
    <row r="15220" s="252" customFormat="1"/>
    <row r="15221" s="252" customFormat="1"/>
    <row r="15222" s="252" customFormat="1"/>
    <row r="15223" s="252" customFormat="1"/>
    <row r="15224" s="252" customFormat="1"/>
    <row r="15225" s="252" customFormat="1"/>
    <row r="15226" s="252" customFormat="1"/>
    <row r="15227" s="252" customFormat="1"/>
    <row r="15228" s="252" customFormat="1"/>
    <row r="15229" s="252" customFormat="1"/>
    <row r="15230" s="252" customFormat="1"/>
    <row r="15231" s="252" customFormat="1"/>
    <row r="15232" s="252" customFormat="1"/>
    <row r="15233" s="252" customFormat="1"/>
    <row r="15234" s="252" customFormat="1"/>
    <row r="15235" s="252" customFormat="1"/>
    <row r="15236" s="252" customFormat="1"/>
    <row r="15237" s="252" customFormat="1"/>
    <row r="15238" s="252" customFormat="1"/>
    <row r="15239" s="252" customFormat="1"/>
    <row r="15240" s="252" customFormat="1"/>
    <row r="15241" s="252" customFormat="1"/>
    <row r="15242" s="252" customFormat="1"/>
    <row r="15243" s="252" customFormat="1"/>
    <row r="15244" s="252" customFormat="1"/>
    <row r="15245" s="252" customFormat="1"/>
    <row r="15246" s="252" customFormat="1"/>
    <row r="15247" s="252" customFormat="1"/>
    <row r="15248" s="252" customFormat="1"/>
    <row r="15249" s="252" customFormat="1"/>
    <row r="15250" s="252" customFormat="1"/>
    <row r="15251" s="252" customFormat="1"/>
    <row r="15252" s="252" customFormat="1"/>
    <row r="15253" s="252" customFormat="1"/>
    <row r="15254" s="252" customFormat="1"/>
    <row r="15255" s="252" customFormat="1"/>
    <row r="15256" s="252" customFormat="1"/>
    <row r="15257" s="252" customFormat="1"/>
    <row r="15258" s="252" customFormat="1"/>
    <row r="15259" s="252" customFormat="1"/>
    <row r="15260" s="252" customFormat="1"/>
    <row r="15261" s="252" customFormat="1"/>
    <row r="15262" s="252" customFormat="1"/>
    <row r="15263" s="252" customFormat="1"/>
    <row r="15264" s="252" customFormat="1"/>
    <row r="15265" s="252" customFormat="1"/>
    <row r="15266" s="252" customFormat="1"/>
    <row r="15267" s="252" customFormat="1"/>
    <row r="15268" s="252" customFormat="1"/>
    <row r="15269" s="252" customFormat="1"/>
    <row r="15270" s="252" customFormat="1"/>
    <row r="15271" s="252" customFormat="1"/>
    <row r="15272" s="252" customFormat="1"/>
    <row r="15273" s="252" customFormat="1"/>
    <row r="15274" s="252" customFormat="1"/>
    <row r="15275" s="252" customFormat="1"/>
    <row r="15276" s="252" customFormat="1"/>
    <row r="15277" s="252" customFormat="1"/>
    <row r="15278" s="252" customFormat="1"/>
    <row r="15279" s="252" customFormat="1"/>
    <row r="15280" s="252" customFormat="1"/>
    <row r="15281" s="252" customFormat="1"/>
    <row r="15282" s="252" customFormat="1"/>
    <row r="15283" s="252" customFormat="1"/>
    <row r="15284" s="252" customFormat="1"/>
    <row r="15285" s="252" customFormat="1"/>
    <row r="15286" s="252" customFormat="1"/>
    <row r="15287" s="252" customFormat="1"/>
    <row r="15288" s="252" customFormat="1"/>
    <row r="15289" s="252" customFormat="1"/>
    <row r="15290" s="252" customFormat="1"/>
    <row r="15291" s="252" customFormat="1"/>
    <row r="15292" s="252" customFormat="1"/>
    <row r="15293" s="252" customFormat="1"/>
    <row r="15294" s="252" customFormat="1"/>
    <row r="15295" s="252" customFormat="1"/>
    <row r="15296" s="252" customFormat="1"/>
    <row r="15297" s="252" customFormat="1"/>
    <row r="15298" s="252" customFormat="1"/>
    <row r="15299" s="252" customFormat="1"/>
    <row r="15300" s="252" customFormat="1"/>
    <row r="15301" s="252" customFormat="1"/>
    <row r="15302" s="252" customFormat="1"/>
    <row r="15303" s="252" customFormat="1"/>
    <row r="15304" s="252" customFormat="1"/>
    <row r="15305" s="252" customFormat="1"/>
    <row r="15306" s="252" customFormat="1"/>
    <row r="15307" s="252" customFormat="1"/>
    <row r="15308" s="252" customFormat="1"/>
    <row r="15309" s="252" customFormat="1"/>
    <row r="15310" s="252" customFormat="1"/>
    <row r="15311" s="252" customFormat="1"/>
    <row r="15312" s="252" customFormat="1"/>
    <row r="15313" s="252" customFormat="1"/>
    <row r="15314" s="252" customFormat="1"/>
    <row r="15315" s="252" customFormat="1"/>
    <row r="15316" s="252" customFormat="1"/>
    <row r="15317" s="252" customFormat="1"/>
    <row r="15318" s="252" customFormat="1"/>
    <row r="15319" s="252" customFormat="1"/>
    <row r="15320" s="252" customFormat="1"/>
    <row r="15321" s="252" customFormat="1"/>
    <row r="15322" s="252" customFormat="1"/>
    <row r="15323" s="252" customFormat="1"/>
    <row r="15324" s="252" customFormat="1"/>
    <row r="15325" s="252" customFormat="1"/>
    <row r="15326" s="252" customFormat="1"/>
    <row r="15327" s="252" customFormat="1"/>
    <row r="15328" s="252" customFormat="1"/>
    <row r="15329" s="252" customFormat="1"/>
    <row r="15330" s="252" customFormat="1"/>
    <row r="15331" s="252" customFormat="1"/>
    <row r="15332" s="252" customFormat="1"/>
    <row r="15333" s="252" customFormat="1"/>
    <row r="15334" s="252" customFormat="1"/>
    <row r="15335" s="252" customFormat="1"/>
    <row r="15336" s="252" customFormat="1"/>
    <row r="15337" s="252" customFormat="1"/>
    <row r="15338" s="252" customFormat="1"/>
    <row r="15339" s="252" customFormat="1"/>
    <row r="15340" s="252" customFormat="1"/>
    <row r="15341" s="252" customFormat="1"/>
    <row r="15342" s="252" customFormat="1"/>
    <row r="15343" s="252" customFormat="1"/>
    <row r="15344" s="252" customFormat="1"/>
    <row r="15345" s="252" customFormat="1"/>
    <row r="15346" s="252" customFormat="1"/>
    <row r="15347" s="252" customFormat="1"/>
    <row r="15348" s="252" customFormat="1"/>
    <row r="15349" s="252" customFormat="1"/>
    <row r="15350" s="252" customFormat="1"/>
    <row r="15351" s="252" customFormat="1"/>
    <row r="15352" s="252" customFormat="1"/>
    <row r="15353" s="252" customFormat="1"/>
    <row r="15354" s="252" customFormat="1"/>
    <row r="15355" s="252" customFormat="1"/>
    <row r="15356" s="252" customFormat="1"/>
    <row r="15357" s="252" customFormat="1"/>
    <row r="15358" s="252" customFormat="1"/>
    <row r="15359" s="252" customFormat="1"/>
    <row r="15360" s="252" customFormat="1"/>
    <row r="15361" s="252" customFormat="1"/>
    <row r="15362" s="252" customFormat="1"/>
    <row r="15363" s="252" customFormat="1"/>
    <row r="15364" s="252" customFormat="1"/>
    <row r="15365" s="252" customFormat="1"/>
    <row r="15366" s="252" customFormat="1"/>
    <row r="15367" s="252" customFormat="1"/>
    <row r="15368" s="252" customFormat="1"/>
    <row r="15369" s="252" customFormat="1"/>
    <row r="15370" s="252" customFormat="1"/>
    <row r="15371" s="252" customFormat="1"/>
    <row r="15372" s="252" customFormat="1"/>
    <row r="15373" s="252" customFormat="1"/>
    <row r="15374" s="252" customFormat="1"/>
    <row r="15375" s="252" customFormat="1"/>
    <row r="15376" s="252" customFormat="1"/>
    <row r="15377" s="252" customFormat="1"/>
    <row r="15378" s="252" customFormat="1"/>
    <row r="15379" s="252" customFormat="1"/>
    <row r="15380" s="252" customFormat="1"/>
    <row r="15381" s="252" customFormat="1"/>
    <row r="15382" s="252" customFormat="1"/>
    <row r="15383" s="252" customFormat="1"/>
    <row r="15384" s="252" customFormat="1"/>
    <row r="15385" s="252" customFormat="1"/>
    <row r="15386" s="252" customFormat="1"/>
    <row r="15387" s="252" customFormat="1"/>
    <row r="15388" s="252" customFormat="1"/>
    <row r="15389" s="252" customFormat="1"/>
    <row r="15390" s="252" customFormat="1"/>
    <row r="15391" s="252" customFormat="1"/>
    <row r="15392" s="252" customFormat="1"/>
    <row r="15393" s="252" customFormat="1"/>
    <row r="15394" s="252" customFormat="1"/>
    <row r="15395" s="252" customFormat="1"/>
    <row r="15396" s="252" customFormat="1"/>
    <row r="15397" s="252" customFormat="1"/>
    <row r="15398" s="252" customFormat="1"/>
    <row r="15399" s="252" customFormat="1"/>
    <row r="15400" s="252" customFormat="1"/>
    <row r="15401" s="252" customFormat="1"/>
    <row r="15402" s="252" customFormat="1"/>
    <row r="15403" s="252" customFormat="1"/>
    <row r="15404" s="252" customFormat="1"/>
    <row r="15405" s="252" customFormat="1"/>
    <row r="15406" s="252" customFormat="1"/>
    <row r="15407" s="252" customFormat="1"/>
    <row r="15408" s="252" customFormat="1"/>
    <row r="15409" s="252" customFormat="1"/>
    <row r="15410" s="252" customFormat="1"/>
    <row r="15411" s="252" customFormat="1"/>
    <row r="15412" s="252" customFormat="1"/>
    <row r="15413" s="252" customFormat="1"/>
    <row r="15414" s="252" customFormat="1"/>
    <row r="15415" s="252" customFormat="1"/>
    <row r="15416" s="252" customFormat="1"/>
    <row r="15417" s="252" customFormat="1"/>
    <row r="15418" s="252" customFormat="1"/>
    <row r="15419" s="252" customFormat="1"/>
    <row r="15420" s="252" customFormat="1"/>
    <row r="15421" s="252" customFormat="1"/>
    <row r="15422" s="252" customFormat="1"/>
    <row r="15423" s="252" customFormat="1"/>
    <row r="15424" s="252" customFormat="1"/>
    <row r="15425" s="252" customFormat="1"/>
    <row r="15426" s="252" customFormat="1"/>
    <row r="15427" s="252" customFormat="1"/>
    <row r="15428" s="252" customFormat="1"/>
    <row r="15429" s="252" customFormat="1"/>
    <row r="15430" s="252" customFormat="1"/>
    <row r="15431" s="252" customFormat="1"/>
    <row r="15432" s="252" customFormat="1"/>
    <row r="15433" s="252" customFormat="1"/>
    <row r="15434" s="252" customFormat="1"/>
    <row r="15435" s="252" customFormat="1"/>
    <row r="15436" s="252" customFormat="1"/>
    <row r="15437" s="252" customFormat="1"/>
    <row r="15438" s="252" customFormat="1"/>
    <row r="15439" s="252" customFormat="1"/>
    <row r="15440" s="252" customFormat="1"/>
    <row r="15441" s="252" customFormat="1"/>
    <row r="15442" s="252" customFormat="1"/>
    <row r="15443" s="252" customFormat="1"/>
    <row r="15444" s="252" customFormat="1"/>
    <row r="15445" s="252" customFormat="1"/>
    <row r="15446" s="252" customFormat="1"/>
    <row r="15447" s="252" customFormat="1"/>
    <row r="15448" s="252" customFormat="1"/>
    <row r="15449" s="252" customFormat="1"/>
    <row r="15450" s="252" customFormat="1"/>
    <row r="15451" s="252" customFormat="1"/>
    <row r="15452" s="252" customFormat="1"/>
    <row r="15453" s="252" customFormat="1"/>
    <row r="15454" s="252" customFormat="1"/>
    <row r="15455" s="252" customFormat="1"/>
    <row r="15456" s="252" customFormat="1"/>
    <row r="15457" s="252" customFormat="1"/>
    <row r="15458" s="252" customFormat="1"/>
    <row r="15459" s="252" customFormat="1"/>
    <row r="15460" s="252" customFormat="1"/>
    <row r="15461" s="252" customFormat="1"/>
    <row r="15462" s="252" customFormat="1"/>
    <row r="15463" s="252" customFormat="1"/>
    <row r="15464" s="252" customFormat="1"/>
    <row r="15465" s="252" customFormat="1"/>
    <row r="15466" s="252" customFormat="1"/>
    <row r="15467" s="252" customFormat="1"/>
    <row r="15468" s="252" customFormat="1"/>
    <row r="15469" s="252" customFormat="1"/>
    <row r="15470" s="252" customFormat="1"/>
    <row r="15471" s="252" customFormat="1"/>
    <row r="15472" s="252" customFormat="1"/>
    <row r="15473" s="252" customFormat="1"/>
    <row r="15474" s="252" customFormat="1"/>
    <row r="15475" s="252" customFormat="1"/>
    <row r="15476" s="252" customFormat="1"/>
    <row r="15477" s="252" customFormat="1"/>
    <row r="15478" s="252" customFormat="1"/>
    <row r="15479" s="252" customFormat="1"/>
    <row r="15480" s="252" customFormat="1"/>
    <row r="15481" s="252" customFormat="1"/>
    <row r="15482" s="252" customFormat="1"/>
    <row r="15483" s="252" customFormat="1"/>
    <row r="15484" s="252" customFormat="1"/>
    <row r="15485" s="252" customFormat="1"/>
    <row r="15486" s="252" customFormat="1"/>
    <row r="15487" s="252" customFormat="1"/>
    <row r="15488" s="252" customFormat="1"/>
    <row r="15489" s="252" customFormat="1"/>
    <row r="15490" s="252" customFormat="1"/>
    <row r="15491" s="252" customFormat="1"/>
    <row r="15492" s="252" customFormat="1"/>
    <row r="15493" s="252" customFormat="1"/>
    <row r="15494" s="252" customFormat="1"/>
    <row r="15495" s="252" customFormat="1"/>
    <row r="15496" s="252" customFormat="1"/>
    <row r="15497" s="252" customFormat="1"/>
    <row r="15498" s="252" customFormat="1"/>
    <row r="15499" s="252" customFormat="1"/>
    <row r="15500" s="252" customFormat="1"/>
    <row r="15501" s="252" customFormat="1"/>
    <row r="15502" s="252" customFormat="1"/>
    <row r="15503" s="252" customFormat="1"/>
    <row r="15504" s="252" customFormat="1"/>
    <row r="15505" s="252" customFormat="1"/>
    <row r="15506" s="252" customFormat="1"/>
    <row r="15507" s="252" customFormat="1"/>
    <row r="15508" s="252" customFormat="1"/>
    <row r="15509" s="252" customFormat="1"/>
    <row r="15510" s="252" customFormat="1"/>
    <row r="15511" s="252" customFormat="1"/>
    <row r="15512" s="252" customFormat="1"/>
    <row r="15513" s="252" customFormat="1"/>
    <row r="15514" s="252" customFormat="1"/>
    <row r="15515" s="252" customFormat="1"/>
    <row r="15516" s="252" customFormat="1"/>
    <row r="15517" s="252" customFormat="1"/>
    <row r="15518" s="252" customFormat="1"/>
    <row r="15519" s="252" customFormat="1"/>
    <row r="15520" s="252" customFormat="1"/>
    <row r="15521" s="252" customFormat="1"/>
    <row r="15522" s="252" customFormat="1"/>
    <row r="15523" s="252" customFormat="1"/>
    <row r="15524" s="252" customFormat="1"/>
    <row r="15525" s="252" customFormat="1"/>
    <row r="15526" s="252" customFormat="1"/>
    <row r="15527" s="252" customFormat="1"/>
    <row r="15528" s="252" customFormat="1"/>
    <row r="15529" s="252" customFormat="1"/>
    <row r="15530" s="252" customFormat="1"/>
    <row r="15531" s="252" customFormat="1"/>
    <row r="15532" s="252" customFormat="1"/>
    <row r="15533" s="252" customFormat="1"/>
    <row r="15534" s="252" customFormat="1"/>
    <row r="15535" s="252" customFormat="1"/>
    <row r="15536" s="252" customFormat="1"/>
    <row r="15537" s="252" customFormat="1"/>
    <row r="15538" s="252" customFormat="1"/>
    <row r="15539" s="252" customFormat="1"/>
    <row r="15540" s="252" customFormat="1"/>
    <row r="15541" s="252" customFormat="1"/>
    <row r="15542" s="252" customFormat="1"/>
    <row r="15543" s="252" customFormat="1"/>
    <row r="15544" s="252" customFormat="1"/>
    <row r="15545" s="252" customFormat="1"/>
    <row r="15546" s="252" customFormat="1"/>
    <row r="15547" s="252" customFormat="1"/>
    <row r="15548" s="252" customFormat="1"/>
    <row r="15549" s="252" customFormat="1"/>
    <row r="15550" s="252" customFormat="1"/>
    <row r="15551" s="252" customFormat="1"/>
    <row r="15552" s="252" customFormat="1"/>
    <row r="15553" s="252" customFormat="1"/>
    <row r="15554" s="252" customFormat="1"/>
    <row r="15555" s="252" customFormat="1"/>
    <row r="15556" s="252" customFormat="1"/>
    <row r="15557" s="252" customFormat="1"/>
    <row r="15558" s="252" customFormat="1"/>
    <row r="15559" s="252" customFormat="1"/>
    <row r="15560" s="252" customFormat="1"/>
    <row r="15561" s="252" customFormat="1"/>
    <row r="15562" s="252" customFormat="1"/>
    <row r="15563" s="252" customFormat="1"/>
    <row r="15564" s="252" customFormat="1"/>
    <row r="15565" s="252" customFormat="1"/>
    <row r="15566" s="252" customFormat="1"/>
    <row r="15567" s="252" customFormat="1"/>
    <row r="15568" s="252" customFormat="1"/>
    <row r="15569" s="252" customFormat="1"/>
    <row r="15570" s="252" customFormat="1"/>
    <row r="15571" s="252" customFormat="1"/>
    <row r="15572" s="252" customFormat="1"/>
    <row r="15573" s="252" customFormat="1"/>
    <row r="15574" s="252" customFormat="1"/>
    <row r="15575" s="252" customFormat="1"/>
    <row r="15576" s="252" customFormat="1"/>
    <row r="15577" s="252" customFormat="1"/>
    <row r="15578" s="252" customFormat="1"/>
    <row r="15579" s="252" customFormat="1"/>
    <row r="15580" s="252" customFormat="1"/>
    <row r="15581" s="252" customFormat="1"/>
    <row r="15582" s="252" customFormat="1"/>
    <row r="15583" s="252" customFormat="1"/>
    <row r="15584" s="252" customFormat="1"/>
    <row r="15585" s="252" customFormat="1"/>
    <row r="15586" s="252" customFormat="1"/>
    <row r="15587" s="252" customFormat="1"/>
    <row r="15588" s="252" customFormat="1"/>
    <row r="15589" s="252" customFormat="1"/>
    <row r="15590" s="252" customFormat="1"/>
    <row r="15591" s="252" customFormat="1"/>
    <row r="15592" s="252" customFormat="1"/>
    <row r="15593" s="252" customFormat="1"/>
    <row r="15594" s="252" customFormat="1"/>
    <row r="15595" s="252" customFormat="1"/>
    <row r="15596" s="252" customFormat="1"/>
    <row r="15597" s="252" customFormat="1"/>
    <row r="15598" s="252" customFormat="1"/>
    <row r="15599" s="252" customFormat="1"/>
    <row r="15600" s="252" customFormat="1"/>
    <row r="15601" s="252" customFormat="1"/>
    <row r="15602" s="252" customFormat="1"/>
    <row r="15603" s="252" customFormat="1"/>
    <row r="15604" s="252" customFormat="1"/>
    <row r="15605" s="252" customFormat="1"/>
    <row r="15606" s="252" customFormat="1"/>
    <row r="15607" s="252" customFormat="1"/>
    <row r="15608" s="252" customFormat="1"/>
    <row r="15609" s="252" customFormat="1"/>
    <row r="15610" s="252" customFormat="1"/>
    <row r="15611" s="252" customFormat="1"/>
    <row r="15612" s="252" customFormat="1"/>
    <row r="15613" s="252" customFormat="1"/>
    <row r="15614" s="252" customFormat="1"/>
    <row r="15615" s="252" customFormat="1"/>
    <row r="15616" s="252" customFormat="1"/>
    <row r="15617" s="252" customFormat="1"/>
    <row r="15618" s="252" customFormat="1"/>
    <row r="15619" s="252" customFormat="1"/>
    <row r="15620" s="252" customFormat="1"/>
    <row r="15621" s="252" customFormat="1"/>
    <row r="15622" s="252" customFormat="1"/>
    <row r="15623" s="252" customFormat="1"/>
    <row r="15624" s="252" customFormat="1"/>
    <row r="15625" s="252" customFormat="1"/>
    <row r="15626" s="252" customFormat="1"/>
    <row r="15627" s="252" customFormat="1"/>
    <row r="15628" s="252" customFormat="1"/>
    <row r="15629" s="252" customFormat="1"/>
    <row r="15630" s="252" customFormat="1"/>
    <row r="15631" s="252" customFormat="1"/>
    <row r="15632" s="252" customFormat="1"/>
    <row r="15633" s="252" customFormat="1"/>
    <row r="15634" s="252" customFormat="1"/>
    <row r="15635" s="252" customFormat="1"/>
    <row r="15636" s="252" customFormat="1"/>
    <row r="15637" s="252" customFormat="1"/>
    <row r="15638" s="252" customFormat="1"/>
    <row r="15639" s="252" customFormat="1"/>
    <row r="15640" s="252" customFormat="1"/>
    <row r="15641" s="252" customFormat="1"/>
    <row r="15642" s="252" customFormat="1"/>
    <row r="15643" s="252" customFormat="1"/>
    <row r="15644" s="252" customFormat="1"/>
    <row r="15645" s="252" customFormat="1"/>
    <row r="15646" s="252" customFormat="1"/>
    <row r="15647" s="252" customFormat="1"/>
    <row r="15648" s="252" customFormat="1"/>
    <row r="15649" s="252" customFormat="1"/>
    <row r="15650" s="252" customFormat="1"/>
    <row r="15651" s="252" customFormat="1"/>
    <row r="15652" s="252" customFormat="1"/>
    <row r="15653" s="252" customFormat="1"/>
    <row r="15654" s="252" customFormat="1"/>
    <row r="15655" s="252" customFormat="1"/>
    <row r="15656" s="252" customFormat="1"/>
    <row r="15657" s="252" customFormat="1"/>
    <row r="15658" s="252" customFormat="1"/>
    <row r="15659" s="252" customFormat="1"/>
    <row r="15660" s="252" customFormat="1"/>
    <row r="15661" s="252" customFormat="1"/>
    <row r="15662" s="252" customFormat="1"/>
    <row r="15663" s="252" customFormat="1"/>
    <row r="15664" s="252" customFormat="1"/>
    <row r="15665" s="252" customFormat="1"/>
    <row r="15666" s="252" customFormat="1"/>
    <row r="15667" s="252" customFormat="1"/>
    <row r="15668" s="252" customFormat="1"/>
    <row r="15669" s="252" customFormat="1"/>
    <row r="15670" s="252" customFormat="1"/>
    <row r="15671" s="252" customFormat="1"/>
    <row r="15672" s="252" customFormat="1"/>
    <row r="15673" s="252" customFormat="1"/>
    <row r="15674" s="252" customFormat="1"/>
    <row r="15675" s="252" customFormat="1"/>
    <row r="15676" s="252" customFormat="1"/>
    <row r="15677" s="252" customFormat="1"/>
    <row r="15678" s="252" customFormat="1"/>
    <row r="15679" s="252" customFormat="1"/>
    <row r="15680" s="252" customFormat="1"/>
    <row r="15681" s="252" customFormat="1"/>
    <row r="15682" s="252" customFormat="1"/>
    <row r="15683" s="252" customFormat="1"/>
    <row r="15684" s="252" customFormat="1"/>
    <row r="15685" s="252" customFormat="1"/>
    <row r="15686" s="252" customFormat="1"/>
    <row r="15687" s="252" customFormat="1"/>
    <row r="15688" s="252" customFormat="1"/>
    <row r="15689" s="252" customFormat="1"/>
    <row r="15690" s="252" customFormat="1"/>
    <row r="15691" s="252" customFormat="1"/>
    <row r="15692" s="252" customFormat="1"/>
    <row r="15693" s="252" customFormat="1"/>
    <row r="15694" s="252" customFormat="1"/>
    <row r="15695" s="252" customFormat="1"/>
    <row r="15696" s="252" customFormat="1"/>
    <row r="15697" s="252" customFormat="1"/>
    <row r="15698" s="252" customFormat="1"/>
    <row r="15699" s="252" customFormat="1"/>
    <row r="15700" s="252" customFormat="1"/>
    <row r="15701" s="252" customFormat="1"/>
    <row r="15702" s="252" customFormat="1"/>
    <row r="15703" s="252" customFormat="1"/>
    <row r="15704" s="252" customFormat="1"/>
    <row r="15705" s="252" customFormat="1"/>
    <row r="15706" s="252" customFormat="1"/>
    <row r="15707" s="252" customFormat="1"/>
    <row r="15708" s="252" customFormat="1"/>
    <row r="15709" s="252" customFormat="1"/>
    <row r="15710" s="252" customFormat="1"/>
    <row r="15711" s="252" customFormat="1"/>
    <row r="15712" s="252" customFormat="1"/>
    <row r="15713" s="252" customFormat="1"/>
    <row r="15714" s="252" customFormat="1"/>
    <row r="15715" s="252" customFormat="1"/>
    <row r="15716" s="252" customFormat="1"/>
    <row r="15717" s="252" customFormat="1"/>
    <row r="15718" s="252" customFormat="1"/>
    <row r="15719" s="252" customFormat="1"/>
    <row r="15720" s="252" customFormat="1"/>
    <row r="15721" s="252" customFormat="1"/>
    <row r="15722" s="252" customFormat="1"/>
    <row r="15723" s="252" customFormat="1"/>
    <row r="15724" s="252" customFormat="1"/>
    <row r="15725" s="252" customFormat="1"/>
    <row r="15726" s="252" customFormat="1"/>
    <row r="15727" s="252" customFormat="1"/>
    <row r="15728" s="252" customFormat="1"/>
    <row r="15729" s="252" customFormat="1"/>
    <row r="15730" s="252" customFormat="1"/>
    <row r="15731" s="252" customFormat="1"/>
    <row r="15732" s="252" customFormat="1"/>
    <row r="15733" s="252" customFormat="1"/>
    <row r="15734" s="252" customFormat="1"/>
    <row r="15735" s="252" customFormat="1"/>
    <row r="15736" s="252" customFormat="1"/>
    <row r="15737" s="252" customFormat="1"/>
    <row r="15738" s="252" customFormat="1"/>
    <row r="15739" s="252" customFormat="1"/>
    <row r="15740" s="252" customFormat="1"/>
    <row r="15741" s="252" customFormat="1"/>
    <row r="15742" s="252" customFormat="1"/>
    <row r="15743" s="252" customFormat="1"/>
    <row r="15744" s="252" customFormat="1"/>
    <row r="15745" s="252" customFormat="1"/>
    <row r="15746" s="252" customFormat="1"/>
    <row r="15747" s="252" customFormat="1"/>
    <row r="15748" s="252" customFormat="1"/>
    <row r="15749" s="252" customFormat="1"/>
    <row r="15750" s="252" customFormat="1"/>
    <row r="15751" s="252" customFormat="1"/>
    <row r="15752" s="252" customFormat="1"/>
    <row r="15753" s="252" customFormat="1"/>
    <row r="15754" s="252" customFormat="1"/>
    <row r="15755" s="252" customFormat="1"/>
    <row r="15756" s="252" customFormat="1"/>
    <row r="15757" s="252" customFormat="1"/>
    <row r="15758" s="252" customFormat="1"/>
    <row r="15759" s="252" customFormat="1"/>
    <row r="15760" s="252" customFormat="1"/>
    <row r="15761" s="252" customFormat="1"/>
    <row r="15762" s="252" customFormat="1"/>
    <row r="15763" s="252" customFormat="1"/>
    <row r="15764" s="252" customFormat="1"/>
    <row r="15765" s="252" customFormat="1"/>
    <row r="15766" s="252" customFormat="1"/>
    <row r="15767" s="252" customFormat="1"/>
    <row r="15768" s="252" customFormat="1"/>
    <row r="15769" s="252" customFormat="1"/>
    <row r="15770" s="252" customFormat="1"/>
    <row r="15771" s="252" customFormat="1"/>
    <row r="15772" s="252" customFormat="1"/>
    <row r="15773" s="252" customFormat="1"/>
    <row r="15774" s="252" customFormat="1"/>
    <row r="15775" s="252" customFormat="1"/>
    <row r="15776" s="252" customFormat="1"/>
    <row r="15777" s="252" customFormat="1"/>
    <row r="15778" s="252" customFormat="1"/>
    <row r="15779" s="252" customFormat="1"/>
    <row r="15780" s="252" customFormat="1"/>
    <row r="15781" s="252" customFormat="1"/>
    <row r="15782" s="252" customFormat="1"/>
    <row r="15783" s="252" customFormat="1"/>
    <row r="15784" s="252" customFormat="1"/>
    <row r="15785" s="252" customFormat="1"/>
    <row r="15786" s="252" customFormat="1"/>
    <row r="15787" s="252" customFormat="1"/>
    <row r="15788" s="252" customFormat="1"/>
    <row r="15789" s="252" customFormat="1"/>
    <row r="15790" s="252" customFormat="1"/>
    <row r="15791" s="252" customFormat="1"/>
    <row r="15792" s="252" customFormat="1"/>
    <row r="15793" s="252" customFormat="1"/>
    <row r="15794" s="252" customFormat="1"/>
    <row r="15795" s="252" customFormat="1"/>
    <row r="15796" s="252" customFormat="1"/>
    <row r="15797" s="252" customFormat="1"/>
    <row r="15798" s="252" customFormat="1"/>
    <row r="15799" s="252" customFormat="1"/>
    <row r="15800" s="252" customFormat="1"/>
    <row r="15801" s="252" customFormat="1"/>
    <row r="15802" s="252" customFormat="1"/>
    <row r="15803" s="252" customFormat="1"/>
    <row r="15804" s="252" customFormat="1"/>
    <row r="15805" s="252" customFormat="1"/>
    <row r="15806" s="252" customFormat="1"/>
    <row r="15807" s="252" customFormat="1"/>
    <row r="15808" s="252" customFormat="1"/>
    <row r="15809" s="252" customFormat="1"/>
    <row r="15810" s="252" customFormat="1"/>
    <row r="15811" s="252" customFormat="1"/>
    <row r="15812" s="252" customFormat="1"/>
    <row r="15813" s="252" customFormat="1"/>
    <row r="15814" s="252" customFormat="1"/>
    <row r="15815" s="252" customFormat="1"/>
    <row r="15816" s="252" customFormat="1"/>
    <row r="15817" s="252" customFormat="1"/>
    <row r="15818" s="252" customFormat="1"/>
    <row r="15819" s="252" customFormat="1"/>
    <row r="15820" s="252" customFormat="1"/>
    <row r="15821" s="252" customFormat="1"/>
    <row r="15822" s="252" customFormat="1"/>
    <row r="15823" s="252" customFormat="1"/>
    <row r="15824" s="252" customFormat="1"/>
    <row r="15825" s="252" customFormat="1"/>
    <row r="15826" s="252" customFormat="1"/>
    <row r="15827" s="252" customFormat="1"/>
    <row r="15828" s="252" customFormat="1"/>
    <row r="15829" s="252" customFormat="1"/>
    <row r="15830" s="252" customFormat="1"/>
    <row r="15831" s="252" customFormat="1"/>
    <row r="15832" s="252" customFormat="1"/>
    <row r="15833" s="252" customFormat="1"/>
    <row r="15834" s="252" customFormat="1"/>
    <row r="15835" s="252" customFormat="1"/>
    <row r="15836" s="252" customFormat="1"/>
    <row r="15837" s="252" customFormat="1"/>
    <row r="15838" s="252" customFormat="1"/>
    <row r="15839" s="252" customFormat="1"/>
    <row r="15840" s="252" customFormat="1"/>
    <row r="15841" s="252" customFormat="1"/>
    <row r="15842" s="252" customFormat="1"/>
    <row r="15843" s="252" customFormat="1"/>
    <row r="15844" s="252" customFormat="1"/>
    <row r="15845" s="252" customFormat="1"/>
    <row r="15846" s="252" customFormat="1"/>
    <row r="15847" s="252" customFormat="1"/>
    <row r="15848" s="252" customFormat="1"/>
    <row r="15849" s="252" customFormat="1"/>
    <row r="15850" s="252" customFormat="1"/>
    <row r="15851" s="252" customFormat="1"/>
    <row r="15852" s="252" customFormat="1"/>
    <row r="15853" s="252" customFormat="1"/>
    <row r="15854" s="252" customFormat="1"/>
    <row r="15855" s="252" customFormat="1"/>
    <row r="15856" s="252" customFormat="1"/>
    <row r="15857" s="252" customFormat="1"/>
    <row r="15858" s="252" customFormat="1"/>
    <row r="15859" s="252" customFormat="1"/>
    <row r="15860" s="252" customFormat="1"/>
    <row r="15861" s="252" customFormat="1"/>
    <row r="15862" s="252" customFormat="1"/>
    <row r="15863" s="252" customFormat="1"/>
    <row r="15864" s="252" customFormat="1"/>
    <row r="15865" s="252" customFormat="1"/>
    <row r="15866" s="252" customFormat="1"/>
    <row r="15867" s="252" customFormat="1"/>
    <row r="15868" s="252" customFormat="1"/>
    <row r="15869" s="252" customFormat="1"/>
    <row r="15870" s="252" customFormat="1"/>
    <row r="15871" s="252" customFormat="1"/>
    <row r="15872" s="252" customFormat="1"/>
    <row r="15873" s="252" customFormat="1"/>
    <row r="15874" s="252" customFormat="1"/>
    <row r="15875" s="252" customFormat="1"/>
    <row r="15876" s="252" customFormat="1"/>
    <row r="15877" s="252" customFormat="1"/>
    <row r="15878" s="252" customFormat="1"/>
    <row r="15879" s="252" customFormat="1"/>
    <row r="15880" s="252" customFormat="1"/>
    <row r="15881" s="252" customFormat="1"/>
    <row r="15882" s="252" customFormat="1"/>
    <row r="15883" s="252" customFormat="1"/>
    <row r="15884" s="252" customFormat="1"/>
    <row r="15885" s="252" customFormat="1"/>
    <row r="15886" s="252" customFormat="1"/>
    <row r="15887" s="252" customFormat="1"/>
    <row r="15888" s="252" customFormat="1"/>
    <row r="15889" s="252" customFormat="1"/>
    <row r="15890" s="252" customFormat="1"/>
    <row r="15891" s="252" customFormat="1"/>
    <row r="15892" s="252" customFormat="1"/>
    <row r="15893" s="252" customFormat="1"/>
    <row r="15894" s="252" customFormat="1"/>
    <row r="15895" s="252" customFormat="1"/>
    <row r="15896" s="252" customFormat="1"/>
    <row r="15897" s="252" customFormat="1"/>
    <row r="15898" s="252" customFormat="1"/>
    <row r="15899" s="252" customFormat="1"/>
    <row r="15900" s="252" customFormat="1"/>
    <row r="15901" s="252" customFormat="1"/>
    <row r="15902" s="252" customFormat="1"/>
    <row r="15903" s="252" customFormat="1"/>
    <row r="15904" s="252" customFormat="1"/>
    <row r="15905" s="252" customFormat="1"/>
    <row r="15906" s="252" customFormat="1"/>
    <row r="15907" s="252" customFormat="1"/>
    <row r="42433" s="252" customFormat="1"/>
    <row r="42434" s="252" customFormat="1"/>
    <row r="42435" s="252" customFormat="1"/>
    <row r="42436" s="252" customFormat="1"/>
    <row r="42437" s="252" customFormat="1"/>
    <row r="42438" s="252" customFormat="1"/>
    <row r="42439" s="252" customFormat="1"/>
    <row r="42440" s="252" customFormat="1"/>
    <row r="42441" s="252" customFormat="1"/>
    <row r="42442" s="252" customFormat="1"/>
    <row r="42443" s="252" customFormat="1"/>
    <row r="42444" s="252" customFormat="1"/>
    <row r="42445" s="252" customFormat="1"/>
    <row r="42446" s="252" customFormat="1"/>
    <row r="42447" s="252" customFormat="1"/>
    <row r="42448" s="252" customFormat="1"/>
    <row r="42449" s="252" customFormat="1"/>
    <row r="42450" s="252" customFormat="1"/>
    <row r="42451" s="252" customFormat="1"/>
    <row r="42452" s="252" customFormat="1"/>
    <row r="42453" s="252" customFormat="1"/>
    <row r="42454" s="252" customFormat="1"/>
    <row r="42455" s="252" customFormat="1"/>
    <row r="42456" s="252" customFormat="1"/>
    <row r="42457" s="252" customFormat="1"/>
    <row r="42458" s="252" customFormat="1"/>
    <row r="42459" s="252" customFormat="1"/>
    <row r="42460" s="252" customFormat="1"/>
    <row r="42461" s="252" customFormat="1"/>
    <row r="42462" s="252" customFormat="1"/>
    <row r="42463" s="252" customFormat="1"/>
    <row r="42464" s="252" customFormat="1"/>
    <row r="42465" s="252" customFormat="1"/>
    <row r="42466" s="252" customFormat="1"/>
    <row r="42467" s="252" customFormat="1"/>
    <row r="42468" s="252" customFormat="1"/>
    <row r="42469" s="252" customFormat="1"/>
    <row r="42470" s="252" customFormat="1"/>
    <row r="42471" s="252" customFormat="1"/>
    <row r="42472" s="252" customFormat="1"/>
    <row r="42473" s="252" customFormat="1"/>
    <row r="42474" s="252" customFormat="1"/>
    <row r="42475" s="252" customFormat="1"/>
    <row r="42476" s="252" customFormat="1"/>
    <row r="42477" s="252" customFormat="1"/>
    <row r="42478" s="252" customFormat="1"/>
    <row r="42479" s="252" customFormat="1"/>
    <row r="42480" s="252" customFormat="1"/>
    <row r="42481" s="252" customFormat="1"/>
    <row r="42482" s="252" customFormat="1"/>
    <row r="42483" s="252" customFormat="1"/>
    <row r="42484" s="252" customFormat="1"/>
    <row r="42485" s="252" customFormat="1"/>
    <row r="42486" s="252" customFormat="1"/>
    <row r="42487" s="252" customFormat="1"/>
    <row r="42488" s="252" customFormat="1"/>
    <row r="42489" s="252" customFormat="1"/>
    <row r="42490" s="252" customFormat="1"/>
    <row r="42491" s="252" customFormat="1"/>
    <row r="42492" s="252" customFormat="1"/>
    <row r="42493" s="252" customFormat="1"/>
    <row r="42494" s="252" customFormat="1"/>
    <row r="42495" s="252" customFormat="1"/>
    <row r="42496" s="252" customFormat="1"/>
    <row r="42497" s="252" customFormat="1"/>
    <row r="42498" s="252" customFormat="1"/>
    <row r="42499" s="252" customFormat="1"/>
    <row r="42500" s="252" customFormat="1"/>
    <row r="42501" s="252" customFormat="1"/>
    <row r="42502" s="252" customFormat="1"/>
    <row r="42503" s="252" customFormat="1"/>
    <row r="42504" s="252" customFormat="1"/>
    <row r="42505" s="252" customFormat="1"/>
    <row r="42506" s="252" customFormat="1"/>
    <row r="42507" s="252" customFormat="1"/>
    <row r="42508" s="252" customFormat="1"/>
    <row r="42509" s="252" customFormat="1"/>
    <row r="42510" s="252" customFormat="1"/>
    <row r="42511" s="252" customFormat="1"/>
    <row r="42512" s="252" customFormat="1"/>
    <row r="42513" s="252" customFormat="1"/>
    <row r="42514" s="252" customFormat="1"/>
    <row r="42515" s="252" customFormat="1"/>
    <row r="42516" s="252" customFormat="1"/>
    <row r="42517" s="252" customFormat="1"/>
    <row r="42518" s="252" customFormat="1"/>
    <row r="42519" s="252" customFormat="1"/>
    <row r="42520" s="252" customFormat="1"/>
    <row r="42521" s="252" customFormat="1"/>
    <row r="42522" s="252" customFormat="1"/>
    <row r="42523" s="252" customFormat="1"/>
    <row r="42524" s="252" customFormat="1"/>
    <row r="42525" s="252" customFormat="1"/>
    <row r="42526" s="252" customFormat="1"/>
    <row r="42527" s="252" customFormat="1"/>
    <row r="42528" s="252" customFormat="1"/>
    <row r="42529" s="252" customFormat="1"/>
    <row r="42530" s="252" customFormat="1"/>
    <row r="42531" s="252" customFormat="1"/>
    <row r="42532" s="252" customFormat="1"/>
    <row r="42533" s="252" customFormat="1"/>
    <row r="42534" s="252" customFormat="1"/>
    <row r="42535" s="252" customFormat="1"/>
    <row r="42536" s="252" customFormat="1"/>
    <row r="42537" s="252" customFormat="1"/>
    <row r="42538" s="252" customFormat="1"/>
    <row r="42539" s="252" customFormat="1"/>
    <row r="42540" s="252" customFormat="1"/>
    <row r="42541" s="252" customFormat="1"/>
    <row r="42542" s="252" customFormat="1"/>
    <row r="42543" s="252" customFormat="1"/>
    <row r="42544" s="252" customFormat="1"/>
    <row r="42545" s="252" customFormat="1"/>
    <row r="42546" s="252" customFormat="1"/>
    <row r="42547" s="252" customFormat="1"/>
    <row r="42548" s="252" customFormat="1"/>
    <row r="42549" s="252" customFormat="1"/>
    <row r="42550" s="252" customFormat="1"/>
    <row r="42551" s="252" customFormat="1"/>
    <row r="42552" s="252" customFormat="1"/>
    <row r="42553" s="252" customFormat="1"/>
    <row r="42554" s="252" customFormat="1"/>
    <row r="42555" s="252" customFormat="1"/>
    <row r="42556" s="252" customFormat="1"/>
    <row r="42557" s="252" customFormat="1"/>
    <row r="42558" s="252" customFormat="1"/>
    <row r="42559" s="252" customFormat="1"/>
    <row r="42560" s="252" customFormat="1"/>
    <row r="42561" s="252" customFormat="1"/>
    <row r="42562" s="252" customFormat="1"/>
    <row r="42563" s="252" customFormat="1"/>
    <row r="42564" s="252" customFormat="1"/>
    <row r="42565" s="252" customFormat="1"/>
    <row r="42566" s="252" customFormat="1"/>
    <row r="42567" s="252" customFormat="1"/>
    <row r="42568" s="252" customFormat="1"/>
    <row r="42569" s="252" customFormat="1"/>
    <row r="42570" s="252" customFormat="1"/>
    <row r="42571" s="252" customFormat="1"/>
    <row r="42572" s="252" customFormat="1"/>
    <row r="42573" s="252" customFormat="1"/>
    <row r="42574" s="252" customFormat="1"/>
    <row r="42575" s="252" customFormat="1"/>
    <row r="42576" s="252" customFormat="1"/>
    <row r="42577" s="252" customFormat="1"/>
    <row r="42578" s="252" customFormat="1"/>
    <row r="42579" s="252" customFormat="1"/>
    <row r="42580" s="252" customFormat="1"/>
    <row r="42581" s="252" customFormat="1"/>
    <row r="42582" s="252" customFormat="1"/>
    <row r="42583" s="252" customFormat="1"/>
    <row r="42584" s="252" customFormat="1"/>
    <row r="42585" s="252" customFormat="1"/>
    <row r="42586" s="252" customFormat="1"/>
    <row r="42587" s="252" customFormat="1"/>
    <row r="42588" s="252" customFormat="1"/>
    <row r="42589" s="252" customFormat="1"/>
    <row r="42590" s="252" customFormat="1"/>
    <row r="42591" s="252" customFormat="1"/>
    <row r="42592" s="252" customFormat="1"/>
    <row r="42593" s="252" customFormat="1"/>
    <row r="42594" s="252" customFormat="1"/>
    <row r="42595" s="252" customFormat="1"/>
    <row r="42596" s="252" customFormat="1"/>
    <row r="42597" s="252" customFormat="1"/>
    <row r="42598" s="252" customFormat="1"/>
    <row r="42599" s="252" customFormat="1"/>
    <row r="42600" s="252" customFormat="1"/>
    <row r="42601" s="252" customFormat="1"/>
    <row r="42602" s="252" customFormat="1"/>
    <row r="42603" s="252" customFormat="1"/>
    <row r="42604" s="252" customFormat="1"/>
    <row r="42605" s="252" customFormat="1"/>
    <row r="42606" s="252" customFormat="1"/>
    <row r="42607" s="252" customFormat="1"/>
    <row r="42608" s="252" customFormat="1"/>
    <row r="42609" s="252" customFormat="1"/>
    <row r="42610" s="252" customFormat="1"/>
    <row r="42611" s="252" customFormat="1"/>
    <row r="42612" s="252" customFormat="1"/>
    <row r="42613" s="252" customFormat="1"/>
    <row r="42614" s="252" customFormat="1"/>
    <row r="42615" s="252" customFormat="1"/>
    <row r="42616" s="252" customFormat="1"/>
    <row r="42617" s="252" customFormat="1"/>
    <row r="42618" s="252" customFormat="1"/>
    <row r="42619" s="252" customFormat="1"/>
    <row r="42620" s="252" customFormat="1"/>
    <row r="42621" s="252" customFormat="1"/>
    <row r="42622" s="252" customFormat="1"/>
    <row r="42623" s="252" customFormat="1"/>
    <row r="42624" s="252" customFormat="1"/>
    <row r="42625" s="252" customFormat="1"/>
    <row r="42626" s="252" customFormat="1"/>
    <row r="42627" s="252" customFormat="1"/>
    <row r="42628" s="252" customFormat="1"/>
    <row r="42629" s="252" customFormat="1"/>
    <row r="42630" s="252" customFormat="1"/>
    <row r="42631" s="252" customFormat="1"/>
    <row r="42632" s="252" customFormat="1"/>
    <row r="42633" s="252" customFormat="1"/>
    <row r="42634" s="252" customFormat="1"/>
    <row r="42635" s="252" customFormat="1"/>
    <row r="42636" s="252" customFormat="1"/>
    <row r="42637" s="252" customFormat="1"/>
    <row r="42638" s="252" customFormat="1"/>
    <row r="42639" s="252" customFormat="1"/>
    <row r="42640" s="252" customFormat="1"/>
    <row r="42641" s="252" customFormat="1"/>
    <row r="42642" s="252" customFormat="1"/>
    <row r="42643" s="252" customFormat="1"/>
    <row r="42644" s="252" customFormat="1"/>
    <row r="42645" s="252" customFormat="1"/>
    <row r="42646" s="252" customFormat="1"/>
    <row r="42647" s="252" customFormat="1"/>
    <row r="42648" s="252" customFormat="1"/>
    <row r="42649" s="252" customFormat="1"/>
    <row r="42650" s="252" customFormat="1"/>
    <row r="42651" s="252" customFormat="1"/>
    <row r="42652" s="252" customFormat="1"/>
    <row r="42653" s="252" customFormat="1"/>
    <row r="42654" s="252" customFormat="1"/>
    <row r="42655" s="252" customFormat="1"/>
    <row r="42656" s="252" customFormat="1"/>
    <row r="42657" s="252" customFormat="1"/>
    <row r="42658" s="252" customFormat="1"/>
    <row r="42659" s="252" customFormat="1"/>
    <row r="42660" s="252" customFormat="1"/>
    <row r="42661" s="252" customFormat="1"/>
    <row r="42662" s="252" customFormat="1"/>
    <row r="42663" s="252" customFormat="1"/>
    <row r="42664" s="252" customFormat="1"/>
    <row r="42665" s="252" customFormat="1"/>
    <row r="42666" s="252" customFormat="1"/>
    <row r="42667" s="252" customFormat="1"/>
    <row r="42668" s="252" customFormat="1"/>
    <row r="42669" s="252" customFormat="1"/>
    <row r="42670" s="252" customFormat="1"/>
    <row r="42671" s="252" customFormat="1"/>
    <row r="42672" s="252" customFormat="1"/>
    <row r="42673" s="252" customFormat="1"/>
    <row r="42674" s="252" customFormat="1"/>
    <row r="42675" s="252" customFormat="1"/>
    <row r="42676" s="252" customFormat="1"/>
    <row r="42677" s="252" customFormat="1"/>
    <row r="42678" s="252" customFormat="1"/>
    <row r="42679" s="252" customFormat="1"/>
    <row r="42680" s="252" customFormat="1"/>
    <row r="42681" s="252" customFormat="1"/>
    <row r="42682" s="252" customFormat="1"/>
    <row r="42683" s="252" customFormat="1"/>
    <row r="42684" s="252" customFormat="1"/>
    <row r="42685" s="252" customFormat="1"/>
    <row r="42686" s="252" customFormat="1"/>
    <row r="42687" s="252" customFormat="1"/>
    <row r="42688" s="252" customFormat="1"/>
    <row r="42689" s="252" customFormat="1"/>
    <row r="42690" s="252" customFormat="1"/>
    <row r="42691" s="252" customFormat="1"/>
    <row r="42692" s="252" customFormat="1"/>
    <row r="42693" s="252" customFormat="1"/>
    <row r="42694" s="252" customFormat="1"/>
    <row r="42695" s="252" customFormat="1"/>
    <row r="42696" s="252" customFormat="1"/>
    <row r="42697" s="252" customFormat="1"/>
    <row r="42698" s="252" customFormat="1"/>
    <row r="42699" s="252" customFormat="1"/>
    <row r="42700" s="252" customFormat="1"/>
    <row r="42701" s="252" customFormat="1"/>
    <row r="42702" s="252" customFormat="1"/>
    <row r="42703" s="252" customFormat="1"/>
    <row r="42704" s="252" customFormat="1"/>
    <row r="42705" s="252" customFormat="1"/>
    <row r="42706" s="252" customFormat="1"/>
    <row r="42707" s="252" customFormat="1"/>
    <row r="42708" s="252" customFormat="1"/>
    <row r="42709" s="252" customFormat="1"/>
    <row r="42710" s="252" customFormat="1"/>
    <row r="42711" s="252" customFormat="1"/>
    <row r="42712" s="252" customFormat="1"/>
    <row r="42713" s="252" customFormat="1"/>
    <row r="42714" s="252" customFormat="1"/>
    <row r="42715" s="252" customFormat="1"/>
    <row r="42716" s="252" customFormat="1"/>
    <row r="42717" s="252" customFormat="1"/>
    <row r="42718" s="252" customFormat="1"/>
    <row r="42719" s="252" customFormat="1"/>
    <row r="42720" s="252" customFormat="1"/>
    <row r="42721" s="252" customFormat="1"/>
    <row r="42722" s="252" customFormat="1"/>
    <row r="42723" s="252" customFormat="1"/>
    <row r="42724" s="252" customFormat="1"/>
    <row r="42725" s="252" customFormat="1"/>
    <row r="42726" s="252" customFormat="1"/>
    <row r="42727" s="252" customFormat="1"/>
    <row r="42728" s="252" customFormat="1"/>
    <row r="42729" s="252" customFormat="1"/>
    <row r="42730" s="252" customFormat="1"/>
    <row r="42731" s="252" customFormat="1"/>
    <row r="42732" s="252" customFormat="1"/>
    <row r="42733" s="252" customFormat="1"/>
    <row r="42734" s="252" customFormat="1"/>
    <row r="42735" s="252" customFormat="1"/>
    <row r="42736" s="252" customFormat="1"/>
    <row r="42737" s="252" customFormat="1"/>
    <row r="42738" s="252" customFormat="1"/>
    <row r="42739" s="252" customFormat="1"/>
    <row r="42740" s="252" customFormat="1"/>
    <row r="42741" s="252" customFormat="1"/>
    <row r="42742" s="252" customFormat="1"/>
    <row r="42743" s="252" customFormat="1"/>
    <row r="42744" s="252" customFormat="1"/>
    <row r="42745" s="252" customFormat="1"/>
    <row r="42746" s="252" customFormat="1"/>
    <row r="42747" s="252" customFormat="1"/>
    <row r="42748" s="252" customFormat="1"/>
    <row r="42749" s="252" customFormat="1"/>
    <row r="42750" s="252" customFormat="1"/>
    <row r="42751" s="252" customFormat="1"/>
    <row r="42752" s="252" customFormat="1"/>
    <row r="42753" s="252" customFormat="1"/>
    <row r="42754" s="252" customFormat="1"/>
    <row r="42755" s="252" customFormat="1"/>
    <row r="42756" s="252" customFormat="1"/>
    <row r="42757" s="252" customFormat="1"/>
    <row r="42758" s="252" customFormat="1"/>
    <row r="42759" s="252" customFormat="1"/>
    <row r="42760" s="252" customFormat="1"/>
    <row r="42761" s="252" customFormat="1"/>
    <row r="42762" s="252" customFormat="1"/>
    <row r="42763" s="252" customFormat="1"/>
    <row r="42764" s="252" customFormat="1"/>
    <row r="42765" s="252" customFormat="1"/>
    <row r="42766" s="252" customFormat="1"/>
    <row r="42767" s="252" customFormat="1"/>
    <row r="42768" s="252" customFormat="1"/>
    <row r="42769" s="252" customFormat="1"/>
    <row r="42770" s="252" customFormat="1"/>
    <row r="42771" s="252" customFormat="1"/>
    <row r="42772" s="252" customFormat="1"/>
    <row r="42773" s="252" customFormat="1"/>
    <row r="42774" s="252" customFormat="1"/>
    <row r="42775" s="252" customFormat="1"/>
    <row r="42776" s="252" customFormat="1"/>
    <row r="42777" s="252" customFormat="1"/>
    <row r="42778" s="252" customFormat="1"/>
    <row r="42779" s="252" customFormat="1"/>
    <row r="42780" s="252" customFormat="1"/>
    <row r="42781" s="252" customFormat="1"/>
    <row r="42782" s="252" customFormat="1"/>
    <row r="42783" s="252" customFormat="1"/>
    <row r="42784" s="252" customFormat="1"/>
    <row r="42785" s="252" customFormat="1"/>
    <row r="42786" s="252" customFormat="1"/>
    <row r="42787" s="252" customFormat="1"/>
    <row r="42788" s="252" customFormat="1"/>
    <row r="42789" s="252" customFormat="1"/>
    <row r="42790" s="252" customFormat="1"/>
    <row r="42791" s="252" customFormat="1"/>
    <row r="42792" s="252" customFormat="1"/>
    <row r="42793" s="252" customFormat="1"/>
    <row r="42794" s="252" customFormat="1"/>
    <row r="42795" s="252" customFormat="1"/>
    <row r="42796" s="252" customFormat="1"/>
    <row r="42797" s="252" customFormat="1"/>
    <row r="42798" s="252" customFormat="1"/>
    <row r="42799" s="252" customFormat="1"/>
    <row r="42800" s="252" customFormat="1"/>
    <row r="42801" s="252" customFormat="1"/>
    <row r="42802" s="252" customFormat="1"/>
    <row r="42803" s="252" customFormat="1"/>
    <row r="42804" s="252" customFormat="1"/>
    <row r="42805" s="252" customFormat="1"/>
    <row r="42806" s="252" customFormat="1"/>
    <row r="42807" s="252" customFormat="1"/>
    <row r="42808" s="252" customFormat="1"/>
    <row r="42809" s="252" customFormat="1"/>
    <row r="42810" s="252" customFormat="1"/>
    <row r="42811" s="252" customFormat="1"/>
    <row r="42812" s="252" customFormat="1"/>
    <row r="42813" s="252" customFormat="1"/>
    <row r="42814" s="252" customFormat="1"/>
    <row r="42815" s="252" customFormat="1"/>
    <row r="42816" s="252" customFormat="1"/>
    <row r="42817" s="252" customFormat="1"/>
    <row r="42818" s="252" customFormat="1"/>
    <row r="42819" s="252" customFormat="1"/>
    <row r="42820" s="252" customFormat="1"/>
    <row r="42821" s="252" customFormat="1"/>
    <row r="42822" s="252" customFormat="1"/>
    <row r="42823" s="252" customFormat="1"/>
    <row r="42824" s="252" customFormat="1"/>
    <row r="42825" s="252" customFormat="1"/>
    <row r="42826" s="252" customFormat="1"/>
    <row r="42827" s="252" customFormat="1"/>
    <row r="42828" s="252" customFormat="1"/>
    <row r="42829" s="252" customFormat="1"/>
    <row r="42830" s="252" customFormat="1"/>
    <row r="42831" s="252" customFormat="1"/>
    <row r="42832" s="252" customFormat="1"/>
    <row r="42833" s="252" customFormat="1"/>
    <row r="42834" s="252" customFormat="1"/>
    <row r="42835" s="252" customFormat="1"/>
    <row r="42836" s="252" customFormat="1"/>
    <row r="42837" s="252" customFormat="1"/>
    <row r="42838" s="252" customFormat="1"/>
    <row r="42839" s="252" customFormat="1"/>
    <row r="42840" s="252" customFormat="1"/>
    <row r="42841" s="252" customFormat="1"/>
    <row r="42842" s="252" customFormat="1"/>
    <row r="42843" s="252" customFormat="1"/>
    <row r="42844" s="252" customFormat="1"/>
    <row r="42845" s="252" customFormat="1"/>
    <row r="42846" s="252" customFormat="1"/>
    <row r="42847" s="252" customFormat="1"/>
    <row r="42848" s="252" customFormat="1"/>
    <row r="42849" s="252" customFormat="1"/>
    <row r="42850" s="252" customFormat="1"/>
    <row r="42851" s="252" customFormat="1"/>
    <row r="42852" s="252" customFormat="1"/>
    <row r="42853" s="252" customFormat="1"/>
    <row r="42854" s="252" customFormat="1"/>
    <row r="42855" s="252" customFormat="1"/>
    <row r="42856" s="252" customFormat="1"/>
    <row r="42857" s="252" customFormat="1"/>
    <row r="42858" s="252" customFormat="1"/>
    <row r="42859" s="252" customFormat="1"/>
    <row r="42860" s="252" customFormat="1"/>
    <row r="42861" s="252" customFormat="1"/>
    <row r="42862" s="252" customFormat="1"/>
    <row r="42863" s="252" customFormat="1"/>
    <row r="42864" s="252" customFormat="1"/>
    <row r="42865" s="252" customFormat="1"/>
    <row r="42866" s="252" customFormat="1"/>
    <row r="42867" s="252" customFormat="1"/>
    <row r="42868" s="252" customFormat="1"/>
    <row r="42869" s="252" customFormat="1"/>
    <row r="42870" s="252" customFormat="1"/>
    <row r="42871" s="252" customFormat="1"/>
    <row r="42872" s="252" customFormat="1"/>
    <row r="42873" s="252" customFormat="1"/>
    <row r="42874" s="252" customFormat="1"/>
    <row r="42875" s="252" customFormat="1"/>
    <row r="42876" s="252" customFormat="1"/>
    <row r="42877" s="252" customFormat="1"/>
    <row r="42878" s="252" customFormat="1"/>
    <row r="42879" s="252" customFormat="1"/>
    <row r="42880" s="252" customFormat="1"/>
    <row r="42881" s="252" customFormat="1"/>
    <row r="42882" s="252" customFormat="1"/>
    <row r="42883" s="252" customFormat="1"/>
    <row r="42884" s="252" customFormat="1"/>
    <row r="42885" s="252" customFormat="1"/>
    <row r="42886" s="252" customFormat="1"/>
    <row r="42887" s="252" customFormat="1"/>
    <row r="42888" s="252" customFormat="1"/>
    <row r="42889" s="252" customFormat="1"/>
    <row r="42890" s="252" customFormat="1"/>
    <row r="42891" s="252" customFormat="1"/>
    <row r="42892" s="252" customFormat="1"/>
    <row r="42893" s="252" customFormat="1"/>
    <row r="42894" s="252" customFormat="1"/>
    <row r="42895" s="252" customFormat="1"/>
    <row r="42896" s="252" customFormat="1"/>
    <row r="42897" s="252" customFormat="1"/>
    <row r="42898" s="252" customFormat="1"/>
    <row r="42899" s="252" customFormat="1"/>
    <row r="42900" s="252" customFormat="1"/>
    <row r="42901" s="252" customFormat="1"/>
    <row r="42902" s="252" customFormat="1"/>
    <row r="42903" s="252" customFormat="1"/>
    <row r="42904" s="252" customFormat="1"/>
    <row r="42905" s="252" customFormat="1"/>
    <row r="42906" s="252" customFormat="1"/>
    <row r="42907" s="252" customFormat="1"/>
    <row r="42908" s="252" customFormat="1"/>
    <row r="42909" s="252" customFormat="1"/>
    <row r="42910" s="252" customFormat="1"/>
    <row r="42911" s="252" customFormat="1"/>
    <row r="42912" s="252" customFormat="1"/>
    <row r="42913" s="252" customFormat="1"/>
    <row r="42914" s="252" customFormat="1"/>
    <row r="42915" s="252" customFormat="1"/>
    <row r="42916" s="252" customFormat="1"/>
    <row r="42917" s="252" customFormat="1"/>
    <row r="42918" s="252" customFormat="1"/>
    <row r="42919" s="252" customFormat="1"/>
    <row r="42920" s="252" customFormat="1"/>
    <row r="42921" s="252" customFormat="1"/>
    <row r="42922" s="252" customFormat="1"/>
    <row r="42923" s="252" customFormat="1"/>
    <row r="42924" s="252" customFormat="1"/>
    <row r="42925" s="252" customFormat="1"/>
    <row r="42926" s="252" customFormat="1"/>
    <row r="42927" s="252" customFormat="1"/>
    <row r="42928" s="252" customFormat="1"/>
    <row r="42929" s="252" customFormat="1"/>
    <row r="42930" s="252" customFormat="1"/>
    <row r="42931" s="252" customFormat="1"/>
    <row r="42932" s="252" customFormat="1"/>
    <row r="42933" s="252" customFormat="1"/>
    <row r="42934" s="252" customFormat="1"/>
    <row r="42935" s="252" customFormat="1"/>
    <row r="42936" s="252" customFormat="1"/>
    <row r="42937" s="252" customFormat="1"/>
    <row r="42938" s="252" customFormat="1"/>
    <row r="42939" s="252" customFormat="1"/>
    <row r="42940" s="252" customFormat="1"/>
    <row r="42941" s="252" customFormat="1"/>
    <row r="42942" s="252" customFormat="1"/>
    <row r="42943" s="252" customFormat="1"/>
    <row r="42944" s="252" customFormat="1"/>
    <row r="42945" s="252" customFormat="1"/>
    <row r="42946" s="252" customFormat="1"/>
    <row r="42947" s="252" customFormat="1"/>
    <row r="42948" s="252" customFormat="1"/>
    <row r="42949" s="252" customFormat="1"/>
    <row r="42950" s="252" customFormat="1"/>
    <row r="42951" s="252" customFormat="1"/>
    <row r="42952" s="252" customFormat="1"/>
    <row r="42953" s="252" customFormat="1"/>
    <row r="42954" s="252" customFormat="1"/>
    <row r="42955" s="252" customFormat="1"/>
    <row r="42956" s="252" customFormat="1"/>
    <row r="42957" s="252" customFormat="1"/>
    <row r="42958" s="252" customFormat="1"/>
    <row r="42959" s="252" customFormat="1"/>
    <row r="42960" s="252" customFormat="1"/>
    <row r="42961" s="252" customFormat="1"/>
    <row r="42962" s="252" customFormat="1"/>
    <row r="42963" s="252" customFormat="1"/>
    <row r="42964" s="252" customFormat="1"/>
    <row r="42965" s="252" customFormat="1"/>
    <row r="42966" s="252" customFormat="1"/>
    <row r="42967" s="252" customFormat="1"/>
    <row r="42968" s="252" customFormat="1"/>
    <row r="42969" s="252" customFormat="1"/>
    <row r="42970" s="252" customFormat="1"/>
    <row r="42971" s="252" customFormat="1"/>
    <row r="42972" s="252" customFormat="1"/>
    <row r="42973" s="252" customFormat="1"/>
    <row r="42974" s="252" customFormat="1"/>
    <row r="42975" s="252" customFormat="1"/>
    <row r="42976" s="252" customFormat="1"/>
    <row r="42977" s="252" customFormat="1"/>
    <row r="42978" s="252" customFormat="1"/>
    <row r="42979" s="252" customFormat="1"/>
    <row r="42980" s="252" customFormat="1"/>
    <row r="42981" s="252" customFormat="1"/>
    <row r="42982" s="252" customFormat="1"/>
    <row r="42983" s="252" customFormat="1"/>
    <row r="42984" s="252" customFormat="1"/>
    <row r="42985" s="252" customFormat="1"/>
    <row r="42986" s="252" customFormat="1"/>
    <row r="42987" s="252" customFormat="1"/>
    <row r="42988" s="252" customFormat="1"/>
    <row r="42989" s="252" customFormat="1"/>
    <row r="42990" s="252" customFormat="1"/>
    <row r="42991" s="252" customFormat="1"/>
    <row r="42992" s="252" customFormat="1"/>
    <row r="42993" s="252" customFormat="1"/>
    <row r="42994" s="252" customFormat="1"/>
    <row r="42995" s="252" customFormat="1"/>
    <row r="42996" s="252" customFormat="1"/>
    <row r="42997" s="252" customFormat="1"/>
    <row r="42998" s="252" customFormat="1"/>
    <row r="42999" s="252" customFormat="1"/>
    <row r="43000" s="252" customFormat="1"/>
    <row r="43001" s="252" customFormat="1"/>
    <row r="43002" s="252" customFormat="1"/>
    <row r="43003" s="252" customFormat="1"/>
    <row r="43004" s="252" customFormat="1"/>
    <row r="43005" s="252" customFormat="1"/>
    <row r="43006" s="252" customFormat="1"/>
    <row r="43007" s="252" customFormat="1"/>
    <row r="43008" s="252" customFormat="1"/>
    <row r="43009" s="252" customFormat="1"/>
    <row r="43010" s="252" customFormat="1"/>
    <row r="43011" s="252" customFormat="1"/>
    <row r="43012" s="252" customFormat="1"/>
    <row r="43013" s="252" customFormat="1"/>
    <row r="43014" s="252" customFormat="1"/>
    <row r="43015" s="252" customFormat="1"/>
    <row r="43016" s="252" customFormat="1"/>
    <row r="43017" s="252" customFormat="1"/>
    <row r="43018" s="252" customFormat="1"/>
    <row r="43019" s="252" customFormat="1"/>
    <row r="43020" s="252" customFormat="1"/>
    <row r="43021" s="252" customFormat="1"/>
    <row r="43022" s="252" customFormat="1"/>
    <row r="43023" s="252" customFormat="1"/>
    <row r="43024" s="252" customFormat="1"/>
    <row r="43025" s="252" customFormat="1"/>
    <row r="43026" s="252" customFormat="1"/>
    <row r="43027" s="252" customFormat="1"/>
    <row r="43028" s="252" customFormat="1"/>
    <row r="43029" s="252" customFormat="1"/>
    <row r="43030" s="252" customFormat="1"/>
    <row r="43031" s="252" customFormat="1"/>
    <row r="43032" s="252" customFormat="1"/>
    <row r="43033" s="252" customFormat="1"/>
    <row r="43034" s="252" customFormat="1"/>
    <row r="43035" s="252" customFormat="1"/>
    <row r="43036" s="252" customFormat="1"/>
    <row r="43037" s="252" customFormat="1"/>
    <row r="43038" s="252" customFormat="1"/>
    <row r="43039" s="252" customFormat="1"/>
    <row r="43040" s="252" customFormat="1"/>
    <row r="43041" s="252" customFormat="1"/>
    <row r="43042" s="252" customFormat="1"/>
    <row r="43043" s="252" customFormat="1"/>
    <row r="43044" s="252" customFormat="1"/>
    <row r="43045" s="252" customFormat="1"/>
    <row r="43046" s="252" customFormat="1"/>
    <row r="43047" s="252" customFormat="1"/>
    <row r="43048" s="252" customFormat="1"/>
    <row r="43049" s="252" customFormat="1"/>
    <row r="43050" s="252" customFormat="1"/>
    <row r="43051" s="252" customFormat="1"/>
    <row r="43052" s="252" customFormat="1"/>
    <row r="43053" s="252" customFormat="1"/>
    <row r="43054" s="252" customFormat="1"/>
    <row r="43055" s="252" customFormat="1"/>
    <row r="43056" s="252" customFormat="1"/>
    <row r="43057" s="252" customFormat="1"/>
    <row r="43058" s="252" customFormat="1"/>
    <row r="43059" s="252" customFormat="1"/>
    <row r="43060" s="252" customFormat="1"/>
    <row r="43061" s="252" customFormat="1"/>
    <row r="43062" s="252" customFormat="1"/>
    <row r="43063" s="252" customFormat="1"/>
    <row r="43064" s="252" customFormat="1"/>
    <row r="43065" s="252" customFormat="1"/>
    <row r="43066" s="252" customFormat="1"/>
    <row r="43067" s="252" customFormat="1"/>
    <row r="43068" s="252" customFormat="1"/>
    <row r="43069" s="252" customFormat="1"/>
    <row r="43070" s="252" customFormat="1"/>
    <row r="43071" s="252" customFormat="1"/>
    <row r="43072" s="252" customFormat="1"/>
    <row r="43073" s="252" customFormat="1"/>
    <row r="43074" s="252" customFormat="1"/>
    <row r="43075" s="252" customFormat="1"/>
    <row r="43076" s="252" customFormat="1"/>
    <row r="43077" s="252" customFormat="1"/>
    <row r="43078" s="252" customFormat="1"/>
    <row r="43079" s="252" customFormat="1"/>
    <row r="43080" s="252" customFormat="1"/>
    <row r="43081" s="252" customFormat="1"/>
    <row r="43082" s="252" customFormat="1"/>
    <row r="43083" s="252" customFormat="1"/>
    <row r="43084" s="252" customFormat="1"/>
    <row r="43085" s="252" customFormat="1"/>
    <row r="43086" s="252" customFormat="1"/>
    <row r="43087" s="252" customFormat="1"/>
    <row r="43088" s="252" customFormat="1"/>
    <row r="43089" s="252" customFormat="1"/>
    <row r="43090" s="252" customFormat="1"/>
    <row r="43091" s="252" customFormat="1"/>
    <row r="43092" s="252" customFormat="1"/>
    <row r="43093" s="252" customFormat="1"/>
    <row r="43094" s="252" customFormat="1"/>
    <row r="43095" s="252" customFormat="1"/>
    <row r="43096" s="252" customFormat="1"/>
    <row r="43097" s="252" customFormat="1"/>
    <row r="43098" s="252" customFormat="1"/>
    <row r="43099" s="252" customFormat="1"/>
    <row r="43100" s="252" customFormat="1"/>
    <row r="43101" s="252" customFormat="1"/>
    <row r="43102" s="252" customFormat="1"/>
    <row r="43103" s="252" customFormat="1"/>
    <row r="43104" s="252" customFormat="1"/>
    <row r="43105" s="252" customFormat="1"/>
    <row r="43106" s="252" customFormat="1"/>
    <row r="43107" s="252" customFormat="1"/>
    <row r="43108" s="252" customFormat="1"/>
    <row r="43109" s="252" customFormat="1"/>
    <row r="43110" s="252" customFormat="1"/>
    <row r="43111" s="252" customFormat="1"/>
    <row r="43112" s="252" customFormat="1"/>
    <row r="43113" s="252" customFormat="1"/>
    <row r="43114" s="252" customFormat="1"/>
    <row r="43115" s="252" customFormat="1"/>
    <row r="43116" s="252" customFormat="1"/>
    <row r="43117" s="252" customFormat="1"/>
    <row r="43118" s="252" customFormat="1"/>
    <row r="43119" s="252" customFormat="1"/>
    <row r="43120" s="252" customFormat="1"/>
    <row r="43121" s="252" customFormat="1"/>
    <row r="43122" s="252" customFormat="1"/>
    <row r="43123" s="252" customFormat="1"/>
    <row r="43124" s="252" customFormat="1"/>
    <row r="43125" s="252" customFormat="1"/>
    <row r="43126" s="252" customFormat="1"/>
    <row r="43127" s="252" customFormat="1"/>
    <row r="43128" s="252" customFormat="1"/>
    <row r="43129" s="252" customFormat="1"/>
    <row r="43130" s="252" customFormat="1"/>
    <row r="43131" s="252" customFormat="1"/>
    <row r="43132" s="252" customFormat="1"/>
    <row r="43133" s="252" customFormat="1"/>
    <row r="43134" s="252" customFormat="1"/>
    <row r="43135" s="252" customFormat="1"/>
    <row r="43136" s="252" customFormat="1"/>
    <row r="43137" s="252" customFormat="1"/>
    <row r="43138" s="252" customFormat="1"/>
    <row r="43139" s="252" customFormat="1"/>
    <row r="43140" s="252" customFormat="1"/>
    <row r="43141" s="252" customFormat="1"/>
    <row r="43142" s="252" customFormat="1"/>
    <row r="43143" s="252" customFormat="1"/>
    <row r="43144" s="252" customFormat="1"/>
    <row r="43145" s="252" customFormat="1"/>
    <row r="43146" s="252" customFormat="1"/>
    <row r="43147" s="252" customFormat="1"/>
    <row r="43148" s="252" customFormat="1"/>
    <row r="43149" s="252" customFormat="1"/>
    <row r="43150" s="252" customFormat="1"/>
    <row r="43151" s="252" customFormat="1"/>
    <row r="43152" s="252" customFormat="1"/>
    <row r="43153" s="252" customFormat="1"/>
    <row r="43154" s="252" customFormat="1"/>
    <row r="43155" s="252" customFormat="1"/>
    <row r="43156" s="252" customFormat="1"/>
    <row r="43157" s="252" customFormat="1"/>
    <row r="43158" s="252" customFormat="1"/>
    <row r="43159" s="252" customFormat="1"/>
    <row r="43160" s="252" customFormat="1"/>
    <row r="43161" s="252" customFormat="1"/>
    <row r="43162" s="252" customFormat="1"/>
    <row r="43163" s="252" customFormat="1"/>
    <row r="43164" s="252" customFormat="1"/>
    <row r="43165" s="252" customFormat="1"/>
    <row r="43166" s="252" customFormat="1"/>
    <row r="43167" s="252" customFormat="1"/>
    <row r="43168" s="252" customFormat="1"/>
    <row r="43169" s="252" customFormat="1"/>
    <row r="43170" s="252" customFormat="1"/>
    <row r="43171" s="252" customFormat="1"/>
    <row r="43172" s="252" customFormat="1"/>
    <row r="43173" s="252" customFormat="1"/>
    <row r="43174" s="252" customFormat="1"/>
    <row r="43175" s="252" customFormat="1"/>
    <row r="43176" s="252" customFormat="1"/>
    <row r="43177" s="252" customFormat="1"/>
    <row r="43178" s="252" customFormat="1"/>
    <row r="43179" s="252" customFormat="1"/>
    <row r="43180" s="252" customFormat="1"/>
    <row r="43181" s="252" customFormat="1"/>
    <row r="43182" s="252" customFormat="1"/>
    <row r="43183" s="252" customFormat="1"/>
    <row r="43184" s="252" customFormat="1"/>
    <row r="43185" s="252" customFormat="1"/>
    <row r="43186" s="252" customFormat="1"/>
    <row r="43187" s="252" customFormat="1"/>
    <row r="43188" s="252" customFormat="1"/>
    <row r="43189" s="252" customFormat="1"/>
    <row r="43190" s="252" customFormat="1"/>
    <row r="43191" s="252" customFormat="1"/>
    <row r="43192" s="252" customFormat="1"/>
    <row r="43193" s="252" customFormat="1"/>
    <row r="43194" s="252" customFormat="1"/>
    <row r="43195" s="252" customFormat="1"/>
    <row r="43196" s="252" customFormat="1"/>
    <row r="43197" s="252" customFormat="1"/>
    <row r="43198" s="252" customFormat="1"/>
    <row r="43199" s="252" customFormat="1"/>
    <row r="43200" s="252" customFormat="1"/>
    <row r="43201" s="252" customFormat="1"/>
    <row r="43202" s="252" customFormat="1"/>
    <row r="43203" s="252" customFormat="1"/>
    <row r="43204" s="252" customFormat="1"/>
    <row r="43205" s="252" customFormat="1"/>
    <row r="43206" s="252" customFormat="1"/>
    <row r="43207" s="252" customFormat="1"/>
    <row r="43208" s="252" customFormat="1"/>
    <row r="43209" s="252" customFormat="1"/>
    <row r="43210" s="252" customFormat="1"/>
    <row r="43211" s="252" customFormat="1"/>
    <row r="43212" s="252" customFormat="1"/>
    <row r="43213" s="252" customFormat="1"/>
    <row r="43214" s="252" customFormat="1"/>
    <row r="43215" s="252" customFormat="1"/>
    <row r="43216" s="252" customFormat="1"/>
    <row r="43217" s="252" customFormat="1"/>
    <row r="43218" s="252" customFormat="1"/>
    <row r="43219" s="252" customFormat="1"/>
    <row r="43220" s="252" customFormat="1"/>
    <row r="43221" s="252" customFormat="1"/>
    <row r="43222" s="252" customFormat="1"/>
    <row r="43223" s="252" customFormat="1"/>
    <row r="43224" s="252" customFormat="1"/>
    <row r="43225" s="252" customFormat="1"/>
    <row r="43226" s="252" customFormat="1"/>
    <row r="43227" s="252" customFormat="1"/>
    <row r="43228" s="252" customFormat="1"/>
    <row r="43229" s="252" customFormat="1"/>
    <row r="43230" s="252" customFormat="1"/>
    <row r="43231" s="252" customFormat="1"/>
    <row r="43232" s="252" customFormat="1"/>
    <row r="43233" s="252" customFormat="1"/>
    <row r="43234" s="252" customFormat="1"/>
    <row r="43235" s="252" customFormat="1"/>
    <row r="43236" s="252" customFormat="1"/>
    <row r="43237" s="252" customFormat="1"/>
    <row r="43238" s="252" customFormat="1"/>
    <row r="43239" s="252" customFormat="1"/>
    <row r="43240" s="252" customFormat="1"/>
    <row r="43241" s="252" customFormat="1"/>
    <row r="43242" s="252" customFormat="1"/>
    <row r="43243" s="252" customFormat="1"/>
    <row r="43244" s="252" customFormat="1"/>
    <row r="43245" s="252" customFormat="1"/>
    <row r="43246" s="252" customFormat="1"/>
    <row r="43247" s="252" customFormat="1"/>
    <row r="43248" s="252" customFormat="1"/>
    <row r="43249" s="252" customFormat="1"/>
    <row r="43250" s="252" customFormat="1"/>
    <row r="43251" s="252" customFormat="1"/>
    <row r="43252" s="252" customFormat="1"/>
    <row r="43253" s="252" customFormat="1"/>
    <row r="43254" s="252" customFormat="1"/>
    <row r="43255" s="252" customFormat="1"/>
    <row r="43256" s="252" customFormat="1"/>
    <row r="43257" s="252" customFormat="1"/>
    <row r="43258" s="252" customFormat="1"/>
    <row r="43259" s="252" customFormat="1"/>
    <row r="43260" s="252" customFormat="1"/>
    <row r="43261" s="252" customFormat="1"/>
    <row r="43262" s="252" customFormat="1"/>
    <row r="43263" s="252" customFormat="1"/>
    <row r="43264" s="252" customFormat="1"/>
    <row r="43265" s="252" customFormat="1"/>
    <row r="43266" s="252" customFormat="1"/>
    <row r="43267" s="252" customFormat="1"/>
    <row r="43268" s="252" customFormat="1"/>
    <row r="43269" s="252" customFormat="1"/>
    <row r="43270" s="252" customFormat="1"/>
    <row r="43271" s="252" customFormat="1"/>
    <row r="43272" s="252" customFormat="1"/>
    <row r="43273" s="252" customFormat="1"/>
    <row r="43274" s="252" customFormat="1"/>
    <row r="43275" s="252" customFormat="1"/>
    <row r="43276" s="252" customFormat="1"/>
    <row r="43277" s="252" customFormat="1"/>
    <row r="43278" s="252" customFormat="1"/>
    <row r="43279" s="252" customFormat="1"/>
    <row r="43280" s="252" customFormat="1"/>
    <row r="43281" s="252" customFormat="1"/>
    <row r="43282" s="252" customFormat="1"/>
    <row r="43283" s="252" customFormat="1"/>
    <row r="43284" s="252" customFormat="1"/>
    <row r="43285" s="252" customFormat="1"/>
    <row r="43286" s="252" customFormat="1"/>
    <row r="43287" s="252" customFormat="1"/>
    <row r="43288" s="252" customFormat="1"/>
    <row r="43289" s="252" customFormat="1"/>
    <row r="43290" s="252" customFormat="1"/>
    <row r="43291" s="252" customFormat="1"/>
    <row r="43292" s="252" customFormat="1"/>
    <row r="43293" s="252" customFormat="1"/>
    <row r="43294" s="252" customFormat="1"/>
    <row r="43295" s="252" customFormat="1"/>
    <row r="43296" s="252" customFormat="1"/>
    <row r="43297" s="252" customFormat="1"/>
    <row r="43298" s="252" customFormat="1"/>
    <row r="43299" s="252" customFormat="1"/>
    <row r="43300" s="252" customFormat="1"/>
    <row r="43301" s="252" customFormat="1"/>
    <row r="43302" s="252" customFormat="1"/>
    <row r="43303" s="252" customFormat="1"/>
    <row r="43304" s="252" customFormat="1"/>
    <row r="43305" s="252" customFormat="1"/>
    <row r="43306" s="252" customFormat="1"/>
    <row r="43307" s="252" customFormat="1"/>
    <row r="43308" s="252" customFormat="1"/>
    <row r="43309" s="252" customFormat="1"/>
    <row r="43310" s="252" customFormat="1"/>
    <row r="43311" s="252" customFormat="1"/>
    <row r="43312" s="252" customFormat="1"/>
    <row r="43313" s="252" customFormat="1"/>
    <row r="43314" s="252" customFormat="1"/>
    <row r="43315" s="252" customFormat="1"/>
    <row r="43316" s="252" customFormat="1"/>
    <row r="43317" s="252" customFormat="1"/>
    <row r="43318" s="252" customFormat="1"/>
    <row r="43319" s="252" customFormat="1"/>
    <row r="43320" s="252" customFormat="1"/>
    <row r="43321" s="252" customFormat="1"/>
    <row r="43322" s="252" customFormat="1"/>
    <row r="43323" s="252" customFormat="1"/>
    <row r="43324" s="252" customFormat="1"/>
    <row r="43325" s="252" customFormat="1"/>
    <row r="43326" s="252" customFormat="1"/>
    <row r="43327" s="252" customFormat="1"/>
    <row r="43328" s="252" customFormat="1"/>
    <row r="43329" s="252" customFormat="1"/>
    <row r="43330" s="252" customFormat="1"/>
    <row r="43331" s="252" customFormat="1"/>
    <row r="43332" s="252" customFormat="1"/>
    <row r="43333" s="252" customFormat="1"/>
    <row r="43334" s="252" customFormat="1"/>
    <row r="43335" s="252" customFormat="1"/>
    <row r="43336" s="252" customFormat="1"/>
    <row r="43337" s="252" customFormat="1"/>
    <row r="43338" s="252" customFormat="1"/>
    <row r="43339" s="252" customFormat="1"/>
    <row r="43340" s="252" customFormat="1"/>
    <row r="43341" s="252" customFormat="1"/>
    <row r="43342" s="252" customFormat="1"/>
    <row r="43343" s="252" customFormat="1"/>
    <row r="43344" s="252" customFormat="1"/>
    <row r="43345" s="252" customFormat="1"/>
    <row r="43346" s="252" customFormat="1"/>
    <row r="43347" s="252" customFormat="1"/>
    <row r="43348" s="252" customFormat="1"/>
    <row r="43349" s="252" customFormat="1"/>
    <row r="43350" s="252" customFormat="1"/>
    <row r="43351" s="252" customFormat="1"/>
    <row r="43352" s="252" customFormat="1"/>
    <row r="43353" s="252" customFormat="1"/>
    <row r="43354" s="252" customFormat="1"/>
    <row r="43355" s="252" customFormat="1"/>
    <row r="43356" s="252" customFormat="1"/>
    <row r="43357" s="252" customFormat="1"/>
    <row r="43358" s="252" customFormat="1"/>
    <row r="43359" s="252" customFormat="1"/>
    <row r="43360" s="252" customFormat="1"/>
    <row r="43361" s="252" customFormat="1"/>
    <row r="43362" s="252" customFormat="1"/>
    <row r="43363" s="252" customFormat="1"/>
    <row r="43364" s="252" customFormat="1"/>
    <row r="43365" s="252" customFormat="1"/>
    <row r="43366" s="252" customFormat="1"/>
    <row r="43367" s="252" customFormat="1"/>
    <row r="43368" s="252" customFormat="1"/>
    <row r="43369" s="252" customFormat="1"/>
    <row r="43370" s="252" customFormat="1"/>
    <row r="43371" s="252" customFormat="1"/>
    <row r="43372" s="252" customFormat="1"/>
    <row r="43373" s="252" customFormat="1"/>
    <row r="43374" s="252" customFormat="1"/>
    <row r="43375" s="252" customFormat="1"/>
    <row r="43376" s="252" customFormat="1"/>
    <row r="43377" s="252" customFormat="1"/>
    <row r="43378" s="252" customFormat="1"/>
    <row r="43379" s="252" customFormat="1"/>
    <row r="43380" s="252" customFormat="1"/>
    <row r="43381" s="252" customFormat="1"/>
    <row r="43382" s="252" customFormat="1"/>
    <row r="43383" s="252" customFormat="1"/>
    <row r="43384" s="252" customFormat="1"/>
    <row r="43385" s="252" customFormat="1"/>
    <row r="43386" s="252" customFormat="1"/>
    <row r="43387" s="252" customFormat="1"/>
    <row r="43388" s="252" customFormat="1"/>
    <row r="43389" s="252" customFormat="1"/>
    <row r="43390" s="252" customFormat="1"/>
    <row r="43391" s="252" customFormat="1"/>
    <row r="43392" s="252" customFormat="1"/>
    <row r="43393" s="252" customFormat="1"/>
    <row r="43394" s="252" customFormat="1"/>
    <row r="43395" s="252" customFormat="1"/>
    <row r="43396" s="252" customFormat="1"/>
    <row r="43397" s="252" customFormat="1"/>
    <row r="43398" s="252" customFormat="1"/>
    <row r="43399" s="252" customFormat="1"/>
    <row r="43400" s="252" customFormat="1"/>
    <row r="43401" s="252" customFormat="1"/>
    <row r="43402" s="252" customFormat="1"/>
    <row r="43403" s="252" customFormat="1"/>
    <row r="43404" s="252" customFormat="1"/>
    <row r="43405" s="252" customFormat="1"/>
    <row r="43406" s="252" customFormat="1"/>
    <row r="43407" s="252" customFormat="1"/>
    <row r="43408" s="252" customFormat="1"/>
    <row r="43409" s="252" customFormat="1"/>
    <row r="43410" s="252" customFormat="1"/>
    <row r="43411" s="252" customFormat="1"/>
    <row r="43412" s="252" customFormat="1"/>
    <row r="43413" s="252" customFormat="1"/>
    <row r="43414" s="252" customFormat="1"/>
    <row r="43415" s="252" customFormat="1"/>
    <row r="43416" s="252" customFormat="1"/>
    <row r="43417" s="252" customFormat="1"/>
    <row r="43418" s="252" customFormat="1"/>
    <row r="43419" s="252" customFormat="1"/>
    <row r="43420" s="252" customFormat="1"/>
    <row r="43421" s="252" customFormat="1"/>
    <row r="43422" s="252" customFormat="1"/>
    <row r="43423" s="252" customFormat="1"/>
    <row r="43424" s="252" customFormat="1"/>
    <row r="43425" s="252" customFormat="1"/>
    <row r="43426" s="252" customFormat="1"/>
    <row r="43427" s="252" customFormat="1"/>
    <row r="43428" s="252" customFormat="1"/>
    <row r="43429" s="252" customFormat="1"/>
    <row r="43430" s="252" customFormat="1"/>
    <row r="43431" s="252" customFormat="1"/>
    <row r="43432" s="252" customFormat="1"/>
    <row r="43433" s="252" customFormat="1"/>
    <row r="43434" s="252" customFormat="1"/>
    <row r="43435" s="252" customFormat="1"/>
    <row r="43436" s="252" customFormat="1"/>
    <row r="43437" s="252" customFormat="1"/>
    <row r="43438" s="252" customFormat="1"/>
    <row r="43439" s="252" customFormat="1"/>
    <row r="43440" s="252" customFormat="1"/>
    <row r="43441" s="252" customFormat="1"/>
    <row r="43442" s="252" customFormat="1"/>
    <row r="43443" s="252" customFormat="1"/>
    <row r="43444" s="252" customFormat="1"/>
    <row r="43445" s="252" customFormat="1"/>
    <row r="43446" s="252" customFormat="1"/>
    <row r="43447" s="252" customFormat="1"/>
    <row r="43448" s="252" customFormat="1"/>
    <row r="43449" s="252" customFormat="1"/>
    <row r="43450" s="252" customFormat="1"/>
    <row r="43451" s="252" customFormat="1"/>
    <row r="43452" s="252" customFormat="1"/>
    <row r="43453" s="252" customFormat="1"/>
    <row r="43454" s="252" customFormat="1"/>
    <row r="43455" s="252" customFormat="1"/>
    <row r="43456" s="252" customFormat="1"/>
    <row r="43457" s="252" customFormat="1"/>
    <row r="43458" s="252" customFormat="1"/>
    <row r="43459" s="252" customFormat="1"/>
    <row r="43460" s="252" customFormat="1"/>
    <row r="43461" s="252" customFormat="1"/>
    <row r="43462" s="252" customFormat="1"/>
    <row r="43463" s="252" customFormat="1"/>
    <row r="43464" s="252" customFormat="1"/>
    <row r="43465" s="252" customFormat="1"/>
    <row r="43466" s="252" customFormat="1"/>
    <row r="43467" s="252" customFormat="1"/>
    <row r="43468" s="252" customFormat="1"/>
    <row r="43469" s="252" customFormat="1"/>
    <row r="43470" s="252" customFormat="1"/>
    <row r="43471" s="252" customFormat="1"/>
    <row r="43472" s="252" customFormat="1"/>
    <row r="43473" s="252" customFormat="1"/>
    <row r="43474" s="252" customFormat="1"/>
    <row r="43475" s="252" customFormat="1"/>
    <row r="43476" s="252" customFormat="1"/>
    <row r="43477" s="252" customFormat="1"/>
    <row r="43478" s="252" customFormat="1"/>
    <row r="43479" s="252" customFormat="1"/>
    <row r="43480" s="252" customFormat="1"/>
    <row r="43481" s="252" customFormat="1"/>
    <row r="43482" s="252" customFormat="1"/>
    <row r="43483" s="252" customFormat="1"/>
    <row r="43484" s="252" customFormat="1"/>
    <row r="43485" s="252" customFormat="1"/>
    <row r="43486" s="252" customFormat="1"/>
    <row r="43487" s="252" customFormat="1"/>
    <row r="43488" s="252" customFormat="1"/>
    <row r="43489" s="252" customFormat="1"/>
    <row r="43490" s="252" customFormat="1"/>
    <row r="43491" s="252" customFormat="1"/>
    <row r="43492" s="252" customFormat="1"/>
    <row r="43493" s="252" customFormat="1"/>
    <row r="43494" s="252" customFormat="1"/>
    <row r="43495" s="252" customFormat="1"/>
    <row r="43496" s="252" customFormat="1"/>
    <row r="43497" s="252" customFormat="1"/>
    <row r="43498" s="252" customFormat="1"/>
    <row r="43499" s="252" customFormat="1"/>
    <row r="43500" s="252" customFormat="1"/>
    <row r="43501" s="252" customFormat="1"/>
    <row r="43502" s="252" customFormat="1"/>
    <row r="43503" s="252" customFormat="1"/>
    <row r="43504" s="252" customFormat="1"/>
    <row r="43505" s="252" customFormat="1"/>
    <row r="43506" s="252" customFormat="1"/>
    <row r="43507" s="252" customFormat="1"/>
    <row r="43508" s="252" customFormat="1"/>
    <row r="43509" s="252" customFormat="1"/>
    <row r="43510" s="252" customFormat="1"/>
    <row r="43511" s="252" customFormat="1"/>
    <row r="43512" s="252" customFormat="1"/>
    <row r="43513" s="252" customFormat="1"/>
    <row r="43514" s="252" customFormat="1"/>
    <row r="43515" s="252" customFormat="1"/>
    <row r="43516" s="252" customFormat="1"/>
    <row r="43517" s="252" customFormat="1"/>
    <row r="43518" s="252" customFormat="1"/>
    <row r="43519" s="252" customFormat="1"/>
    <row r="43520" s="252" customFormat="1"/>
    <row r="43521" s="252" customFormat="1"/>
    <row r="43522" s="252" customFormat="1"/>
    <row r="43523" s="252" customFormat="1"/>
    <row r="43524" s="252" customFormat="1"/>
    <row r="43525" s="252" customFormat="1"/>
    <row r="43526" s="252" customFormat="1"/>
    <row r="43527" s="252" customFormat="1"/>
    <row r="43528" s="252" customFormat="1"/>
    <row r="43529" s="252" customFormat="1"/>
    <row r="43530" s="252" customFormat="1"/>
    <row r="43531" s="252" customFormat="1"/>
    <row r="43532" s="252" customFormat="1"/>
    <row r="43533" s="252" customFormat="1"/>
    <row r="43534" s="252" customFormat="1"/>
    <row r="43535" s="252" customFormat="1"/>
    <row r="43536" s="252" customFormat="1"/>
    <row r="43537" s="252" customFormat="1"/>
    <row r="43538" s="252" customFormat="1"/>
    <row r="43539" s="252" customFormat="1"/>
    <row r="43540" s="252" customFormat="1"/>
    <row r="43541" s="252" customFormat="1"/>
    <row r="43542" s="252" customFormat="1"/>
    <row r="43543" s="252" customFormat="1"/>
    <row r="43544" s="252" customFormat="1"/>
    <row r="43545" s="252" customFormat="1"/>
    <row r="43546" s="252" customFormat="1"/>
    <row r="43547" s="252" customFormat="1"/>
    <row r="43548" s="252" customFormat="1"/>
    <row r="43549" s="252" customFormat="1"/>
    <row r="43550" s="252" customFormat="1"/>
    <row r="43551" s="252" customFormat="1"/>
    <row r="43552" s="252" customFormat="1"/>
    <row r="43553" s="252" customFormat="1"/>
    <row r="43554" s="252" customFormat="1"/>
    <row r="43555" s="252" customFormat="1"/>
    <row r="43556" s="252" customFormat="1"/>
    <row r="43557" s="252" customFormat="1"/>
    <row r="43558" s="252" customFormat="1"/>
    <row r="43559" s="252" customFormat="1"/>
    <row r="43560" s="252" customFormat="1"/>
    <row r="43561" s="252" customFormat="1"/>
    <row r="43562" s="252" customFormat="1"/>
    <row r="43563" s="252" customFormat="1"/>
    <row r="43564" s="252" customFormat="1"/>
    <row r="43565" s="252" customFormat="1"/>
    <row r="43566" s="252" customFormat="1"/>
    <row r="43567" s="252" customFormat="1"/>
    <row r="43568" s="252" customFormat="1"/>
    <row r="43569" s="252" customFormat="1"/>
    <row r="43570" s="252" customFormat="1"/>
    <row r="43571" s="252" customFormat="1"/>
    <row r="43572" s="252" customFormat="1"/>
    <row r="43573" s="252" customFormat="1"/>
    <row r="43574" s="252" customFormat="1"/>
    <row r="43575" s="252" customFormat="1"/>
    <row r="43576" s="252" customFormat="1"/>
    <row r="43577" s="252" customFormat="1"/>
    <row r="43578" s="252" customFormat="1"/>
    <row r="43579" s="252" customFormat="1"/>
    <row r="43580" s="252" customFormat="1"/>
    <row r="43581" s="252" customFormat="1"/>
    <row r="43582" s="252" customFormat="1"/>
    <row r="43583" s="252" customFormat="1"/>
    <row r="43584" s="252" customFormat="1"/>
    <row r="43585" s="252" customFormat="1"/>
    <row r="43586" s="252" customFormat="1"/>
    <row r="43587" s="252" customFormat="1"/>
    <row r="43588" s="252" customFormat="1"/>
    <row r="43589" s="252" customFormat="1"/>
    <row r="43590" s="252" customFormat="1"/>
    <row r="43591" s="252" customFormat="1"/>
    <row r="43592" s="252" customFormat="1"/>
    <row r="43593" s="252" customFormat="1"/>
    <row r="43594" s="252" customFormat="1"/>
    <row r="43595" s="252" customFormat="1"/>
    <row r="43596" s="252" customFormat="1"/>
    <row r="43597" s="252" customFormat="1"/>
    <row r="43598" s="252" customFormat="1"/>
    <row r="43599" s="252" customFormat="1"/>
    <row r="43600" s="252" customFormat="1"/>
    <row r="43601" s="252" customFormat="1"/>
    <row r="43602" s="252" customFormat="1"/>
    <row r="43603" s="252" customFormat="1"/>
    <row r="43604" s="252" customFormat="1"/>
    <row r="43605" s="252" customFormat="1"/>
    <row r="43606" s="252" customFormat="1"/>
    <row r="43607" s="252" customFormat="1"/>
    <row r="43608" s="252" customFormat="1"/>
    <row r="43609" s="252" customFormat="1"/>
    <row r="43610" s="252" customFormat="1"/>
    <row r="43611" s="252" customFormat="1"/>
    <row r="43612" s="252" customFormat="1"/>
    <row r="43613" s="252" customFormat="1"/>
    <row r="43614" s="252" customFormat="1"/>
    <row r="43615" s="252" customFormat="1"/>
    <row r="43616" s="252" customFormat="1"/>
    <row r="43617" s="252" customFormat="1"/>
    <row r="43618" s="252" customFormat="1"/>
    <row r="43619" s="252" customFormat="1"/>
    <row r="43620" s="252" customFormat="1"/>
    <row r="43621" s="252" customFormat="1"/>
    <row r="43622" s="252" customFormat="1"/>
    <row r="43623" s="252" customFormat="1"/>
    <row r="43624" s="252" customFormat="1"/>
    <row r="43625" s="252" customFormat="1"/>
    <row r="43626" s="252" customFormat="1"/>
    <row r="43627" s="252" customFormat="1"/>
    <row r="43628" s="252" customFormat="1"/>
    <row r="43629" s="252" customFormat="1"/>
    <row r="43630" s="252" customFormat="1"/>
    <row r="43631" s="252" customFormat="1"/>
    <row r="43632" s="252" customFormat="1"/>
    <row r="43633" s="252" customFormat="1"/>
    <row r="43634" s="252" customFormat="1"/>
    <row r="43635" s="252" customFormat="1"/>
    <row r="43636" s="252" customFormat="1"/>
    <row r="43637" s="252" customFormat="1"/>
    <row r="43638" s="252" customFormat="1"/>
    <row r="43639" s="252" customFormat="1"/>
    <row r="43640" s="252" customFormat="1"/>
    <row r="43641" s="252" customFormat="1"/>
    <row r="43642" s="252" customFormat="1"/>
    <row r="43643" s="252" customFormat="1"/>
    <row r="43644" s="252" customFormat="1"/>
    <row r="43645" s="252" customFormat="1"/>
    <row r="43646" s="252" customFormat="1"/>
    <row r="43647" s="252" customFormat="1"/>
    <row r="43648" s="252" customFormat="1"/>
    <row r="43649" s="252" customFormat="1"/>
    <row r="43650" s="252" customFormat="1"/>
    <row r="43651" s="252" customFormat="1"/>
    <row r="43652" s="252" customFormat="1"/>
    <row r="43653" s="252" customFormat="1"/>
    <row r="43654" s="252" customFormat="1"/>
    <row r="43655" s="252" customFormat="1"/>
    <row r="43656" s="252" customFormat="1"/>
    <row r="43657" s="252" customFormat="1"/>
    <row r="43658" s="252" customFormat="1"/>
    <row r="43659" s="252" customFormat="1"/>
    <row r="43660" s="252" customFormat="1"/>
    <row r="43661" s="252" customFormat="1"/>
    <row r="43662" s="252" customFormat="1"/>
    <row r="43663" s="252" customFormat="1"/>
    <row r="43664" s="252" customFormat="1"/>
    <row r="43665" s="252" customFormat="1"/>
    <row r="43666" s="252" customFormat="1"/>
    <row r="43667" s="252" customFormat="1"/>
    <row r="43668" s="252" customFormat="1"/>
    <row r="43669" s="252" customFormat="1"/>
    <row r="43670" s="252" customFormat="1"/>
    <row r="43671" s="252" customFormat="1"/>
    <row r="43672" s="252" customFormat="1"/>
    <row r="43673" s="252" customFormat="1"/>
    <row r="43674" s="252" customFormat="1"/>
    <row r="43675" s="252" customFormat="1"/>
    <row r="43676" s="252" customFormat="1"/>
    <row r="43677" s="252" customFormat="1"/>
    <row r="43678" s="252" customFormat="1"/>
    <row r="43679" s="252" customFormat="1"/>
    <row r="43680" s="252" customFormat="1"/>
    <row r="43681" s="252" customFormat="1"/>
    <row r="43682" s="252" customFormat="1"/>
    <row r="43683" s="252" customFormat="1"/>
    <row r="43684" s="252" customFormat="1"/>
    <row r="43685" s="252" customFormat="1"/>
    <row r="43686" s="252" customFormat="1"/>
    <row r="43687" s="252" customFormat="1"/>
    <row r="43688" s="252" customFormat="1"/>
    <row r="43689" s="252" customFormat="1"/>
    <row r="43690" s="252" customFormat="1"/>
    <row r="43691" s="252" customFormat="1"/>
    <row r="43692" s="252" customFormat="1"/>
    <row r="43693" s="252" customFormat="1"/>
    <row r="43694" s="252" customFormat="1"/>
    <row r="43695" s="252" customFormat="1"/>
    <row r="43696" s="252" customFormat="1"/>
    <row r="43697" s="252" customFormat="1"/>
    <row r="43698" s="252" customFormat="1"/>
    <row r="43699" s="252" customFormat="1"/>
    <row r="43700" s="252" customFormat="1"/>
    <row r="43701" s="252" customFormat="1"/>
    <row r="43702" s="252" customFormat="1"/>
    <row r="43703" s="252" customFormat="1"/>
    <row r="43704" s="252" customFormat="1"/>
    <row r="43705" s="252" customFormat="1"/>
    <row r="43706" s="252" customFormat="1"/>
    <row r="43707" s="252" customFormat="1"/>
    <row r="43708" s="252" customFormat="1"/>
    <row r="43709" s="252" customFormat="1"/>
    <row r="43710" s="252" customFormat="1"/>
    <row r="43711" s="252" customFormat="1"/>
    <row r="43712" s="252" customFormat="1"/>
    <row r="43713" s="252" customFormat="1"/>
    <row r="43714" s="252" customFormat="1"/>
    <row r="43715" s="252" customFormat="1"/>
    <row r="43716" s="252" customFormat="1"/>
    <row r="43717" s="252" customFormat="1"/>
    <row r="43718" s="252" customFormat="1"/>
    <row r="43719" s="252" customFormat="1"/>
    <row r="43720" s="252" customFormat="1"/>
    <row r="43721" s="252" customFormat="1"/>
    <row r="43722" s="252" customFormat="1"/>
    <row r="43723" s="252" customFormat="1"/>
    <row r="43724" s="252" customFormat="1"/>
    <row r="43725" s="252" customFormat="1"/>
    <row r="43726" s="252" customFormat="1"/>
    <row r="43727" s="252" customFormat="1"/>
    <row r="43728" s="252" customFormat="1"/>
    <row r="43729" s="252" customFormat="1"/>
    <row r="43730" s="252" customFormat="1"/>
    <row r="43731" s="252" customFormat="1"/>
    <row r="43732" s="252" customFormat="1"/>
    <row r="43733" s="252" customFormat="1"/>
    <row r="43734" s="252" customFormat="1"/>
    <row r="43735" s="252" customFormat="1"/>
    <row r="43736" s="252" customFormat="1"/>
    <row r="43737" s="252" customFormat="1"/>
    <row r="43738" s="252" customFormat="1"/>
    <row r="43739" s="252" customFormat="1"/>
    <row r="43740" s="252" customFormat="1"/>
    <row r="43741" s="252" customFormat="1"/>
    <row r="43742" s="252" customFormat="1"/>
    <row r="43743" s="252" customFormat="1"/>
    <row r="43744" s="252" customFormat="1"/>
    <row r="43745" s="252" customFormat="1"/>
    <row r="43746" s="252" customFormat="1"/>
    <row r="43747" s="252" customFormat="1"/>
    <row r="43748" s="252" customFormat="1"/>
    <row r="43749" s="252" customFormat="1"/>
    <row r="43750" s="252" customFormat="1"/>
    <row r="43751" s="252" customFormat="1"/>
    <row r="43752" s="252" customFormat="1"/>
    <row r="43753" s="252" customFormat="1"/>
    <row r="43754" s="252" customFormat="1"/>
    <row r="43755" s="252" customFormat="1"/>
    <row r="43756" s="252" customFormat="1"/>
    <row r="43757" s="252" customFormat="1"/>
    <row r="43758" s="252" customFormat="1"/>
    <row r="43759" s="252" customFormat="1"/>
    <row r="43760" s="252" customFormat="1"/>
    <row r="43761" s="252" customFormat="1"/>
    <row r="43762" s="252" customFormat="1"/>
    <row r="43763" s="252" customFormat="1"/>
    <row r="43764" s="252" customFormat="1"/>
    <row r="43765" s="252" customFormat="1"/>
    <row r="43766" s="252" customFormat="1"/>
    <row r="43767" s="252" customFormat="1"/>
    <row r="43768" s="252" customFormat="1"/>
    <row r="43769" s="252" customFormat="1"/>
    <row r="43770" s="252" customFormat="1"/>
    <row r="43771" s="252" customFormat="1"/>
    <row r="43772" s="252" customFormat="1"/>
    <row r="43773" s="252" customFormat="1"/>
    <row r="43774" s="252" customFormat="1"/>
    <row r="43775" s="252" customFormat="1"/>
    <row r="43776" s="252" customFormat="1"/>
    <row r="43777" s="252" customFormat="1"/>
    <row r="43778" s="252" customFormat="1"/>
    <row r="43779" s="252" customFormat="1"/>
    <row r="43780" s="252" customFormat="1"/>
    <row r="43781" s="252" customFormat="1"/>
    <row r="43782" s="252" customFormat="1"/>
    <row r="43783" s="252" customFormat="1"/>
    <row r="43784" s="252" customFormat="1"/>
    <row r="43785" s="252" customFormat="1"/>
    <row r="43786" s="252" customFormat="1"/>
    <row r="43787" s="252" customFormat="1"/>
    <row r="43788" s="252" customFormat="1"/>
    <row r="43789" s="252" customFormat="1"/>
    <row r="43790" s="252" customFormat="1"/>
    <row r="43791" s="252" customFormat="1"/>
    <row r="43792" s="252" customFormat="1"/>
    <row r="43793" s="252" customFormat="1"/>
    <row r="43794" s="252" customFormat="1"/>
    <row r="43795" s="252" customFormat="1"/>
    <row r="43796" s="252" customFormat="1"/>
    <row r="43797" s="252" customFormat="1"/>
    <row r="43798" s="252" customFormat="1"/>
    <row r="43799" s="252" customFormat="1"/>
    <row r="43800" s="252" customFormat="1"/>
    <row r="43801" s="252" customFormat="1"/>
    <row r="43802" s="252" customFormat="1"/>
    <row r="43803" s="252" customFormat="1"/>
    <row r="43804" s="252" customFormat="1"/>
    <row r="43805" s="252" customFormat="1"/>
    <row r="43806" s="252" customFormat="1"/>
    <row r="43807" s="252" customFormat="1"/>
    <row r="43808" s="252" customFormat="1"/>
    <row r="43809" s="252" customFormat="1"/>
    <row r="43810" s="252" customFormat="1"/>
    <row r="43811" s="252" customFormat="1"/>
    <row r="43812" s="252" customFormat="1"/>
    <row r="43813" s="252" customFormat="1"/>
    <row r="43814" s="252" customFormat="1"/>
    <row r="43815" s="252" customFormat="1"/>
    <row r="43816" s="252" customFormat="1"/>
    <row r="43817" s="252" customFormat="1"/>
    <row r="43818" s="252" customFormat="1"/>
    <row r="43819" s="252" customFormat="1"/>
    <row r="43820" s="252" customFormat="1"/>
    <row r="43821" s="252" customFormat="1"/>
    <row r="43822" s="252" customFormat="1"/>
    <row r="43823" s="252" customFormat="1"/>
    <row r="43824" s="252" customFormat="1"/>
    <row r="43825" s="252" customFormat="1"/>
    <row r="43826" s="252" customFormat="1"/>
    <row r="43827" s="252" customFormat="1"/>
    <row r="43828" s="252" customFormat="1"/>
    <row r="43829" s="252" customFormat="1"/>
    <row r="43830" s="252" customFormat="1"/>
    <row r="43831" s="252" customFormat="1"/>
    <row r="43832" s="252" customFormat="1"/>
    <row r="43833" s="252" customFormat="1"/>
    <row r="43834" s="252" customFormat="1"/>
    <row r="43835" s="252" customFormat="1"/>
    <row r="43836" s="252" customFormat="1"/>
    <row r="43837" s="252" customFormat="1"/>
    <row r="43838" s="252" customFormat="1"/>
    <row r="43839" s="252" customFormat="1"/>
    <row r="43840" s="252" customFormat="1"/>
    <row r="43841" s="252" customFormat="1"/>
    <row r="43842" s="252" customFormat="1"/>
    <row r="43843" s="252" customFormat="1"/>
    <row r="43844" s="252" customFormat="1"/>
    <row r="43845" s="252" customFormat="1"/>
    <row r="43846" s="252" customFormat="1"/>
    <row r="43847" s="252" customFormat="1"/>
    <row r="43848" s="252" customFormat="1"/>
    <row r="43849" s="252" customFormat="1"/>
    <row r="43850" s="252" customFormat="1"/>
    <row r="43851" s="252" customFormat="1"/>
    <row r="43852" s="252" customFormat="1"/>
    <row r="43853" s="252" customFormat="1"/>
    <row r="43854" s="252" customFormat="1"/>
    <row r="43855" s="252" customFormat="1"/>
    <row r="43856" s="252" customFormat="1"/>
    <row r="43857" s="252" customFormat="1"/>
    <row r="43858" s="252" customFormat="1"/>
    <row r="43859" s="252" customFormat="1"/>
    <row r="43860" s="252" customFormat="1"/>
    <row r="43861" s="252" customFormat="1"/>
    <row r="43862" s="252" customFormat="1"/>
    <row r="43863" s="252" customFormat="1"/>
    <row r="43864" s="252" customFormat="1"/>
    <row r="43865" s="252" customFormat="1"/>
    <row r="43866" s="252" customFormat="1"/>
    <row r="43867" s="252" customFormat="1"/>
    <row r="43868" s="252" customFormat="1"/>
    <row r="43869" s="252" customFormat="1"/>
    <row r="43870" s="252" customFormat="1"/>
    <row r="43871" s="252" customFormat="1"/>
    <row r="43872" s="252" customFormat="1"/>
    <row r="43873" s="252" customFormat="1"/>
    <row r="43874" s="252" customFormat="1"/>
    <row r="43875" s="252" customFormat="1"/>
    <row r="43876" s="252" customFormat="1"/>
    <row r="43877" s="252" customFormat="1"/>
    <row r="43878" s="252" customFormat="1"/>
    <row r="43879" s="252" customFormat="1"/>
    <row r="43880" s="252" customFormat="1"/>
    <row r="43881" s="252" customFormat="1"/>
    <row r="43882" s="252" customFormat="1"/>
    <row r="43883" s="252" customFormat="1"/>
    <row r="43884" s="252" customFormat="1"/>
    <row r="43885" s="252" customFormat="1"/>
    <row r="43886" s="252" customFormat="1"/>
    <row r="43887" s="252" customFormat="1"/>
    <row r="43888" s="252" customFormat="1"/>
    <row r="43889" s="252" customFormat="1"/>
    <row r="43890" s="252" customFormat="1"/>
    <row r="43891" s="252" customFormat="1"/>
    <row r="43892" s="252" customFormat="1"/>
    <row r="43893" s="252" customFormat="1"/>
    <row r="43894" s="252" customFormat="1"/>
    <row r="43895" s="252" customFormat="1"/>
    <row r="43896" s="252" customFormat="1"/>
    <row r="43897" s="252" customFormat="1"/>
    <row r="43898" s="252" customFormat="1"/>
    <row r="43899" s="252" customFormat="1"/>
    <row r="43900" s="252" customFormat="1"/>
    <row r="43901" s="252" customFormat="1"/>
    <row r="43902" s="252" customFormat="1"/>
    <row r="43903" s="252" customFormat="1"/>
    <row r="43904" s="252" customFormat="1"/>
    <row r="43905" s="252" customFormat="1"/>
    <row r="43906" s="252" customFormat="1"/>
    <row r="43907" s="252" customFormat="1"/>
    <row r="43908" s="252" customFormat="1"/>
    <row r="43909" s="252" customFormat="1"/>
    <row r="43910" s="252" customFormat="1"/>
    <row r="43911" s="252" customFormat="1"/>
    <row r="43912" s="252" customFormat="1"/>
    <row r="43913" s="252" customFormat="1"/>
    <row r="43914" s="252" customFormat="1"/>
    <row r="43915" s="252" customFormat="1"/>
    <row r="43916" s="252" customFormat="1"/>
    <row r="43917" s="252" customFormat="1"/>
    <row r="43918" s="252" customFormat="1"/>
    <row r="43919" s="252" customFormat="1"/>
    <row r="43920" s="252" customFormat="1"/>
    <row r="43921" s="252" customFormat="1"/>
    <row r="43922" s="252" customFormat="1"/>
    <row r="43923" s="252" customFormat="1"/>
    <row r="43924" s="252" customFormat="1"/>
    <row r="43925" s="252" customFormat="1"/>
    <row r="43926" s="252" customFormat="1"/>
    <row r="43927" s="252" customFormat="1"/>
    <row r="43928" s="252" customFormat="1"/>
    <row r="43929" s="252" customFormat="1"/>
    <row r="43930" s="252" customFormat="1"/>
    <row r="43931" s="252" customFormat="1"/>
    <row r="43932" s="252" customFormat="1"/>
    <row r="43933" s="252" customFormat="1"/>
    <row r="43934" s="252" customFormat="1"/>
    <row r="43935" s="252" customFormat="1"/>
    <row r="43936" s="252" customFormat="1"/>
    <row r="43937" s="252" customFormat="1"/>
    <row r="43938" s="252" customFormat="1"/>
    <row r="43939" s="252" customFormat="1"/>
    <row r="43940" s="252" customFormat="1"/>
    <row r="43941" s="252" customFormat="1"/>
    <row r="43942" s="252" customFormat="1"/>
    <row r="43943" s="252" customFormat="1"/>
    <row r="43944" s="252" customFormat="1"/>
    <row r="43945" s="252" customFormat="1"/>
    <row r="43946" s="252" customFormat="1"/>
    <row r="43947" s="252" customFormat="1"/>
    <row r="43948" s="252" customFormat="1"/>
    <row r="43949" s="252" customFormat="1"/>
    <row r="43950" s="252" customFormat="1"/>
    <row r="43951" s="252" customFormat="1"/>
    <row r="43952" s="252" customFormat="1"/>
    <row r="43953" s="252" customFormat="1"/>
    <row r="43954" s="252" customFormat="1"/>
    <row r="43955" s="252" customFormat="1"/>
    <row r="43956" s="252" customFormat="1"/>
    <row r="43957" s="252" customFormat="1"/>
    <row r="43958" s="252" customFormat="1"/>
    <row r="43959" s="252" customFormat="1"/>
    <row r="43960" s="252" customFormat="1"/>
    <row r="43961" s="252" customFormat="1"/>
    <row r="43962" s="252" customFormat="1"/>
    <row r="43963" s="252" customFormat="1"/>
    <row r="43964" s="252" customFormat="1"/>
    <row r="43965" s="252" customFormat="1"/>
    <row r="43966" s="252" customFormat="1"/>
    <row r="43967" s="252" customFormat="1"/>
    <row r="43968" s="252" customFormat="1"/>
    <row r="43969" s="252" customFormat="1"/>
    <row r="43970" s="252" customFormat="1"/>
    <row r="43971" s="252" customFormat="1"/>
    <row r="43972" s="252" customFormat="1"/>
    <row r="43973" s="252" customFormat="1"/>
    <row r="43974" s="252" customFormat="1"/>
    <row r="43975" s="252" customFormat="1"/>
    <row r="43976" s="252" customFormat="1"/>
    <row r="43977" s="252" customFormat="1"/>
    <row r="43978" s="252" customFormat="1"/>
    <row r="43979" s="252" customFormat="1"/>
    <row r="43980" s="252" customFormat="1"/>
    <row r="43981" s="252" customFormat="1"/>
    <row r="43982" s="252" customFormat="1"/>
    <row r="43983" s="252" customFormat="1"/>
    <row r="43984" s="252" customFormat="1"/>
    <row r="43985" s="252" customFormat="1"/>
    <row r="43986" s="252" customFormat="1"/>
    <row r="43987" s="252" customFormat="1"/>
    <row r="43988" s="252" customFormat="1"/>
    <row r="43989" s="252" customFormat="1"/>
    <row r="43990" s="252" customFormat="1"/>
    <row r="43991" s="252" customFormat="1"/>
    <row r="43992" s="252" customFormat="1"/>
    <row r="43993" s="252" customFormat="1"/>
    <row r="43994" s="252" customFormat="1"/>
    <row r="43995" s="252" customFormat="1"/>
    <row r="43996" s="252" customFormat="1"/>
    <row r="43997" s="252" customFormat="1"/>
    <row r="43998" s="252" customFormat="1"/>
    <row r="43999" s="252" customFormat="1"/>
    <row r="44000" s="252" customFormat="1"/>
    <row r="44001" s="252" customFormat="1"/>
    <row r="44002" s="252" customFormat="1"/>
    <row r="44003" s="252" customFormat="1"/>
    <row r="44004" s="252" customFormat="1"/>
    <row r="44005" s="252" customFormat="1"/>
    <row r="44006" s="252" customFormat="1"/>
    <row r="44007" s="252" customFormat="1"/>
    <row r="44008" s="252" customFormat="1"/>
    <row r="44009" s="252" customFormat="1"/>
    <row r="44010" s="252" customFormat="1"/>
    <row r="44011" s="252" customFormat="1"/>
    <row r="44012" s="252" customFormat="1"/>
    <row r="44013" s="252" customFormat="1"/>
    <row r="44014" s="252" customFormat="1"/>
    <row r="44015" s="252" customFormat="1"/>
    <row r="44016" s="252" customFormat="1"/>
    <row r="44017" s="252" customFormat="1"/>
    <row r="44018" s="252" customFormat="1"/>
    <row r="44019" s="252" customFormat="1"/>
    <row r="44020" s="252" customFormat="1"/>
    <row r="44021" s="252" customFormat="1"/>
    <row r="44022" s="252" customFormat="1"/>
    <row r="44023" s="252" customFormat="1"/>
    <row r="44024" s="252" customFormat="1"/>
    <row r="44025" s="252" customFormat="1"/>
    <row r="44026" s="252" customFormat="1"/>
    <row r="44027" s="252" customFormat="1"/>
    <row r="44028" s="252" customFormat="1"/>
    <row r="44029" s="252" customFormat="1"/>
    <row r="44030" s="252" customFormat="1"/>
    <row r="44031" s="252" customFormat="1"/>
    <row r="44032" s="252" customFormat="1"/>
    <row r="44033" s="252" customFormat="1"/>
    <row r="44034" s="252" customFormat="1"/>
    <row r="44035" s="252" customFormat="1"/>
    <row r="44036" s="252" customFormat="1"/>
    <row r="44037" s="252" customFormat="1"/>
    <row r="44038" s="252" customFormat="1"/>
    <row r="44039" s="252" customFormat="1"/>
    <row r="44040" s="252" customFormat="1"/>
    <row r="44041" s="252" customFormat="1"/>
    <row r="44042" s="252" customFormat="1"/>
    <row r="44043" s="252" customFormat="1"/>
    <row r="44044" s="252" customFormat="1"/>
    <row r="44045" s="252" customFormat="1"/>
    <row r="44046" s="252" customFormat="1"/>
    <row r="44047" s="252" customFormat="1"/>
    <row r="44048" s="252" customFormat="1"/>
    <row r="44049" s="252" customFormat="1"/>
    <row r="44050" s="252" customFormat="1"/>
    <row r="44051" s="252" customFormat="1"/>
    <row r="44052" s="252" customFormat="1"/>
    <row r="44053" s="252" customFormat="1"/>
    <row r="44054" s="252" customFormat="1"/>
    <row r="44055" s="252" customFormat="1"/>
    <row r="44056" s="252" customFormat="1"/>
    <row r="44057" s="252" customFormat="1"/>
    <row r="44058" s="252" customFormat="1"/>
    <row r="44059" s="252" customFormat="1"/>
    <row r="44060" s="252" customFormat="1"/>
    <row r="44061" s="252" customFormat="1"/>
    <row r="44062" s="252" customFormat="1"/>
    <row r="44063" s="252" customFormat="1"/>
    <row r="44064" s="252" customFormat="1"/>
    <row r="44065" s="252" customFormat="1"/>
    <row r="44066" s="252" customFormat="1"/>
    <row r="44067" s="252" customFormat="1"/>
    <row r="44068" s="252" customFormat="1"/>
    <row r="44069" s="252" customFormat="1"/>
    <row r="44070" s="252" customFormat="1"/>
    <row r="44071" s="252" customFormat="1"/>
    <row r="44072" s="252" customFormat="1"/>
    <row r="44073" s="252" customFormat="1"/>
    <row r="44074" s="252" customFormat="1"/>
    <row r="44075" s="252" customFormat="1"/>
    <row r="44076" s="252" customFormat="1"/>
    <row r="44077" s="252" customFormat="1"/>
    <row r="44078" s="252" customFormat="1"/>
    <row r="44079" s="252" customFormat="1"/>
    <row r="44080" s="252" customFormat="1"/>
    <row r="44081" s="252" customFormat="1"/>
    <row r="44082" s="252" customFormat="1"/>
    <row r="44083" s="252" customFormat="1"/>
    <row r="44084" s="252" customFormat="1"/>
    <row r="44085" s="252" customFormat="1"/>
    <row r="44086" s="252" customFormat="1"/>
    <row r="44087" s="252" customFormat="1"/>
    <row r="44088" s="252" customFormat="1"/>
    <row r="44089" s="252" customFormat="1"/>
    <row r="44090" s="252" customFormat="1"/>
    <row r="44091" s="252" customFormat="1"/>
    <row r="44092" s="252" customFormat="1"/>
    <row r="44093" s="252" customFormat="1"/>
    <row r="44094" s="252" customFormat="1"/>
    <row r="44095" s="252" customFormat="1"/>
    <row r="44096" s="252" customFormat="1"/>
    <row r="44097" s="252" customFormat="1"/>
    <row r="44098" s="252" customFormat="1"/>
    <row r="44099" s="252" customFormat="1"/>
    <row r="44100" s="252" customFormat="1"/>
    <row r="44101" s="252" customFormat="1"/>
    <row r="44102" s="252" customFormat="1"/>
    <row r="44103" s="252" customFormat="1"/>
    <row r="44104" s="252" customFormat="1"/>
    <row r="44105" s="252" customFormat="1"/>
    <row r="44106" s="252" customFormat="1"/>
    <row r="44107" s="252" customFormat="1"/>
    <row r="44108" s="252" customFormat="1"/>
    <row r="44109" s="252" customFormat="1"/>
    <row r="44110" s="252" customFormat="1"/>
    <row r="44111" s="252" customFormat="1"/>
    <row r="44112" s="252" customFormat="1"/>
    <row r="44113" s="252" customFormat="1"/>
    <row r="44114" s="252" customFormat="1"/>
    <row r="44115" s="252" customFormat="1"/>
    <row r="44116" s="252" customFormat="1"/>
    <row r="44117" s="252" customFormat="1"/>
    <row r="44118" s="252" customFormat="1"/>
    <row r="44119" s="252" customFormat="1"/>
    <row r="44120" s="252" customFormat="1"/>
    <row r="44121" s="252" customFormat="1"/>
    <row r="44122" s="252" customFormat="1"/>
    <row r="44123" s="252" customFormat="1"/>
    <row r="44124" s="252" customFormat="1"/>
    <row r="44125" s="252" customFormat="1"/>
    <row r="44126" s="252" customFormat="1"/>
    <row r="44127" s="252" customFormat="1"/>
    <row r="44128" s="252" customFormat="1"/>
    <row r="44129" s="252" customFormat="1"/>
    <row r="44130" s="252" customFormat="1"/>
    <row r="44131" s="252" customFormat="1"/>
    <row r="44132" s="252" customFormat="1"/>
    <row r="44133" s="252" customFormat="1"/>
    <row r="44134" s="252" customFormat="1"/>
    <row r="44135" s="252" customFormat="1"/>
    <row r="44136" s="252" customFormat="1"/>
    <row r="44137" s="252" customFormat="1"/>
    <row r="44138" s="252" customFormat="1"/>
    <row r="44139" s="252" customFormat="1"/>
    <row r="44140" s="252" customFormat="1"/>
    <row r="44141" s="252" customFormat="1"/>
    <row r="44142" s="252" customFormat="1"/>
    <row r="44143" s="252" customFormat="1"/>
    <row r="44144" s="252" customFormat="1"/>
    <row r="44145" s="252" customFormat="1"/>
    <row r="44146" s="252" customFormat="1"/>
    <row r="44147" s="252" customFormat="1"/>
    <row r="44148" s="252" customFormat="1"/>
    <row r="44149" s="252" customFormat="1"/>
    <row r="44150" s="252" customFormat="1"/>
    <row r="44151" s="252" customFormat="1"/>
    <row r="44152" s="252" customFormat="1"/>
    <row r="44153" s="252" customFormat="1"/>
    <row r="44154" s="252" customFormat="1"/>
    <row r="44155" s="252" customFormat="1"/>
    <row r="44156" s="252" customFormat="1"/>
    <row r="44157" s="252" customFormat="1"/>
    <row r="44158" s="252" customFormat="1"/>
    <row r="44159" s="252" customFormat="1"/>
    <row r="44160" s="252" customFormat="1"/>
    <row r="44161" s="252" customFormat="1"/>
    <row r="44162" s="252" customFormat="1"/>
    <row r="44163" s="252" customFormat="1"/>
    <row r="44164" s="252" customFormat="1"/>
    <row r="44165" s="252" customFormat="1"/>
    <row r="44166" s="252" customFormat="1"/>
    <row r="44167" s="252" customFormat="1"/>
    <row r="44168" s="252" customFormat="1"/>
    <row r="44169" s="252" customFormat="1"/>
    <row r="44170" s="252" customFormat="1"/>
    <row r="44171" s="252" customFormat="1"/>
    <row r="44172" s="252" customFormat="1"/>
    <row r="44173" s="252" customFormat="1"/>
    <row r="44174" s="252" customFormat="1"/>
    <row r="44175" s="252" customFormat="1"/>
    <row r="44176" s="252" customFormat="1"/>
    <row r="44177" s="252" customFormat="1"/>
    <row r="44178" s="252" customFormat="1"/>
    <row r="44179" s="252" customFormat="1"/>
    <row r="44180" s="252" customFormat="1"/>
    <row r="44181" s="252" customFormat="1"/>
    <row r="44182" s="252" customFormat="1"/>
    <row r="44183" s="252" customFormat="1"/>
    <row r="44184" s="252" customFormat="1"/>
    <row r="44185" s="252" customFormat="1"/>
    <row r="44186" s="252" customFormat="1"/>
    <row r="44187" s="252" customFormat="1"/>
    <row r="44188" s="252" customFormat="1"/>
    <row r="44189" s="252" customFormat="1"/>
    <row r="44190" s="252" customFormat="1"/>
    <row r="44191" s="252" customFormat="1"/>
    <row r="44192" s="252" customFormat="1"/>
    <row r="44193" s="252" customFormat="1"/>
    <row r="44194" s="252" customFormat="1"/>
    <row r="44195" s="252" customFormat="1"/>
    <row r="44196" s="252" customFormat="1"/>
    <row r="44197" s="252" customFormat="1"/>
    <row r="44198" s="252" customFormat="1"/>
    <row r="44199" s="252" customFormat="1"/>
    <row r="44200" s="252" customFormat="1"/>
    <row r="44201" s="252" customFormat="1"/>
    <row r="44202" s="252" customFormat="1"/>
    <row r="44203" s="252" customFormat="1"/>
    <row r="44204" s="252" customFormat="1"/>
    <row r="44205" s="252" customFormat="1"/>
    <row r="44206" s="252" customFormat="1"/>
    <row r="44207" s="252" customFormat="1"/>
    <row r="44208" s="252" customFormat="1"/>
    <row r="44209" s="252" customFormat="1"/>
    <row r="44210" s="252" customFormat="1"/>
    <row r="44211" s="252" customFormat="1"/>
    <row r="44212" s="252" customFormat="1"/>
    <row r="44213" s="252" customFormat="1"/>
    <row r="44214" s="252" customFormat="1"/>
    <row r="44215" s="252" customFormat="1"/>
    <row r="44216" s="252" customFormat="1"/>
    <row r="44217" s="252" customFormat="1"/>
    <row r="44218" s="252" customFormat="1"/>
    <row r="44219" s="252" customFormat="1"/>
    <row r="44220" s="252" customFormat="1"/>
    <row r="44221" s="252" customFormat="1"/>
    <row r="44222" s="252" customFormat="1"/>
    <row r="44223" s="252" customFormat="1"/>
    <row r="44224" s="252" customFormat="1"/>
    <row r="44225" s="252" customFormat="1"/>
    <row r="44226" s="252" customFormat="1"/>
    <row r="44227" s="252" customFormat="1"/>
    <row r="44228" s="252" customFormat="1"/>
    <row r="44229" s="252" customFormat="1"/>
    <row r="44230" s="252" customFormat="1"/>
    <row r="44231" s="252" customFormat="1"/>
    <row r="44232" s="252" customFormat="1"/>
    <row r="44233" s="252" customFormat="1"/>
    <row r="44234" s="252" customFormat="1"/>
    <row r="44235" s="252" customFormat="1"/>
    <row r="44236" s="252" customFormat="1"/>
    <row r="44237" s="252" customFormat="1"/>
    <row r="44238" s="252" customFormat="1"/>
    <row r="44239" s="252" customFormat="1"/>
    <row r="44240" s="252" customFormat="1"/>
    <row r="44241" s="252" customFormat="1"/>
    <row r="44242" s="252" customFormat="1"/>
    <row r="44243" s="252" customFormat="1"/>
    <row r="44244" s="252" customFormat="1"/>
    <row r="44245" s="252" customFormat="1"/>
    <row r="44246" s="252" customFormat="1"/>
    <row r="44247" s="252" customFormat="1"/>
    <row r="44248" s="252" customFormat="1"/>
    <row r="44249" s="252" customFormat="1"/>
    <row r="44250" s="252" customFormat="1"/>
    <row r="44251" s="252" customFormat="1"/>
    <row r="44252" s="252" customFormat="1"/>
    <row r="44253" s="252" customFormat="1"/>
    <row r="44254" s="252" customFormat="1"/>
    <row r="44255" s="252" customFormat="1"/>
    <row r="44256" s="252" customFormat="1"/>
    <row r="44257" s="252" customFormat="1"/>
    <row r="44258" s="252" customFormat="1"/>
    <row r="44259" s="252" customFormat="1"/>
    <row r="44260" s="252" customFormat="1"/>
    <row r="44261" s="252" customFormat="1"/>
    <row r="44262" s="252" customFormat="1"/>
    <row r="44263" s="252" customFormat="1"/>
    <row r="44264" s="252" customFormat="1"/>
    <row r="44265" s="252" customFormat="1"/>
    <row r="44266" s="252" customFormat="1"/>
    <row r="44267" s="252" customFormat="1"/>
    <row r="44268" s="252" customFormat="1"/>
    <row r="44269" s="252" customFormat="1"/>
    <row r="44270" s="252" customFormat="1"/>
    <row r="44271" s="252" customFormat="1"/>
    <row r="44272" s="252" customFormat="1"/>
    <row r="44273" s="252" customFormat="1"/>
    <row r="44274" s="252" customFormat="1"/>
    <row r="44275" s="252" customFormat="1"/>
    <row r="44276" s="252" customFormat="1"/>
    <row r="44277" s="252" customFormat="1"/>
    <row r="44278" s="252" customFormat="1"/>
    <row r="44279" s="252" customFormat="1"/>
    <row r="44280" s="252" customFormat="1"/>
    <row r="44281" s="252" customFormat="1"/>
    <row r="44282" s="252" customFormat="1"/>
    <row r="44283" s="252" customFormat="1"/>
    <row r="44284" s="252" customFormat="1"/>
    <row r="44285" s="252" customFormat="1"/>
    <row r="44286" s="252" customFormat="1"/>
    <row r="44287" s="252" customFormat="1"/>
    <row r="44288" s="252" customFormat="1"/>
    <row r="44289" s="252" customFormat="1"/>
    <row r="44290" s="252" customFormat="1"/>
    <row r="44291" s="252" customFormat="1"/>
    <row r="44292" s="252" customFormat="1"/>
    <row r="44293" s="252" customFormat="1"/>
    <row r="44294" s="252" customFormat="1"/>
    <row r="44295" s="252" customFormat="1"/>
    <row r="44296" s="252" customFormat="1"/>
    <row r="44297" s="252" customFormat="1"/>
    <row r="44298" s="252" customFormat="1"/>
    <row r="44299" s="252" customFormat="1"/>
    <row r="44300" s="252" customFormat="1"/>
    <row r="44301" s="252" customFormat="1"/>
    <row r="44302" s="252" customFormat="1"/>
    <row r="44303" s="252" customFormat="1"/>
    <row r="44304" s="252" customFormat="1"/>
    <row r="44305" s="252" customFormat="1"/>
    <row r="44306" s="252" customFormat="1"/>
    <row r="44307" s="252" customFormat="1"/>
    <row r="44308" s="252" customFormat="1"/>
    <row r="44309" s="252" customFormat="1"/>
    <row r="44310" s="252" customFormat="1"/>
    <row r="44311" s="252" customFormat="1"/>
    <row r="44312" s="252" customFormat="1"/>
    <row r="44313" s="252" customFormat="1"/>
    <row r="44314" s="252" customFormat="1"/>
    <row r="44315" s="252" customFormat="1"/>
    <row r="44316" s="252" customFormat="1"/>
    <row r="44317" s="252" customFormat="1"/>
    <row r="44318" s="252" customFormat="1"/>
    <row r="44319" s="252" customFormat="1"/>
    <row r="44320" s="252" customFormat="1"/>
    <row r="44321" s="252" customFormat="1"/>
    <row r="44322" s="252" customFormat="1"/>
    <row r="44323" s="252" customFormat="1"/>
    <row r="44324" s="252" customFormat="1"/>
    <row r="44325" s="252" customFormat="1"/>
    <row r="44326" s="252" customFormat="1"/>
    <row r="44327" s="252" customFormat="1"/>
    <row r="44328" s="252" customFormat="1"/>
    <row r="44329" s="252" customFormat="1"/>
    <row r="44330" s="252" customFormat="1"/>
    <row r="44331" s="252" customFormat="1"/>
    <row r="44332" s="252" customFormat="1"/>
    <row r="44333" s="252" customFormat="1"/>
    <row r="44334" s="252" customFormat="1"/>
    <row r="44335" s="252" customFormat="1"/>
    <row r="44336" s="252" customFormat="1"/>
    <row r="44337" s="252" customFormat="1"/>
    <row r="44338" s="252" customFormat="1"/>
    <row r="44339" s="252" customFormat="1"/>
    <row r="44340" s="252" customFormat="1"/>
    <row r="44341" s="252" customFormat="1"/>
    <row r="44342" s="252" customFormat="1"/>
    <row r="44343" s="252" customFormat="1"/>
    <row r="44344" s="252" customFormat="1"/>
    <row r="44345" s="252" customFormat="1"/>
    <row r="44346" s="252" customFormat="1"/>
    <row r="44347" s="252" customFormat="1"/>
    <row r="44348" s="252" customFormat="1"/>
    <row r="44349" s="252" customFormat="1"/>
    <row r="44350" s="252" customFormat="1"/>
    <row r="44351" s="252" customFormat="1"/>
    <row r="44352" s="252" customFormat="1"/>
    <row r="44353" s="252" customFormat="1"/>
    <row r="44354" s="252" customFormat="1"/>
    <row r="44355" s="252" customFormat="1"/>
    <row r="44356" s="252" customFormat="1"/>
    <row r="44357" s="252" customFormat="1"/>
    <row r="44358" s="252" customFormat="1"/>
    <row r="44359" s="252" customFormat="1"/>
    <row r="44360" s="252" customFormat="1"/>
    <row r="44361" s="252" customFormat="1"/>
    <row r="44362" s="252" customFormat="1"/>
    <row r="44363" s="252" customFormat="1"/>
    <row r="44364" s="252" customFormat="1"/>
    <row r="44365" s="252" customFormat="1"/>
    <row r="44366" s="252" customFormat="1"/>
    <row r="44367" s="252" customFormat="1"/>
    <row r="44368" s="252" customFormat="1"/>
    <row r="44369" s="252" customFormat="1"/>
    <row r="44370" s="252" customFormat="1"/>
    <row r="44371" s="252" customFormat="1"/>
    <row r="44372" s="252" customFormat="1"/>
    <row r="44373" s="252" customFormat="1"/>
    <row r="44374" s="252" customFormat="1"/>
    <row r="44375" s="252" customFormat="1"/>
    <row r="44376" s="252" customFormat="1"/>
    <row r="44377" s="252" customFormat="1"/>
    <row r="44378" s="252" customFormat="1"/>
    <row r="44379" s="252" customFormat="1"/>
    <row r="44380" s="252" customFormat="1"/>
    <row r="44381" s="252" customFormat="1"/>
    <row r="44382" s="252" customFormat="1"/>
    <row r="44383" s="252" customFormat="1"/>
    <row r="44384" s="252" customFormat="1"/>
    <row r="44385" s="252" customFormat="1"/>
    <row r="44386" s="252" customFormat="1"/>
    <row r="44387" s="252" customFormat="1"/>
    <row r="44388" s="252" customFormat="1"/>
    <row r="44389" s="252" customFormat="1"/>
    <row r="44390" s="252" customFormat="1"/>
    <row r="44391" s="252" customFormat="1"/>
    <row r="44392" s="252" customFormat="1"/>
    <row r="44393" s="252" customFormat="1"/>
    <row r="44394" s="252" customFormat="1"/>
    <row r="44395" s="252" customFormat="1"/>
    <row r="44396" s="252" customFormat="1"/>
    <row r="44397" s="252" customFormat="1"/>
    <row r="44398" s="252" customFormat="1"/>
    <row r="44399" s="252" customFormat="1"/>
    <row r="44400" s="252" customFormat="1"/>
    <row r="44401" s="252" customFormat="1"/>
    <row r="44402" s="252" customFormat="1"/>
    <row r="44403" s="252" customFormat="1"/>
    <row r="44404" s="252" customFormat="1"/>
    <row r="44405" s="252" customFormat="1"/>
    <row r="44406" s="252" customFormat="1"/>
    <row r="44407" s="252" customFormat="1"/>
    <row r="44408" s="252" customFormat="1"/>
    <row r="44409" s="252" customFormat="1"/>
    <row r="44410" s="252" customFormat="1"/>
    <row r="44411" s="252" customFormat="1"/>
    <row r="44412" s="252" customFormat="1"/>
    <row r="44413" s="252" customFormat="1"/>
    <row r="44414" s="252" customFormat="1"/>
    <row r="44415" s="252" customFormat="1"/>
    <row r="44416" s="252" customFormat="1"/>
    <row r="44417" s="252" customFormat="1"/>
    <row r="44418" s="252" customFormat="1"/>
    <row r="44419" s="252" customFormat="1"/>
    <row r="44420" s="252" customFormat="1"/>
    <row r="44421" s="252" customFormat="1"/>
    <row r="44422" s="252" customFormat="1"/>
    <row r="44423" s="252" customFormat="1"/>
    <row r="44424" s="252" customFormat="1"/>
    <row r="44425" s="252" customFormat="1"/>
    <row r="44426" s="252" customFormat="1"/>
    <row r="44427" s="252" customFormat="1"/>
    <row r="44428" s="252" customFormat="1"/>
    <row r="44429" s="252" customFormat="1"/>
    <row r="44430" s="252" customFormat="1"/>
    <row r="44431" s="252" customFormat="1"/>
    <row r="44432" s="252" customFormat="1"/>
    <row r="44433" s="252" customFormat="1"/>
    <row r="44434" s="252" customFormat="1"/>
    <row r="44435" s="252" customFormat="1"/>
    <row r="44436" s="252" customFormat="1"/>
    <row r="44437" s="252" customFormat="1"/>
    <row r="44438" s="252" customFormat="1"/>
    <row r="44439" s="252" customFormat="1"/>
    <row r="44440" s="252" customFormat="1"/>
    <row r="44441" s="252" customFormat="1"/>
    <row r="44442" s="252" customFormat="1"/>
    <row r="44443" s="252" customFormat="1"/>
    <row r="44444" s="252" customFormat="1"/>
    <row r="44445" s="252" customFormat="1"/>
    <row r="44446" s="252" customFormat="1"/>
    <row r="44447" s="252" customFormat="1"/>
    <row r="44448" s="252" customFormat="1"/>
    <row r="44449" s="252" customFormat="1"/>
    <row r="44450" s="252" customFormat="1"/>
    <row r="44451" s="252" customFormat="1"/>
    <row r="44452" s="252" customFormat="1"/>
    <row r="44453" s="252" customFormat="1"/>
    <row r="44454" s="252" customFormat="1"/>
    <row r="44455" s="252" customFormat="1"/>
    <row r="44456" s="252" customFormat="1"/>
    <row r="44457" s="252" customFormat="1"/>
    <row r="44458" s="252" customFormat="1"/>
    <row r="44459" s="252" customFormat="1"/>
    <row r="44460" s="252" customFormat="1"/>
    <row r="44461" s="252" customFormat="1"/>
    <row r="44462" s="252" customFormat="1"/>
    <row r="44463" s="252" customFormat="1"/>
    <row r="44464" s="252" customFormat="1"/>
    <row r="44465" s="252" customFormat="1"/>
    <row r="44466" s="252" customFormat="1"/>
    <row r="44467" s="252" customFormat="1"/>
    <row r="44468" s="252" customFormat="1"/>
    <row r="44469" s="252" customFormat="1"/>
    <row r="44470" s="252" customFormat="1"/>
    <row r="44471" s="252" customFormat="1"/>
    <row r="44472" s="252" customFormat="1"/>
    <row r="44473" s="252" customFormat="1"/>
    <row r="44474" s="252" customFormat="1"/>
    <row r="44475" s="252" customFormat="1"/>
    <row r="44476" s="252" customFormat="1"/>
    <row r="44477" s="252" customFormat="1"/>
    <row r="44478" s="252" customFormat="1"/>
    <row r="44479" s="252" customFormat="1"/>
    <row r="44480" s="252" customFormat="1"/>
    <row r="44481" s="252" customFormat="1"/>
    <row r="44482" s="252" customFormat="1"/>
    <row r="44483" s="252" customFormat="1"/>
    <row r="44484" s="252" customFormat="1"/>
    <row r="44485" s="252" customFormat="1"/>
    <row r="44486" s="252" customFormat="1"/>
    <row r="44487" s="252" customFormat="1"/>
    <row r="44488" s="252" customFormat="1"/>
    <row r="44489" s="252" customFormat="1"/>
    <row r="44490" s="252" customFormat="1"/>
    <row r="44491" s="252" customFormat="1"/>
    <row r="44492" s="252" customFormat="1"/>
    <row r="44493" s="252" customFormat="1"/>
    <row r="44494" s="252" customFormat="1"/>
    <row r="44495" s="252" customFormat="1"/>
    <row r="44496" s="252" customFormat="1"/>
    <row r="44497" s="252" customFormat="1"/>
    <row r="44498" s="252" customFormat="1"/>
    <row r="44499" s="252" customFormat="1"/>
    <row r="44500" s="252" customFormat="1"/>
    <row r="44501" s="252" customFormat="1"/>
    <row r="44502" s="252" customFormat="1"/>
    <row r="44503" s="252" customFormat="1"/>
    <row r="44504" s="252" customFormat="1"/>
    <row r="44505" s="252" customFormat="1"/>
    <row r="44506" s="252" customFormat="1"/>
    <row r="44507" s="252" customFormat="1"/>
    <row r="44508" s="252" customFormat="1"/>
    <row r="44509" s="252" customFormat="1"/>
    <row r="44510" s="252" customFormat="1"/>
    <row r="44511" s="252" customFormat="1"/>
    <row r="44512" s="252" customFormat="1"/>
    <row r="44513" s="252" customFormat="1"/>
    <row r="44514" s="252" customFormat="1"/>
    <row r="44515" s="252" customFormat="1"/>
    <row r="44516" s="252" customFormat="1"/>
    <row r="44517" s="252" customFormat="1"/>
    <row r="44518" s="252" customFormat="1"/>
    <row r="44519" s="252" customFormat="1"/>
    <row r="44520" s="252" customFormat="1"/>
    <row r="44521" s="252" customFormat="1"/>
    <row r="44522" s="252" customFormat="1"/>
    <row r="44523" s="252" customFormat="1"/>
    <row r="44524" s="252" customFormat="1"/>
    <row r="44525" s="252" customFormat="1"/>
    <row r="44526" s="252" customFormat="1"/>
    <row r="44527" s="252" customFormat="1"/>
    <row r="44528" s="252" customFormat="1"/>
    <row r="44529" s="252" customFormat="1"/>
    <row r="44530" s="252" customFormat="1"/>
    <row r="44531" s="252" customFormat="1"/>
    <row r="44532" s="252" customFormat="1"/>
    <row r="44533" s="252" customFormat="1"/>
    <row r="44534" s="252" customFormat="1"/>
    <row r="44535" s="252" customFormat="1"/>
    <row r="44536" s="252" customFormat="1"/>
    <row r="44537" s="252" customFormat="1"/>
    <row r="44538" s="252" customFormat="1"/>
    <row r="44539" s="252" customFormat="1"/>
    <row r="44540" s="252" customFormat="1"/>
    <row r="44541" s="252" customFormat="1"/>
    <row r="44542" s="252" customFormat="1"/>
    <row r="44543" s="252" customFormat="1"/>
    <row r="44544" s="252" customFormat="1"/>
    <row r="44545" s="252" customFormat="1"/>
    <row r="44546" s="252" customFormat="1"/>
    <row r="44547" s="252" customFormat="1"/>
    <row r="44548" s="252" customFormat="1"/>
    <row r="44549" s="252" customFormat="1"/>
    <row r="44550" s="252" customFormat="1"/>
    <row r="44551" s="252" customFormat="1"/>
    <row r="44552" s="252" customFormat="1"/>
    <row r="44553" s="252" customFormat="1"/>
    <row r="44554" s="252" customFormat="1"/>
    <row r="44555" s="252" customFormat="1"/>
    <row r="44556" s="252" customFormat="1"/>
    <row r="44557" s="252" customFormat="1"/>
    <row r="44558" s="252" customFormat="1"/>
    <row r="44559" s="252" customFormat="1"/>
    <row r="44560" s="252" customFormat="1"/>
    <row r="44561" s="252" customFormat="1"/>
    <row r="44562" s="252" customFormat="1"/>
    <row r="44563" s="252" customFormat="1"/>
    <row r="44564" s="252" customFormat="1"/>
    <row r="44565" s="252" customFormat="1"/>
    <row r="44566" s="252" customFormat="1"/>
    <row r="44567" s="252" customFormat="1"/>
    <row r="44568" s="252" customFormat="1"/>
    <row r="44569" s="252" customFormat="1"/>
    <row r="44570" s="252" customFormat="1"/>
    <row r="44571" s="252" customFormat="1"/>
    <row r="44572" s="252" customFormat="1"/>
    <row r="44573" s="252" customFormat="1"/>
    <row r="44574" s="252" customFormat="1"/>
    <row r="44575" s="252" customFormat="1"/>
    <row r="44576" s="252" customFormat="1"/>
    <row r="44577" s="252" customFormat="1"/>
    <row r="44578" s="252" customFormat="1"/>
    <row r="44579" s="252" customFormat="1"/>
    <row r="44580" s="252" customFormat="1"/>
    <row r="44581" s="252" customFormat="1"/>
    <row r="44582" s="252" customFormat="1"/>
    <row r="44583" s="252" customFormat="1"/>
    <row r="44584" s="252" customFormat="1"/>
    <row r="44585" s="252" customFormat="1"/>
    <row r="44586" s="252" customFormat="1"/>
    <row r="44587" s="252" customFormat="1"/>
    <row r="44588" s="252" customFormat="1"/>
    <row r="44589" s="252" customFormat="1"/>
    <row r="44590" s="252" customFormat="1"/>
    <row r="44591" s="252" customFormat="1"/>
    <row r="44592" s="252" customFormat="1"/>
    <row r="44593" s="252" customFormat="1"/>
    <row r="44594" s="252" customFormat="1"/>
    <row r="44595" s="252" customFormat="1"/>
    <row r="44596" s="252" customFormat="1"/>
    <row r="44597" s="252" customFormat="1"/>
    <row r="44598" s="252" customFormat="1"/>
    <row r="44599" s="252" customFormat="1"/>
    <row r="44600" s="252" customFormat="1"/>
    <row r="44601" s="252" customFormat="1"/>
    <row r="44602" s="252" customFormat="1"/>
    <row r="44603" s="252" customFormat="1"/>
    <row r="44604" s="252" customFormat="1"/>
    <row r="44605" s="252" customFormat="1"/>
    <row r="44606" s="252" customFormat="1"/>
    <row r="44607" s="252" customFormat="1"/>
    <row r="44608" s="252" customFormat="1"/>
    <row r="44609" s="252" customFormat="1"/>
    <row r="44610" s="252" customFormat="1"/>
    <row r="44611" s="252" customFormat="1"/>
    <row r="44612" s="252" customFormat="1"/>
    <row r="44613" s="252" customFormat="1"/>
    <row r="44614" s="252" customFormat="1"/>
    <row r="44615" s="252" customFormat="1"/>
    <row r="44616" s="252" customFormat="1"/>
    <row r="44617" s="252" customFormat="1"/>
    <row r="44618" s="252" customFormat="1"/>
    <row r="44619" s="252" customFormat="1"/>
    <row r="44620" s="252" customFormat="1"/>
    <row r="44621" s="252" customFormat="1"/>
    <row r="44622" s="252" customFormat="1"/>
    <row r="44623" s="252" customFormat="1"/>
    <row r="44624" s="252" customFormat="1"/>
    <row r="44625" s="252" customFormat="1"/>
    <row r="44626" s="252" customFormat="1"/>
    <row r="44627" s="252" customFormat="1"/>
    <row r="44628" s="252" customFormat="1"/>
    <row r="44629" s="252" customFormat="1"/>
    <row r="44630" s="252" customFormat="1"/>
    <row r="44631" s="252" customFormat="1"/>
    <row r="44632" s="252" customFormat="1"/>
    <row r="44633" s="252" customFormat="1"/>
    <row r="44634" s="252" customFormat="1"/>
    <row r="44635" s="252" customFormat="1"/>
    <row r="44636" s="252" customFormat="1"/>
    <row r="44637" s="252" customFormat="1"/>
    <row r="44638" s="252" customFormat="1"/>
    <row r="44639" s="252" customFormat="1"/>
    <row r="44640" s="252" customFormat="1"/>
    <row r="44641" s="252" customFormat="1"/>
    <row r="44642" s="252" customFormat="1"/>
    <row r="44643" s="252" customFormat="1"/>
    <row r="44644" s="252" customFormat="1"/>
    <row r="44645" s="252" customFormat="1"/>
    <row r="44646" s="252" customFormat="1"/>
    <row r="44647" s="252" customFormat="1"/>
    <row r="44648" s="252" customFormat="1"/>
    <row r="44649" s="252" customFormat="1"/>
    <row r="44650" s="252" customFormat="1"/>
    <row r="44651" s="252" customFormat="1"/>
    <row r="44652" s="252" customFormat="1"/>
    <row r="44653" s="252" customFormat="1"/>
    <row r="44654" s="252" customFormat="1"/>
    <row r="44655" s="252" customFormat="1"/>
    <row r="44656" s="252" customFormat="1"/>
    <row r="44657" s="252" customFormat="1"/>
    <row r="44658" s="252" customFormat="1"/>
    <row r="44659" s="252" customFormat="1"/>
    <row r="44660" s="252" customFormat="1"/>
    <row r="44661" s="252" customFormat="1"/>
    <row r="44662" s="252" customFormat="1"/>
    <row r="44663" s="252" customFormat="1"/>
    <row r="44664" s="252" customFormat="1"/>
    <row r="44665" s="252" customFormat="1"/>
    <row r="44666" s="252" customFormat="1"/>
    <row r="44667" s="252" customFormat="1"/>
    <row r="44668" s="252" customFormat="1"/>
    <row r="44669" s="252" customFormat="1"/>
    <row r="44670" s="252" customFormat="1"/>
    <row r="44671" s="252" customFormat="1"/>
    <row r="44672" s="252" customFormat="1"/>
    <row r="44673" s="252" customFormat="1"/>
    <row r="44674" s="252" customFormat="1"/>
    <row r="44675" s="252" customFormat="1"/>
    <row r="44676" s="252" customFormat="1"/>
    <row r="44677" s="252" customFormat="1"/>
    <row r="44678" s="252" customFormat="1"/>
    <row r="44679" s="252" customFormat="1"/>
    <row r="44680" s="252" customFormat="1"/>
    <row r="44681" s="252" customFormat="1"/>
    <row r="44682" s="252" customFormat="1"/>
    <row r="44683" s="252" customFormat="1"/>
    <row r="44684" s="252" customFormat="1"/>
    <row r="44685" s="252" customFormat="1"/>
    <row r="44686" s="252" customFormat="1"/>
    <row r="44687" s="252" customFormat="1"/>
    <row r="44688" s="252" customFormat="1"/>
    <row r="44689" s="252" customFormat="1"/>
    <row r="44690" s="252" customFormat="1"/>
    <row r="44691" s="252" customFormat="1"/>
    <row r="44692" s="252" customFormat="1"/>
    <row r="44693" s="252" customFormat="1"/>
    <row r="44694" s="252" customFormat="1"/>
    <row r="44695" s="252" customFormat="1"/>
    <row r="44696" s="252" customFormat="1"/>
    <row r="44697" s="252" customFormat="1"/>
    <row r="44698" s="252" customFormat="1"/>
    <row r="44699" s="252" customFormat="1"/>
    <row r="44700" s="252" customFormat="1"/>
    <row r="44701" s="252" customFormat="1"/>
    <row r="44702" s="252" customFormat="1"/>
    <row r="44703" s="252" customFormat="1"/>
    <row r="44704" s="252" customFormat="1"/>
    <row r="44705" s="252" customFormat="1"/>
    <row r="44706" s="252" customFormat="1"/>
    <row r="44707" s="252" customFormat="1"/>
    <row r="44708" s="252" customFormat="1"/>
    <row r="44709" s="252" customFormat="1"/>
    <row r="44710" s="252" customFormat="1"/>
    <row r="44711" s="252" customFormat="1"/>
    <row r="44712" s="252" customFormat="1"/>
    <row r="44713" s="252" customFormat="1"/>
    <row r="44714" s="252" customFormat="1"/>
    <row r="44715" s="252" customFormat="1"/>
    <row r="44716" s="252" customFormat="1"/>
    <row r="44717" s="252" customFormat="1"/>
    <row r="44718" s="252" customFormat="1"/>
    <row r="44719" s="252" customFormat="1"/>
    <row r="44720" s="252" customFormat="1"/>
    <row r="44721" s="252" customFormat="1"/>
    <row r="44722" s="252" customFormat="1"/>
    <row r="44723" s="252" customFormat="1"/>
    <row r="44724" s="252" customFormat="1"/>
    <row r="44725" s="252" customFormat="1"/>
    <row r="44726" s="252" customFormat="1"/>
    <row r="44727" s="252" customFormat="1"/>
    <row r="44728" s="252" customFormat="1"/>
    <row r="44729" s="252" customFormat="1"/>
    <row r="44730" s="252" customFormat="1"/>
    <row r="44731" s="252" customFormat="1"/>
    <row r="44732" s="252" customFormat="1"/>
    <row r="44733" s="252" customFormat="1"/>
    <row r="44734" s="252" customFormat="1"/>
    <row r="44735" s="252" customFormat="1"/>
    <row r="44736" s="252" customFormat="1"/>
    <row r="44737" s="252" customFormat="1"/>
    <row r="44738" s="252" customFormat="1"/>
    <row r="44739" s="252" customFormat="1"/>
    <row r="44740" s="252" customFormat="1"/>
    <row r="44741" s="252" customFormat="1"/>
    <row r="44742" s="252" customFormat="1"/>
    <row r="44743" s="252" customFormat="1"/>
    <row r="44744" s="252" customFormat="1"/>
    <row r="44745" s="252" customFormat="1"/>
    <row r="44746" s="252" customFormat="1"/>
    <row r="44747" s="252" customFormat="1"/>
    <row r="44748" s="252" customFormat="1"/>
    <row r="44749" s="252" customFormat="1"/>
    <row r="44750" s="252" customFormat="1"/>
    <row r="44751" s="252" customFormat="1"/>
    <row r="44752" s="252" customFormat="1"/>
    <row r="44753" s="252" customFormat="1"/>
    <row r="44754" s="252" customFormat="1"/>
    <row r="44755" s="252" customFormat="1"/>
    <row r="44756" s="252" customFormat="1"/>
    <row r="44757" s="252" customFormat="1"/>
    <row r="44758" s="252" customFormat="1"/>
    <row r="44759" s="252" customFormat="1"/>
    <row r="44760" s="252" customFormat="1"/>
    <row r="44761" s="252" customFormat="1"/>
    <row r="44762" s="252" customFormat="1"/>
    <row r="44763" s="252" customFormat="1"/>
    <row r="44764" s="252" customFormat="1"/>
    <row r="44765" s="252" customFormat="1"/>
    <row r="44766" s="252" customFormat="1"/>
    <row r="44767" s="252" customFormat="1"/>
    <row r="44768" s="252" customFormat="1"/>
    <row r="44769" s="252" customFormat="1"/>
    <row r="44770" s="252" customFormat="1"/>
    <row r="44771" s="252" customFormat="1"/>
    <row r="44772" s="252" customFormat="1"/>
    <row r="44773" s="252" customFormat="1"/>
    <row r="44774" s="252" customFormat="1"/>
    <row r="44775" s="252" customFormat="1"/>
    <row r="44776" s="252" customFormat="1"/>
    <row r="44777" s="252" customFormat="1"/>
    <row r="44778" s="252" customFormat="1"/>
    <row r="44779" s="252" customFormat="1"/>
    <row r="44780" s="252" customFormat="1"/>
    <row r="44781" s="252" customFormat="1"/>
    <row r="44782" s="252" customFormat="1"/>
    <row r="44783" s="252" customFormat="1"/>
    <row r="44784" s="252" customFormat="1"/>
    <row r="44785" s="252" customFormat="1"/>
    <row r="44786" s="252" customFormat="1"/>
    <row r="44787" s="252" customFormat="1"/>
    <row r="44788" s="252" customFormat="1"/>
    <row r="44789" s="252" customFormat="1"/>
    <row r="44790" s="252" customFormat="1"/>
    <row r="44791" s="252" customFormat="1"/>
    <row r="44792" s="252" customFormat="1"/>
    <row r="44793" s="252" customFormat="1"/>
    <row r="44794" s="252" customFormat="1"/>
    <row r="44795" s="252" customFormat="1"/>
    <row r="44796" s="252" customFormat="1"/>
    <row r="44797" s="252" customFormat="1"/>
    <row r="44798" s="252" customFormat="1"/>
    <row r="44799" s="252" customFormat="1"/>
    <row r="44800" s="252" customFormat="1"/>
    <row r="44801" s="252" customFormat="1"/>
    <row r="44802" s="252" customFormat="1"/>
    <row r="44803" s="252" customFormat="1"/>
    <row r="44804" s="252" customFormat="1"/>
    <row r="44805" s="252" customFormat="1"/>
    <row r="44806" s="252" customFormat="1"/>
    <row r="44807" s="252" customFormat="1"/>
    <row r="44808" s="252" customFormat="1"/>
    <row r="44809" s="252" customFormat="1"/>
    <row r="44810" s="252" customFormat="1"/>
    <row r="44811" s="252" customFormat="1"/>
    <row r="44812" s="252" customFormat="1"/>
    <row r="44813" s="252" customFormat="1"/>
    <row r="44814" s="252" customFormat="1"/>
    <row r="44815" s="252" customFormat="1"/>
    <row r="44816" s="252" customFormat="1"/>
    <row r="44817" s="252" customFormat="1"/>
    <row r="44818" s="252" customFormat="1"/>
    <row r="44819" s="252" customFormat="1"/>
    <row r="44820" s="252" customFormat="1"/>
    <row r="44821" s="252" customFormat="1"/>
    <row r="44822" s="252" customFormat="1"/>
    <row r="44823" s="252" customFormat="1"/>
    <row r="44824" s="252" customFormat="1"/>
    <row r="44825" s="252" customFormat="1"/>
    <row r="44826" s="252" customFormat="1"/>
    <row r="44827" s="252" customFormat="1"/>
    <row r="44828" s="252" customFormat="1"/>
    <row r="44829" s="252" customFormat="1"/>
    <row r="44830" s="252" customFormat="1"/>
    <row r="44831" s="252" customFormat="1"/>
    <row r="44832" s="252" customFormat="1"/>
    <row r="44833" s="252" customFormat="1"/>
    <row r="44834" s="252" customFormat="1"/>
    <row r="44835" s="252" customFormat="1"/>
    <row r="44836" s="252" customFormat="1"/>
    <row r="44837" s="252" customFormat="1"/>
    <row r="44838" s="252" customFormat="1"/>
    <row r="44839" s="252" customFormat="1"/>
    <row r="44840" s="252" customFormat="1"/>
    <row r="44841" s="252" customFormat="1"/>
    <row r="44842" s="252" customFormat="1"/>
    <row r="44843" s="252" customFormat="1"/>
    <row r="44844" s="252" customFormat="1"/>
    <row r="44845" s="252" customFormat="1"/>
    <row r="44846" s="252" customFormat="1"/>
    <row r="44847" s="252" customFormat="1"/>
    <row r="44848" s="252" customFormat="1"/>
    <row r="44849" s="252" customFormat="1"/>
    <row r="44850" s="252" customFormat="1"/>
    <row r="44851" s="252" customFormat="1"/>
    <row r="44852" s="252" customFormat="1"/>
    <row r="44853" s="252" customFormat="1"/>
    <row r="44854" s="252" customFormat="1"/>
    <row r="44855" s="252" customFormat="1"/>
    <row r="44856" s="252" customFormat="1"/>
    <row r="44857" s="252" customFormat="1"/>
    <row r="44858" s="252" customFormat="1"/>
    <row r="44859" s="252" customFormat="1"/>
    <row r="44860" s="252" customFormat="1"/>
    <row r="44861" s="252" customFormat="1"/>
    <row r="44862" s="252" customFormat="1"/>
    <row r="44863" s="252" customFormat="1"/>
    <row r="44864" s="252" customFormat="1"/>
    <row r="44865" s="252" customFormat="1"/>
    <row r="44866" s="252" customFormat="1"/>
    <row r="44867" s="252" customFormat="1"/>
    <row r="44868" s="252" customFormat="1"/>
    <row r="44869" s="252" customFormat="1"/>
    <row r="44870" s="252" customFormat="1"/>
    <row r="44871" s="252" customFormat="1"/>
    <row r="44872" s="252" customFormat="1"/>
    <row r="44873" s="252" customFormat="1"/>
    <row r="44874" s="252" customFormat="1"/>
    <row r="44875" s="252" customFormat="1"/>
    <row r="44876" s="252" customFormat="1"/>
    <row r="44877" s="252" customFormat="1"/>
    <row r="44878" s="252" customFormat="1"/>
    <row r="44879" s="252" customFormat="1"/>
    <row r="44880" s="252" customFormat="1"/>
    <row r="44881" s="252" customFormat="1"/>
    <row r="44882" s="252" customFormat="1"/>
    <row r="44883" s="252" customFormat="1"/>
    <row r="44884" s="252" customFormat="1"/>
    <row r="44885" s="252" customFormat="1"/>
    <row r="44886" s="252" customFormat="1"/>
    <row r="44887" s="252" customFormat="1"/>
    <row r="44888" s="252" customFormat="1"/>
    <row r="44889" s="252" customFormat="1"/>
    <row r="44890" s="252" customFormat="1"/>
    <row r="44891" s="252" customFormat="1"/>
    <row r="44892" s="252" customFormat="1"/>
    <row r="44893" s="252" customFormat="1"/>
    <row r="44894" s="252" customFormat="1"/>
    <row r="44895" s="252" customFormat="1"/>
    <row r="44896" s="252" customFormat="1"/>
    <row r="44897" s="252" customFormat="1"/>
    <row r="44898" s="252" customFormat="1"/>
    <row r="44899" s="252" customFormat="1"/>
    <row r="44900" s="252" customFormat="1"/>
    <row r="44901" s="252" customFormat="1"/>
    <row r="44902" s="252" customFormat="1"/>
    <row r="44903" s="252" customFormat="1"/>
    <row r="44904" s="252" customFormat="1"/>
    <row r="44905" s="252" customFormat="1"/>
    <row r="44906" s="252" customFormat="1"/>
    <row r="44907" s="252" customFormat="1"/>
    <row r="44908" s="252" customFormat="1"/>
    <row r="44909" s="252" customFormat="1"/>
    <row r="44910" s="252" customFormat="1"/>
    <row r="44911" s="252" customFormat="1"/>
    <row r="44912" s="252" customFormat="1"/>
    <row r="44913" s="252" customFormat="1"/>
    <row r="44914" s="252" customFormat="1"/>
    <row r="44915" s="252" customFormat="1"/>
    <row r="44916" s="252" customFormat="1"/>
    <row r="44917" s="252" customFormat="1"/>
    <row r="44918" s="252" customFormat="1"/>
    <row r="44919" s="252" customFormat="1"/>
    <row r="44920" s="252" customFormat="1"/>
    <row r="44921" s="252" customFormat="1"/>
    <row r="44922" s="252" customFormat="1"/>
    <row r="44923" s="252" customFormat="1"/>
    <row r="44924" s="252" customFormat="1"/>
    <row r="44925" s="252" customFormat="1"/>
    <row r="44926" s="252" customFormat="1"/>
    <row r="44927" s="252" customFormat="1"/>
    <row r="44928" s="252" customFormat="1"/>
    <row r="44929" s="252" customFormat="1"/>
    <row r="44930" s="252" customFormat="1"/>
    <row r="44931" s="252" customFormat="1"/>
    <row r="44932" s="252" customFormat="1"/>
    <row r="44933" s="252" customFormat="1"/>
    <row r="44934" s="252" customFormat="1"/>
    <row r="44935" s="252" customFormat="1"/>
    <row r="44936" s="252" customFormat="1"/>
    <row r="44937" s="252" customFormat="1"/>
    <row r="44938" s="252" customFormat="1"/>
    <row r="44939" s="252" customFormat="1"/>
    <row r="44940" s="252" customFormat="1"/>
    <row r="44941" s="252" customFormat="1"/>
    <row r="44942" s="252" customFormat="1"/>
    <row r="44943" s="252" customFormat="1"/>
    <row r="44944" s="252" customFormat="1"/>
    <row r="44945" s="252" customFormat="1"/>
    <row r="44946" s="252" customFormat="1"/>
    <row r="44947" s="252" customFormat="1"/>
    <row r="44948" s="252" customFormat="1"/>
    <row r="44949" s="252" customFormat="1"/>
    <row r="44950" s="252" customFormat="1"/>
    <row r="44951" s="252" customFormat="1"/>
    <row r="44952" s="252" customFormat="1"/>
    <row r="44953" s="252" customFormat="1"/>
    <row r="44954" s="252" customFormat="1"/>
    <row r="44955" s="252" customFormat="1"/>
    <row r="44956" s="252" customFormat="1"/>
    <row r="44957" s="252" customFormat="1"/>
    <row r="44958" s="252" customFormat="1"/>
    <row r="44959" s="252" customFormat="1"/>
    <row r="44960" s="252" customFormat="1"/>
    <row r="44961" s="252" customFormat="1"/>
    <row r="44962" s="252" customFormat="1"/>
    <row r="44963" s="252" customFormat="1"/>
    <row r="44964" s="252" customFormat="1"/>
    <row r="44965" s="252" customFormat="1"/>
    <row r="44966" s="252" customFormat="1"/>
    <row r="44967" s="252" customFormat="1"/>
    <row r="44968" s="252" customFormat="1"/>
    <row r="44969" s="252" customFormat="1"/>
    <row r="44970" s="252" customFormat="1"/>
    <row r="44971" s="252" customFormat="1"/>
    <row r="44972" s="252" customFormat="1"/>
    <row r="44973" s="252" customFormat="1"/>
    <row r="44974" s="252" customFormat="1"/>
    <row r="44975" s="252" customFormat="1"/>
    <row r="44976" s="252" customFormat="1"/>
    <row r="44977" s="252" customFormat="1"/>
    <row r="44978" s="252" customFormat="1"/>
    <row r="44979" s="252" customFormat="1"/>
    <row r="44980" s="252" customFormat="1"/>
    <row r="44981" s="252" customFormat="1"/>
    <row r="44982" s="252" customFormat="1"/>
    <row r="44983" s="252" customFormat="1"/>
    <row r="44984" s="252" customFormat="1"/>
    <row r="44985" s="252" customFormat="1"/>
    <row r="44986" s="252" customFormat="1"/>
    <row r="44987" s="252" customFormat="1"/>
    <row r="44988" s="252" customFormat="1"/>
    <row r="44989" s="252" customFormat="1"/>
    <row r="44990" s="252" customFormat="1"/>
    <row r="44991" s="252" customFormat="1"/>
    <row r="44992" s="252" customFormat="1"/>
    <row r="44993" s="252" customFormat="1"/>
    <row r="44994" s="252" customFormat="1"/>
    <row r="44995" s="252" customFormat="1"/>
    <row r="44996" s="252" customFormat="1"/>
    <row r="44997" s="252" customFormat="1"/>
    <row r="44998" s="252" customFormat="1"/>
    <row r="44999" s="252" customFormat="1"/>
    <row r="45000" s="252" customFormat="1"/>
    <row r="45001" s="252" customFormat="1"/>
    <row r="45002" s="252" customFormat="1"/>
    <row r="45003" s="252" customFormat="1"/>
    <row r="45004" s="252" customFormat="1"/>
    <row r="45005" s="252" customFormat="1"/>
    <row r="45006" s="252" customFormat="1"/>
    <row r="45007" s="252" customFormat="1"/>
    <row r="45008" s="252" customFormat="1"/>
    <row r="45009" s="252" customFormat="1"/>
    <row r="45010" s="252" customFormat="1"/>
    <row r="45011" s="252" customFormat="1"/>
    <row r="45012" s="252" customFormat="1"/>
    <row r="45013" s="252" customFormat="1"/>
    <row r="45014" s="252" customFormat="1"/>
    <row r="45015" s="252" customFormat="1"/>
    <row r="45016" s="252" customFormat="1"/>
    <row r="45017" s="252" customFormat="1"/>
    <row r="45018" s="252" customFormat="1"/>
    <row r="45019" s="252" customFormat="1"/>
    <row r="45020" s="252" customFormat="1"/>
    <row r="45021" s="252" customFormat="1"/>
    <row r="45022" s="252" customFormat="1"/>
    <row r="45023" s="252" customFormat="1"/>
    <row r="45024" s="252" customFormat="1"/>
    <row r="45025" s="252" customFormat="1"/>
    <row r="45026" s="252" customFormat="1"/>
    <row r="45027" s="252" customFormat="1"/>
    <row r="45028" s="252" customFormat="1"/>
    <row r="45029" s="252" customFormat="1"/>
    <row r="45030" s="252" customFormat="1"/>
    <row r="45031" s="252" customFormat="1"/>
    <row r="45032" s="252" customFormat="1"/>
    <row r="45033" s="252" customFormat="1"/>
    <row r="45034" s="252" customFormat="1"/>
    <row r="45035" s="252" customFormat="1"/>
    <row r="45036" s="252" customFormat="1"/>
    <row r="45037" s="252" customFormat="1"/>
    <row r="45038" s="252" customFormat="1"/>
    <row r="45039" s="252" customFormat="1"/>
    <row r="45040" s="252" customFormat="1"/>
    <row r="45041" s="252" customFormat="1"/>
    <row r="45042" s="252" customFormat="1"/>
    <row r="45043" s="252" customFormat="1"/>
    <row r="45044" s="252" customFormat="1"/>
    <row r="45045" s="252" customFormat="1"/>
    <row r="45046" s="252" customFormat="1"/>
    <row r="45047" s="252" customFormat="1"/>
    <row r="45048" s="252" customFormat="1"/>
    <row r="45049" s="252" customFormat="1"/>
    <row r="45050" s="252" customFormat="1"/>
    <row r="45051" s="252" customFormat="1"/>
    <row r="45052" s="252" customFormat="1"/>
    <row r="45053" s="252" customFormat="1"/>
    <row r="45054" s="252" customFormat="1"/>
    <row r="45055" s="252" customFormat="1"/>
    <row r="45056" s="252" customFormat="1"/>
    <row r="45057" s="252" customFormat="1"/>
    <row r="45058" s="252" customFormat="1"/>
    <row r="45059" s="252" customFormat="1"/>
    <row r="45060" s="252" customFormat="1"/>
    <row r="45061" s="252" customFormat="1"/>
    <row r="45062" s="252" customFormat="1"/>
    <row r="45063" s="252" customFormat="1"/>
    <row r="45064" s="252" customFormat="1"/>
    <row r="45065" s="252" customFormat="1"/>
    <row r="45066" s="252" customFormat="1"/>
    <row r="45067" s="252" customFormat="1"/>
    <row r="45068" s="252" customFormat="1"/>
    <row r="45069" s="252" customFormat="1"/>
    <row r="45070" s="252" customFormat="1"/>
    <row r="45071" s="252" customFormat="1"/>
    <row r="45072" s="252" customFormat="1"/>
    <row r="45073" s="252" customFormat="1"/>
    <row r="45074" s="252" customFormat="1"/>
    <row r="45075" s="252" customFormat="1"/>
    <row r="45076" s="252" customFormat="1"/>
    <row r="45077" s="252" customFormat="1"/>
    <row r="45078" s="252" customFormat="1"/>
    <row r="45079" s="252" customFormat="1"/>
    <row r="45080" s="252" customFormat="1"/>
    <row r="45081" s="252" customFormat="1"/>
    <row r="45082" s="252" customFormat="1"/>
    <row r="45083" s="252" customFormat="1"/>
    <row r="45084" s="252" customFormat="1"/>
    <row r="45085" s="252" customFormat="1"/>
    <row r="45086" s="252" customFormat="1"/>
    <row r="45087" s="252" customFormat="1"/>
    <row r="45088" s="252" customFormat="1"/>
    <row r="45089" s="252" customFormat="1"/>
    <row r="45090" s="252" customFormat="1"/>
    <row r="45091" s="252" customFormat="1"/>
    <row r="45092" s="252" customFormat="1"/>
    <row r="45093" s="252" customFormat="1"/>
    <row r="45094" s="252" customFormat="1"/>
    <row r="45095" s="252" customFormat="1"/>
    <row r="45096" s="252" customFormat="1"/>
    <row r="45097" s="252" customFormat="1"/>
    <row r="45098" s="252" customFormat="1"/>
    <row r="45099" s="252" customFormat="1"/>
    <row r="45100" s="252" customFormat="1"/>
    <row r="45101" s="252" customFormat="1"/>
    <row r="45102" s="252" customFormat="1"/>
    <row r="45103" s="252" customFormat="1"/>
    <row r="45104" s="252" customFormat="1"/>
    <row r="45105" s="252" customFormat="1"/>
    <row r="45106" s="252" customFormat="1"/>
    <row r="45107" s="252" customFormat="1"/>
    <row r="45108" s="252" customFormat="1"/>
    <row r="45109" s="252" customFormat="1"/>
    <row r="45110" s="252" customFormat="1"/>
    <row r="45111" s="252" customFormat="1"/>
    <row r="45112" s="252" customFormat="1"/>
    <row r="45113" s="252" customFormat="1"/>
    <row r="45114" s="252" customFormat="1"/>
    <row r="45115" s="252" customFormat="1"/>
    <row r="45116" s="252" customFormat="1"/>
    <row r="45117" s="252" customFormat="1"/>
    <row r="45118" s="252" customFormat="1"/>
    <row r="45119" s="252" customFormat="1"/>
    <row r="45120" s="252" customFormat="1"/>
    <row r="45121" s="252" customFormat="1"/>
    <row r="45122" s="252" customFormat="1"/>
    <row r="45123" s="252" customFormat="1"/>
    <row r="45124" s="252" customFormat="1"/>
    <row r="45125" s="252" customFormat="1"/>
    <row r="45126" s="252" customFormat="1"/>
    <row r="45127" s="252" customFormat="1"/>
    <row r="45128" s="252" customFormat="1"/>
    <row r="45129" s="252" customFormat="1"/>
    <row r="45130" s="252" customFormat="1"/>
    <row r="45131" s="252" customFormat="1"/>
    <row r="45132" s="252" customFormat="1"/>
    <row r="45133" s="252" customFormat="1"/>
    <row r="45134" s="252" customFormat="1"/>
    <row r="45135" s="252" customFormat="1"/>
    <row r="45136" s="252" customFormat="1"/>
    <row r="45137" s="252" customFormat="1"/>
    <row r="45138" s="252" customFormat="1"/>
    <row r="45139" s="252" customFormat="1"/>
    <row r="45140" s="252" customFormat="1"/>
    <row r="45141" s="252" customFormat="1"/>
    <row r="45142" s="252" customFormat="1"/>
    <row r="45143" s="252" customFormat="1"/>
    <row r="45144" s="252" customFormat="1"/>
    <row r="45145" s="252" customFormat="1"/>
    <row r="45146" s="252" customFormat="1"/>
    <row r="45147" s="252" customFormat="1"/>
    <row r="45148" s="252" customFormat="1"/>
    <row r="45149" s="252" customFormat="1"/>
    <row r="45150" s="252" customFormat="1"/>
    <row r="45151" s="252" customFormat="1"/>
    <row r="45152" s="252" customFormat="1"/>
    <row r="45153" s="252" customFormat="1"/>
    <row r="45154" s="252" customFormat="1"/>
    <row r="45155" s="252" customFormat="1"/>
    <row r="45156" s="252" customFormat="1"/>
    <row r="45157" s="252" customFormat="1"/>
    <row r="45158" s="252" customFormat="1"/>
    <row r="45159" s="252" customFormat="1"/>
    <row r="45160" s="252" customFormat="1"/>
    <row r="45161" s="252" customFormat="1"/>
    <row r="45162" s="252" customFormat="1"/>
    <row r="45163" s="252" customFormat="1"/>
    <row r="45164" s="252" customFormat="1"/>
    <row r="45165" s="252" customFormat="1"/>
    <row r="45166" s="252" customFormat="1"/>
    <row r="45167" s="252" customFormat="1"/>
    <row r="45168" s="252" customFormat="1"/>
    <row r="45169" s="252" customFormat="1"/>
    <row r="45170" s="252" customFormat="1"/>
    <row r="45171" s="252" customFormat="1"/>
    <row r="45172" s="252" customFormat="1"/>
    <row r="45173" s="252" customFormat="1"/>
    <row r="45174" s="252" customFormat="1"/>
    <row r="45175" s="252" customFormat="1"/>
    <row r="45176" s="252" customFormat="1"/>
    <row r="45177" s="252" customFormat="1"/>
    <row r="45178" s="252" customFormat="1"/>
    <row r="45179" s="252" customFormat="1"/>
    <row r="45180" s="252" customFormat="1"/>
    <row r="45181" s="252" customFormat="1"/>
    <row r="45182" s="252" customFormat="1"/>
    <row r="45183" s="252" customFormat="1"/>
    <row r="45184" s="252" customFormat="1"/>
    <row r="45185" s="252" customFormat="1"/>
    <row r="45186" s="252" customFormat="1"/>
    <row r="45187" s="252" customFormat="1"/>
    <row r="45188" s="252" customFormat="1"/>
    <row r="45189" s="252" customFormat="1"/>
    <row r="45190" s="252" customFormat="1"/>
    <row r="45191" s="252" customFormat="1"/>
    <row r="45192" s="252" customFormat="1"/>
    <row r="45193" s="252" customFormat="1"/>
    <row r="45194" s="252" customFormat="1"/>
    <row r="45195" s="252" customFormat="1"/>
    <row r="45196" s="252" customFormat="1"/>
    <row r="45197" s="252" customFormat="1"/>
    <row r="45198" s="252" customFormat="1"/>
    <row r="45199" s="252" customFormat="1"/>
    <row r="45200" s="252" customFormat="1"/>
    <row r="45201" s="252" customFormat="1"/>
    <row r="45202" s="252" customFormat="1"/>
    <row r="45203" s="252" customFormat="1"/>
    <row r="45204" s="252" customFormat="1"/>
    <row r="45205" s="252" customFormat="1"/>
    <row r="45206" s="252" customFormat="1"/>
    <row r="45207" s="252" customFormat="1"/>
    <row r="45208" s="252" customFormat="1"/>
    <row r="45209" s="252" customFormat="1"/>
    <row r="45210" s="252" customFormat="1"/>
    <row r="45211" s="252" customFormat="1"/>
    <row r="45212" s="252" customFormat="1"/>
    <row r="45213" s="252" customFormat="1"/>
    <row r="45214" s="252" customFormat="1"/>
    <row r="45215" s="252" customFormat="1"/>
    <row r="45216" s="252" customFormat="1"/>
    <row r="45217" s="252" customFormat="1"/>
    <row r="45218" s="252" customFormat="1"/>
    <row r="45219" s="252" customFormat="1"/>
    <row r="45220" s="252" customFormat="1"/>
    <row r="45221" s="252" customFormat="1"/>
    <row r="45222" s="252" customFormat="1"/>
    <row r="45223" s="252" customFormat="1"/>
    <row r="45224" s="252" customFormat="1"/>
    <row r="45225" s="252" customFormat="1"/>
    <row r="45226" s="252" customFormat="1"/>
    <row r="45227" s="252" customFormat="1"/>
    <row r="45228" s="252" customFormat="1"/>
    <row r="45229" s="252" customFormat="1"/>
    <row r="45230" s="252" customFormat="1"/>
    <row r="45231" s="252" customFormat="1"/>
    <row r="45232" s="252" customFormat="1"/>
    <row r="45233" s="252" customFormat="1"/>
    <row r="45234" s="252" customFormat="1"/>
    <row r="45235" s="252" customFormat="1"/>
    <row r="45236" s="252" customFormat="1"/>
    <row r="45237" s="252" customFormat="1"/>
    <row r="45238" s="252" customFormat="1"/>
    <row r="45239" s="252" customFormat="1"/>
    <row r="45240" s="252" customFormat="1"/>
    <row r="45241" s="252" customFormat="1"/>
    <row r="45242" s="252" customFormat="1"/>
    <row r="45243" s="252" customFormat="1"/>
    <row r="45244" s="252" customFormat="1"/>
    <row r="45245" s="252" customFormat="1"/>
    <row r="45246" s="252" customFormat="1"/>
    <row r="45247" s="252" customFormat="1"/>
    <row r="45248" s="252" customFormat="1"/>
    <row r="45249" s="252" customFormat="1"/>
    <row r="45250" s="252" customFormat="1"/>
    <row r="45251" s="252" customFormat="1"/>
    <row r="45252" s="252" customFormat="1"/>
    <row r="45253" s="252" customFormat="1"/>
    <row r="45254" s="252" customFormat="1"/>
    <row r="45255" s="252" customFormat="1"/>
    <row r="45256" s="252" customFormat="1"/>
    <row r="45257" s="252" customFormat="1"/>
    <row r="45258" s="252" customFormat="1"/>
    <row r="45259" s="252" customFormat="1"/>
    <row r="45260" s="252" customFormat="1"/>
    <row r="45261" s="252" customFormat="1"/>
    <row r="45262" s="252" customFormat="1"/>
    <row r="45263" s="252" customFormat="1"/>
    <row r="45264" s="252" customFormat="1"/>
    <row r="45265" s="252" customFormat="1"/>
    <row r="45266" s="252" customFormat="1"/>
    <row r="45267" s="252" customFormat="1"/>
    <row r="45268" s="252" customFormat="1"/>
    <row r="45269" s="252" customFormat="1"/>
    <row r="45270" s="252" customFormat="1"/>
    <row r="45271" s="252" customFormat="1"/>
    <row r="45272" s="252" customFormat="1"/>
    <row r="45273" s="252" customFormat="1"/>
    <row r="45274" s="252" customFormat="1"/>
    <row r="45275" s="252" customFormat="1"/>
    <row r="45276" s="252" customFormat="1"/>
    <row r="45277" s="252" customFormat="1"/>
    <row r="45278" s="252" customFormat="1"/>
    <row r="45279" s="252" customFormat="1"/>
    <row r="45280" s="252" customFormat="1"/>
    <row r="45281" s="252" customFormat="1"/>
    <row r="45282" s="252" customFormat="1"/>
    <row r="45283" s="252" customFormat="1"/>
    <row r="45284" s="252" customFormat="1"/>
    <row r="45285" s="252" customFormat="1"/>
    <row r="45286" s="252" customFormat="1"/>
    <row r="45287" s="252" customFormat="1"/>
    <row r="45288" s="252" customFormat="1"/>
    <row r="45289" s="252" customFormat="1"/>
    <row r="45290" s="252" customFormat="1"/>
    <row r="45291" s="252" customFormat="1"/>
    <row r="45292" s="252" customFormat="1"/>
    <row r="45293" s="252" customFormat="1"/>
    <row r="45294" s="252" customFormat="1"/>
    <row r="45295" s="252" customFormat="1"/>
    <row r="45296" s="252" customFormat="1"/>
    <row r="45297" s="252" customFormat="1"/>
    <row r="45298" s="252" customFormat="1"/>
    <row r="45299" s="252" customFormat="1"/>
    <row r="45300" s="252" customFormat="1"/>
    <row r="45301" s="252" customFormat="1"/>
    <row r="45302" s="252" customFormat="1"/>
    <row r="45303" s="252" customFormat="1"/>
    <row r="45304" s="252" customFormat="1"/>
    <row r="45305" s="252" customFormat="1"/>
    <row r="45306" s="252" customFormat="1"/>
    <row r="45307" s="252" customFormat="1"/>
    <row r="45308" s="252" customFormat="1"/>
    <row r="45309" s="252" customFormat="1"/>
    <row r="45310" s="252" customFormat="1"/>
    <row r="45311" s="252" customFormat="1"/>
    <row r="45312" s="252" customFormat="1"/>
    <row r="45313" s="252" customFormat="1"/>
    <row r="45314" s="252" customFormat="1"/>
    <row r="45315" s="252" customFormat="1"/>
    <row r="45316" s="252" customFormat="1"/>
    <row r="45317" s="252" customFormat="1"/>
    <row r="45318" s="252" customFormat="1"/>
    <row r="45319" s="252" customFormat="1"/>
    <row r="45320" s="252" customFormat="1"/>
    <row r="45321" s="252" customFormat="1"/>
    <row r="45322" s="252" customFormat="1"/>
    <row r="45323" s="252" customFormat="1"/>
    <row r="45324" s="252" customFormat="1"/>
    <row r="45325" s="252" customFormat="1"/>
    <row r="45326" s="252" customFormat="1"/>
    <row r="45327" s="252" customFormat="1"/>
    <row r="45328" s="252" customFormat="1"/>
    <row r="45329" s="252" customFormat="1"/>
    <row r="45330" s="252" customFormat="1"/>
    <row r="45331" s="252" customFormat="1"/>
    <row r="45332" s="252" customFormat="1"/>
    <row r="45333" s="252" customFormat="1"/>
    <row r="45334" s="252" customFormat="1"/>
    <row r="45335" s="252" customFormat="1"/>
    <row r="45336" s="252" customFormat="1"/>
    <row r="45337" s="252" customFormat="1"/>
    <row r="45338" s="252" customFormat="1"/>
    <row r="45339" s="252" customFormat="1"/>
    <row r="45340" s="252" customFormat="1"/>
    <row r="45341" s="252" customFormat="1"/>
    <row r="45342" s="252" customFormat="1"/>
    <row r="45343" s="252" customFormat="1"/>
    <row r="45344" s="252" customFormat="1"/>
    <row r="45345" s="252" customFormat="1"/>
    <row r="45346" s="252" customFormat="1"/>
    <row r="45347" s="252" customFormat="1"/>
    <row r="45348" s="252" customFormat="1"/>
    <row r="45349" s="252" customFormat="1"/>
    <row r="45350" s="252" customFormat="1"/>
    <row r="45351" s="252" customFormat="1"/>
    <row r="45352" s="252" customFormat="1"/>
    <row r="45353" s="252" customFormat="1"/>
    <row r="45354" s="252" customFormat="1"/>
    <row r="45355" s="252" customFormat="1"/>
    <row r="45356" s="252" customFormat="1"/>
    <row r="45357" s="252" customFormat="1"/>
    <row r="45358" s="252" customFormat="1"/>
    <row r="45359" s="252" customFormat="1"/>
    <row r="45360" s="252" customFormat="1"/>
    <row r="45361" s="252" customFormat="1"/>
    <row r="45362" s="252" customFormat="1"/>
    <row r="45363" s="252" customFormat="1"/>
    <row r="45364" s="252" customFormat="1"/>
    <row r="45365" s="252" customFormat="1"/>
    <row r="45366" s="252" customFormat="1"/>
    <row r="45367" s="252" customFormat="1"/>
    <row r="45368" s="252" customFormat="1"/>
    <row r="45369" s="252" customFormat="1"/>
    <row r="45370" s="252" customFormat="1"/>
    <row r="45371" s="252" customFormat="1"/>
    <row r="45372" s="252" customFormat="1"/>
    <row r="45373" s="252" customFormat="1"/>
    <row r="45374" s="252" customFormat="1"/>
    <row r="45375" s="252" customFormat="1"/>
    <row r="45376" s="252" customFormat="1"/>
    <row r="45377" s="252" customFormat="1"/>
    <row r="45378" s="252" customFormat="1"/>
    <row r="45379" s="252" customFormat="1"/>
    <row r="45380" s="252" customFormat="1"/>
    <row r="45381" s="252" customFormat="1"/>
    <row r="45382" s="252" customFormat="1"/>
    <row r="45383" s="252" customFormat="1"/>
    <row r="45384" s="252" customFormat="1"/>
    <row r="45385" s="252" customFormat="1"/>
    <row r="45386" s="252" customFormat="1"/>
    <row r="45387" s="252" customFormat="1"/>
    <row r="45388" s="252" customFormat="1"/>
    <row r="45389" s="252" customFormat="1"/>
    <row r="45390" s="252" customFormat="1"/>
    <row r="45391" s="252" customFormat="1"/>
    <row r="45392" s="252" customFormat="1"/>
    <row r="45393" s="252" customFormat="1"/>
    <row r="45394" s="252" customFormat="1"/>
    <row r="45395" s="252" customFormat="1"/>
    <row r="45396" s="252" customFormat="1"/>
    <row r="45397" s="252" customFormat="1"/>
    <row r="45398" s="252" customFormat="1"/>
    <row r="45399" s="252" customFormat="1"/>
    <row r="45400" s="252" customFormat="1"/>
    <row r="45401" s="252" customFormat="1"/>
    <row r="45402" s="252" customFormat="1"/>
    <row r="45403" s="252" customFormat="1"/>
    <row r="45404" s="252" customFormat="1"/>
    <row r="45405" s="252" customFormat="1"/>
    <row r="45406" s="252" customFormat="1"/>
    <row r="45407" s="252" customFormat="1"/>
    <row r="45408" s="252" customFormat="1"/>
    <row r="45409" s="252" customFormat="1"/>
    <row r="45410" s="252" customFormat="1"/>
    <row r="45411" s="252" customFormat="1"/>
    <row r="45412" s="252" customFormat="1"/>
    <row r="45413" s="252" customFormat="1"/>
    <row r="45414" s="252" customFormat="1"/>
    <row r="45415" s="252" customFormat="1"/>
    <row r="45416" s="252" customFormat="1"/>
    <row r="45417" s="252" customFormat="1"/>
    <row r="45418" s="252" customFormat="1"/>
    <row r="45419" s="252" customFormat="1"/>
    <row r="45420" s="252" customFormat="1"/>
    <row r="45421" s="252" customFormat="1"/>
    <row r="45422" s="252" customFormat="1"/>
    <row r="45423" s="252" customFormat="1"/>
    <row r="45424" s="252" customFormat="1"/>
    <row r="45425" s="252" customFormat="1"/>
    <row r="45426" s="252" customFormat="1"/>
    <row r="45427" s="252" customFormat="1"/>
    <row r="45428" s="252" customFormat="1"/>
    <row r="45429" s="252" customFormat="1"/>
    <row r="45430" s="252" customFormat="1"/>
    <row r="45431" s="252" customFormat="1"/>
    <row r="45432" s="252" customFormat="1"/>
    <row r="45433" s="252" customFormat="1"/>
    <row r="45434" s="252" customFormat="1"/>
    <row r="45435" s="252" customFormat="1"/>
    <row r="45436" s="252" customFormat="1"/>
    <row r="45437" s="252" customFormat="1"/>
    <row r="45438" s="252" customFormat="1"/>
    <row r="45439" s="252" customFormat="1"/>
    <row r="45440" s="252" customFormat="1"/>
    <row r="45441" s="252" customFormat="1"/>
    <row r="45442" s="252" customFormat="1"/>
    <row r="45443" s="252" customFormat="1"/>
    <row r="45444" s="252" customFormat="1"/>
    <row r="45445" s="252" customFormat="1"/>
    <row r="45446" s="252" customFormat="1"/>
    <row r="45447" s="252" customFormat="1"/>
    <row r="45448" s="252" customFormat="1"/>
    <row r="45449" s="252" customFormat="1"/>
    <row r="45450" s="252" customFormat="1"/>
    <row r="45451" s="252" customFormat="1"/>
    <row r="45452" s="252" customFormat="1"/>
    <row r="45453" s="252" customFormat="1"/>
    <row r="45454" s="252" customFormat="1"/>
    <row r="45455" s="252" customFormat="1"/>
    <row r="45456" s="252" customFormat="1"/>
    <row r="45457" s="252" customFormat="1"/>
    <row r="45458" s="252" customFormat="1"/>
    <row r="45459" s="252" customFormat="1"/>
    <row r="45460" s="252" customFormat="1"/>
    <row r="45461" s="252" customFormat="1"/>
    <row r="45462" s="252" customFormat="1"/>
    <row r="45463" s="252" customFormat="1"/>
    <row r="45464" s="252" customFormat="1"/>
    <row r="45465" s="252" customFormat="1"/>
    <row r="45466" s="252" customFormat="1"/>
    <row r="45467" s="252" customFormat="1"/>
    <row r="45468" s="252" customFormat="1"/>
    <row r="45469" s="252" customFormat="1"/>
    <row r="45470" s="252" customFormat="1"/>
    <row r="45471" s="252" customFormat="1"/>
    <row r="45472" s="252" customFormat="1"/>
    <row r="45473" s="252" customFormat="1"/>
    <row r="45474" s="252" customFormat="1"/>
    <row r="45475" s="252" customFormat="1"/>
    <row r="45476" s="252" customFormat="1"/>
    <row r="45477" s="252" customFormat="1"/>
    <row r="45478" s="252" customFormat="1"/>
    <row r="45479" s="252" customFormat="1"/>
    <row r="45480" s="252" customFormat="1"/>
    <row r="45481" s="252" customFormat="1"/>
    <row r="45482" s="252" customFormat="1"/>
    <row r="45483" s="252" customFormat="1"/>
    <row r="45484" s="252" customFormat="1"/>
    <row r="45485" s="252" customFormat="1"/>
    <row r="45486" s="252" customFormat="1"/>
    <row r="45487" s="252" customFormat="1"/>
    <row r="45488" s="252" customFormat="1"/>
    <row r="45489" s="252" customFormat="1"/>
    <row r="45490" s="252" customFormat="1"/>
    <row r="45491" s="252" customFormat="1"/>
    <row r="45492" s="252" customFormat="1"/>
    <row r="45493" s="252" customFormat="1"/>
    <row r="45494" s="252" customFormat="1"/>
    <row r="45495" s="252" customFormat="1"/>
    <row r="45496" s="252" customFormat="1"/>
    <row r="45497" s="252" customFormat="1"/>
    <row r="45498" s="252" customFormat="1"/>
    <row r="45499" s="252" customFormat="1"/>
    <row r="45500" s="252" customFormat="1"/>
    <row r="45501" s="252" customFormat="1"/>
    <row r="45502" s="252" customFormat="1"/>
    <row r="45503" s="252" customFormat="1"/>
    <row r="45504" s="252" customFormat="1"/>
    <row r="45505" s="252" customFormat="1"/>
    <row r="45506" s="252" customFormat="1"/>
    <row r="45507" s="252" customFormat="1"/>
    <row r="45508" s="252" customFormat="1"/>
    <row r="45509" s="252" customFormat="1"/>
    <row r="45510" s="252" customFormat="1"/>
    <row r="45511" s="252" customFormat="1"/>
    <row r="45512" s="252" customFormat="1"/>
    <row r="45513" s="252" customFormat="1"/>
    <row r="45514" s="252" customFormat="1"/>
    <row r="45515" s="252" customFormat="1"/>
    <row r="45516" s="252" customFormat="1"/>
    <row r="45517" s="252" customFormat="1"/>
    <row r="45518" s="252" customFormat="1"/>
    <row r="45519" s="252" customFormat="1"/>
    <row r="45520" s="252" customFormat="1"/>
    <row r="45521" s="252" customFormat="1"/>
    <row r="45522" s="252" customFormat="1"/>
    <row r="45523" s="252" customFormat="1"/>
    <row r="45524" s="252" customFormat="1"/>
    <row r="45525" s="252" customFormat="1"/>
    <row r="45526" s="252" customFormat="1"/>
    <row r="45527" s="252" customFormat="1"/>
    <row r="45528" s="252" customFormat="1"/>
    <row r="45529" s="252" customFormat="1"/>
    <row r="45530" s="252" customFormat="1"/>
    <row r="45531" s="252" customFormat="1"/>
    <row r="45532" s="252" customFormat="1"/>
    <row r="45533" s="252" customFormat="1"/>
    <row r="45534" s="252" customFormat="1"/>
    <row r="45535" s="252" customFormat="1"/>
    <row r="45536" s="252" customFormat="1"/>
    <row r="45537" s="252" customFormat="1"/>
    <row r="45538" s="252" customFormat="1"/>
    <row r="45539" s="252" customFormat="1"/>
    <row r="45540" s="252" customFormat="1"/>
    <row r="45541" s="252" customFormat="1"/>
    <row r="45542" s="252" customFormat="1"/>
    <row r="45543" s="252" customFormat="1"/>
    <row r="45544" s="252" customFormat="1"/>
    <row r="45545" s="252" customFormat="1"/>
    <row r="45546" s="252" customFormat="1"/>
    <row r="45547" s="252" customFormat="1"/>
    <row r="45548" s="252" customFormat="1"/>
    <row r="45549" s="252" customFormat="1"/>
    <row r="45550" s="252" customFormat="1"/>
    <row r="45551" s="252" customFormat="1"/>
    <row r="45552" s="252" customFormat="1"/>
    <row r="45553" s="252" customFormat="1"/>
    <row r="45554" s="252" customFormat="1"/>
    <row r="45555" s="252" customFormat="1"/>
    <row r="45556" s="252" customFormat="1"/>
    <row r="45557" s="252" customFormat="1"/>
    <row r="45558" s="252" customFormat="1"/>
    <row r="45559" s="252" customFormat="1"/>
    <row r="45560" s="252" customFormat="1"/>
    <row r="45561" s="252" customFormat="1"/>
    <row r="45562" s="252" customFormat="1"/>
    <row r="45563" s="252" customFormat="1"/>
    <row r="45564" s="252" customFormat="1"/>
    <row r="45565" s="252" customFormat="1"/>
    <row r="45566" s="252" customFormat="1"/>
    <row r="45567" s="252" customFormat="1"/>
    <row r="45568" s="252" customFormat="1"/>
    <row r="45569" s="252" customFormat="1"/>
    <row r="45570" s="252" customFormat="1"/>
    <row r="45571" s="252" customFormat="1"/>
    <row r="45572" s="252" customFormat="1"/>
    <row r="45573" s="252" customFormat="1"/>
    <row r="45574" s="252" customFormat="1"/>
    <row r="45575" s="252" customFormat="1"/>
    <row r="45576" s="252" customFormat="1"/>
    <row r="45577" s="252" customFormat="1"/>
    <row r="45578" s="252" customFormat="1"/>
    <row r="45579" s="252" customFormat="1"/>
    <row r="45580" s="252" customFormat="1"/>
    <row r="45581" s="252" customFormat="1"/>
    <row r="45582" s="252" customFormat="1"/>
    <row r="45583" s="252" customFormat="1"/>
    <row r="45584" s="252" customFormat="1"/>
    <row r="45585" s="252" customFormat="1"/>
    <row r="45586" s="252" customFormat="1"/>
    <row r="45587" s="252" customFormat="1"/>
    <row r="45588" s="252" customFormat="1"/>
    <row r="45589" s="252" customFormat="1"/>
    <row r="45590" s="252" customFormat="1"/>
    <row r="45591" s="252" customFormat="1"/>
    <row r="45592" s="252" customFormat="1"/>
    <row r="45593" s="252" customFormat="1"/>
    <row r="45594" s="252" customFormat="1"/>
    <row r="45595" s="252" customFormat="1"/>
    <row r="45596" s="252" customFormat="1"/>
    <row r="45597" s="252" customFormat="1"/>
    <row r="45598" s="252" customFormat="1"/>
    <row r="45599" s="252" customFormat="1"/>
    <row r="45600" s="252" customFormat="1"/>
    <row r="45601" s="252" customFormat="1"/>
    <row r="45602" s="252" customFormat="1"/>
    <row r="45603" s="252" customFormat="1"/>
    <row r="45604" s="252" customFormat="1"/>
    <row r="45605" s="252" customFormat="1"/>
    <row r="45606" s="252" customFormat="1"/>
    <row r="45607" s="252" customFormat="1"/>
    <row r="45608" s="252" customFormat="1"/>
    <row r="45609" s="252" customFormat="1"/>
    <row r="45610" s="252" customFormat="1"/>
    <row r="45611" s="252" customFormat="1"/>
    <row r="45612" s="252" customFormat="1"/>
    <row r="45613" s="252" customFormat="1"/>
    <row r="45614" s="252" customFormat="1"/>
    <row r="45615" s="252" customFormat="1"/>
    <row r="45616" s="252" customFormat="1"/>
    <row r="45617" s="252" customFormat="1"/>
    <row r="45618" s="252" customFormat="1"/>
    <row r="45619" s="252" customFormat="1"/>
    <row r="45620" s="252" customFormat="1"/>
    <row r="45621" s="252" customFormat="1"/>
    <row r="45622" s="252" customFormat="1"/>
    <row r="45623" s="252" customFormat="1"/>
    <row r="45624" s="252" customFormat="1"/>
    <row r="45625" s="252" customFormat="1"/>
    <row r="45626" s="252" customFormat="1"/>
    <row r="45627" s="252" customFormat="1"/>
    <row r="45628" s="252" customFormat="1"/>
    <row r="45629" s="252" customFormat="1"/>
    <row r="45630" s="252" customFormat="1"/>
    <row r="45631" s="252" customFormat="1"/>
    <row r="45632" s="252" customFormat="1"/>
    <row r="45633" s="252" customFormat="1"/>
    <row r="45634" s="252" customFormat="1"/>
    <row r="45635" s="252" customFormat="1"/>
    <row r="45636" s="252" customFormat="1"/>
    <row r="45637" s="252" customFormat="1"/>
    <row r="45638" s="252" customFormat="1"/>
    <row r="45639" s="252" customFormat="1"/>
    <row r="45640" s="252" customFormat="1"/>
    <row r="45641" s="252" customFormat="1"/>
    <row r="45642" s="252" customFormat="1"/>
    <row r="45643" s="252" customFormat="1"/>
    <row r="45644" s="252" customFormat="1"/>
    <row r="45645" s="252" customFormat="1"/>
    <row r="45646" s="252" customFormat="1"/>
    <row r="45647" s="252" customFormat="1"/>
    <row r="45648" s="252" customFormat="1"/>
    <row r="45649" s="252" customFormat="1"/>
    <row r="45650" s="252" customFormat="1"/>
    <row r="45651" s="252" customFormat="1"/>
    <row r="45652" s="252" customFormat="1"/>
    <row r="45653" s="252" customFormat="1"/>
    <row r="45654" s="252" customFormat="1"/>
    <row r="45655" s="252" customFormat="1"/>
    <row r="45656" s="252" customFormat="1"/>
    <row r="45657" s="252" customFormat="1"/>
    <row r="45658" s="252" customFormat="1"/>
    <row r="45659" s="252" customFormat="1"/>
    <row r="45660" s="252" customFormat="1"/>
    <row r="45661" s="252" customFormat="1"/>
    <row r="45662" s="252" customFormat="1"/>
    <row r="45663" s="252" customFormat="1"/>
    <row r="45664" s="252" customFormat="1"/>
    <row r="45665" s="252" customFormat="1"/>
    <row r="45666" s="252" customFormat="1"/>
    <row r="45667" s="252" customFormat="1"/>
    <row r="45668" s="252" customFormat="1"/>
    <row r="45669" s="252" customFormat="1"/>
    <row r="45670" s="252" customFormat="1"/>
    <row r="45671" s="252" customFormat="1"/>
    <row r="45672" s="252" customFormat="1"/>
    <row r="45673" s="252" customFormat="1"/>
    <row r="45674" s="252" customFormat="1"/>
    <row r="45675" s="252" customFormat="1"/>
    <row r="45676" s="252" customFormat="1"/>
    <row r="45677" s="252" customFormat="1"/>
    <row r="45678" s="252" customFormat="1"/>
    <row r="45679" s="252" customFormat="1"/>
    <row r="45680" s="252" customFormat="1"/>
    <row r="45681" s="252" customFormat="1"/>
    <row r="45682" s="252" customFormat="1"/>
    <row r="45683" s="252" customFormat="1"/>
    <row r="45684" s="252" customFormat="1"/>
    <row r="45685" s="252" customFormat="1"/>
    <row r="45686" s="252" customFormat="1"/>
    <row r="45687" s="252" customFormat="1"/>
    <row r="45688" s="252" customFormat="1"/>
    <row r="45689" s="252" customFormat="1"/>
    <row r="45690" s="252" customFormat="1"/>
    <row r="45691" s="252" customFormat="1"/>
    <row r="45692" s="252" customFormat="1"/>
    <row r="45693" s="252" customFormat="1"/>
    <row r="45694" s="252" customFormat="1"/>
    <row r="45695" s="252" customFormat="1"/>
    <row r="45696" s="252" customFormat="1"/>
    <row r="45697" s="252" customFormat="1"/>
    <row r="45698" s="252" customFormat="1"/>
    <row r="45699" s="252" customFormat="1"/>
    <row r="45700" s="252" customFormat="1"/>
    <row r="45701" s="252" customFormat="1"/>
    <row r="45702" s="252" customFormat="1"/>
    <row r="45703" s="252" customFormat="1"/>
    <row r="45704" s="252" customFormat="1"/>
    <row r="45705" s="252" customFormat="1"/>
    <row r="45706" s="252" customFormat="1"/>
    <row r="45707" s="252" customFormat="1"/>
    <row r="45708" s="252" customFormat="1"/>
    <row r="45709" s="252" customFormat="1"/>
    <row r="45710" s="252" customFormat="1"/>
    <row r="45711" s="252" customFormat="1"/>
    <row r="45712" s="252" customFormat="1"/>
    <row r="45713" s="252" customFormat="1"/>
    <row r="45714" s="252" customFormat="1"/>
    <row r="45715" s="252" customFormat="1"/>
    <row r="45716" s="252" customFormat="1"/>
    <row r="45717" s="252" customFormat="1"/>
    <row r="45718" s="252" customFormat="1"/>
    <row r="45719" s="252" customFormat="1"/>
    <row r="45720" s="252" customFormat="1"/>
    <row r="45721" s="252" customFormat="1"/>
    <row r="45722" s="252" customFormat="1"/>
    <row r="45723" s="252" customFormat="1"/>
    <row r="45724" s="252" customFormat="1"/>
    <row r="45725" s="252" customFormat="1"/>
    <row r="45726" s="252" customFormat="1"/>
    <row r="45727" s="252" customFormat="1"/>
    <row r="45728" s="252" customFormat="1"/>
    <row r="45729" s="252" customFormat="1"/>
    <row r="45730" s="252" customFormat="1"/>
    <row r="45731" s="252" customFormat="1"/>
    <row r="45732" s="252" customFormat="1"/>
    <row r="45733" s="252" customFormat="1"/>
    <row r="45734" s="252" customFormat="1"/>
    <row r="45735" s="252" customFormat="1"/>
    <row r="45736" s="252" customFormat="1"/>
    <row r="45737" s="252" customFormat="1"/>
    <row r="45738" s="252" customFormat="1"/>
    <row r="45739" s="252" customFormat="1"/>
    <row r="45740" s="252" customFormat="1"/>
    <row r="45741" s="252" customFormat="1"/>
    <row r="45742" s="252" customFormat="1"/>
    <row r="45743" s="252" customFormat="1"/>
    <row r="45744" s="252" customFormat="1"/>
    <row r="45745" s="252" customFormat="1"/>
    <row r="45746" s="252" customFormat="1"/>
    <row r="45747" s="252" customFormat="1"/>
    <row r="45748" s="252" customFormat="1"/>
    <row r="45749" s="252" customFormat="1"/>
    <row r="45750" s="252" customFormat="1"/>
    <row r="45751" s="252" customFormat="1"/>
    <row r="45752" s="252" customFormat="1"/>
    <row r="45753" s="252" customFormat="1"/>
    <row r="45754" s="252" customFormat="1"/>
    <row r="45755" s="252" customFormat="1"/>
    <row r="45756" s="252" customFormat="1"/>
    <row r="45757" s="252" customFormat="1"/>
    <row r="45758" s="252" customFormat="1"/>
    <row r="45759" s="252" customFormat="1"/>
    <row r="45760" s="252" customFormat="1"/>
    <row r="45761" s="252" customFormat="1"/>
    <row r="45762" s="252" customFormat="1"/>
    <row r="45763" s="252" customFormat="1"/>
    <row r="45764" s="252" customFormat="1"/>
    <row r="45765" s="252" customFormat="1"/>
    <row r="45766" s="252" customFormat="1"/>
    <row r="45767" s="252" customFormat="1"/>
    <row r="45768" s="252" customFormat="1"/>
    <row r="45769" s="252" customFormat="1"/>
    <row r="45770" s="252" customFormat="1"/>
    <row r="45771" s="252" customFormat="1"/>
    <row r="45772" s="252" customFormat="1"/>
    <row r="45773" s="252" customFormat="1"/>
    <row r="45774" s="252" customFormat="1"/>
    <row r="45775" s="252" customFormat="1"/>
    <row r="45776" s="252" customFormat="1"/>
    <row r="45777" s="252" customFormat="1"/>
    <row r="45778" s="252" customFormat="1"/>
    <row r="45779" s="252" customFormat="1"/>
    <row r="45780" s="252" customFormat="1"/>
    <row r="45781" s="252" customFormat="1"/>
    <row r="45782" s="252" customFormat="1"/>
    <row r="45783" s="252" customFormat="1"/>
    <row r="45784" s="252" customFormat="1"/>
    <row r="45785" s="252" customFormat="1"/>
    <row r="45786" s="252" customFormat="1"/>
    <row r="45787" s="252" customFormat="1"/>
    <row r="45788" s="252" customFormat="1"/>
    <row r="45789" s="252" customFormat="1"/>
    <row r="45790" s="252" customFormat="1"/>
    <row r="45791" s="252" customFormat="1"/>
    <row r="45792" s="252" customFormat="1"/>
    <row r="45793" s="252" customFormat="1"/>
    <row r="45794" s="252" customFormat="1"/>
    <row r="45795" s="252" customFormat="1"/>
    <row r="45796" s="252" customFormat="1"/>
    <row r="45797" s="252" customFormat="1"/>
    <row r="45798" s="252" customFormat="1"/>
    <row r="45799" s="252" customFormat="1"/>
    <row r="45800" s="252" customFormat="1"/>
    <row r="45801" s="252" customFormat="1"/>
    <row r="45802" s="252" customFormat="1"/>
    <row r="45803" s="252" customFormat="1"/>
    <row r="45804" s="252" customFormat="1"/>
    <row r="45805" s="252" customFormat="1"/>
    <row r="45806" s="252" customFormat="1"/>
    <row r="45807" s="252" customFormat="1"/>
    <row r="45808" s="252" customFormat="1"/>
    <row r="45809" s="252" customFormat="1"/>
    <row r="45810" s="252" customFormat="1"/>
    <row r="45811" s="252" customFormat="1"/>
    <row r="45812" s="252" customFormat="1"/>
    <row r="45813" s="252" customFormat="1"/>
    <row r="45814" s="252" customFormat="1"/>
    <row r="45815" s="252" customFormat="1"/>
    <row r="45816" s="252" customFormat="1"/>
    <row r="45817" s="252" customFormat="1"/>
    <row r="45818" s="252" customFormat="1"/>
    <row r="45819" s="252" customFormat="1"/>
    <row r="45820" s="252" customFormat="1"/>
    <row r="45821" s="252" customFormat="1"/>
    <row r="45822" s="252" customFormat="1"/>
    <row r="45823" s="252" customFormat="1"/>
    <row r="45824" s="252" customFormat="1"/>
    <row r="45825" s="252" customFormat="1"/>
    <row r="45826" s="252" customFormat="1"/>
    <row r="45827" s="252" customFormat="1"/>
    <row r="45828" s="252" customFormat="1"/>
    <row r="45829" s="252" customFormat="1"/>
    <row r="45830" s="252" customFormat="1"/>
    <row r="45831" s="252" customFormat="1"/>
    <row r="45832" s="252" customFormat="1"/>
    <row r="45833" s="252" customFormat="1"/>
    <row r="45834" s="252" customFormat="1"/>
    <row r="45835" s="252" customFormat="1"/>
    <row r="45836" s="252" customFormat="1"/>
    <row r="45837" s="252" customFormat="1"/>
    <row r="45838" s="252" customFormat="1"/>
    <row r="45839" s="252" customFormat="1"/>
    <row r="45840" s="252" customFormat="1"/>
    <row r="45841" s="252" customFormat="1"/>
    <row r="45842" s="252" customFormat="1"/>
    <row r="45843" s="252" customFormat="1"/>
    <row r="45844" s="252" customFormat="1"/>
    <row r="45845" s="252" customFormat="1"/>
    <row r="45846" s="252" customFormat="1"/>
    <row r="45847" s="252" customFormat="1"/>
    <row r="45848" s="252" customFormat="1"/>
    <row r="45849" s="252" customFormat="1"/>
    <row r="45850" s="252" customFormat="1"/>
    <row r="45851" s="252" customFormat="1"/>
    <row r="45852" s="252" customFormat="1"/>
    <row r="45853" s="252" customFormat="1"/>
    <row r="45854" s="252" customFormat="1"/>
    <row r="45855" s="252" customFormat="1"/>
    <row r="45856" s="252" customFormat="1"/>
    <row r="45857" s="252" customFormat="1"/>
    <row r="45858" s="252" customFormat="1"/>
    <row r="45859" s="252" customFormat="1"/>
    <row r="45860" s="252" customFormat="1"/>
    <row r="45861" s="252" customFormat="1"/>
    <row r="45862" s="252" customFormat="1"/>
    <row r="45863" s="252" customFormat="1"/>
    <row r="45864" s="252" customFormat="1"/>
    <row r="45865" s="252" customFormat="1"/>
    <row r="45866" s="252" customFormat="1"/>
    <row r="45867" s="252" customFormat="1"/>
    <row r="45868" s="252" customFormat="1"/>
    <row r="45869" s="252" customFormat="1"/>
    <row r="45870" s="252" customFormat="1"/>
    <row r="45871" s="252" customFormat="1"/>
    <row r="45872" s="252" customFormat="1"/>
    <row r="45873" s="252" customFormat="1"/>
    <row r="45874" s="252" customFormat="1"/>
    <row r="45875" s="252" customFormat="1"/>
    <row r="45876" s="252" customFormat="1"/>
    <row r="45877" s="252" customFormat="1"/>
    <row r="45878" s="252" customFormat="1"/>
    <row r="45879" s="252" customFormat="1"/>
    <row r="45880" s="252" customFormat="1"/>
    <row r="45881" s="252" customFormat="1"/>
    <row r="45882" s="252" customFormat="1"/>
    <row r="45883" s="252" customFormat="1"/>
    <row r="45884" s="252" customFormat="1"/>
    <row r="45885" s="252" customFormat="1"/>
    <row r="45886" s="252" customFormat="1"/>
    <row r="45887" s="252" customFormat="1"/>
    <row r="45888" s="252" customFormat="1"/>
    <row r="45889" s="252" customFormat="1"/>
    <row r="45890" s="252" customFormat="1"/>
    <row r="45891" s="252" customFormat="1"/>
    <row r="45892" s="252" customFormat="1"/>
    <row r="45893" s="252" customFormat="1"/>
    <row r="45894" s="252" customFormat="1"/>
    <row r="45895" s="252" customFormat="1"/>
    <row r="45896" s="252" customFormat="1"/>
    <row r="45897" s="252" customFormat="1"/>
    <row r="45898" s="252" customFormat="1"/>
    <row r="45899" s="252" customFormat="1"/>
    <row r="45900" s="252" customFormat="1"/>
    <row r="45901" s="252" customFormat="1"/>
    <row r="45902" s="252" customFormat="1"/>
    <row r="45903" s="252" customFormat="1"/>
    <row r="45904" s="252" customFormat="1"/>
    <row r="45905" s="252" customFormat="1"/>
    <row r="45906" s="252" customFormat="1"/>
    <row r="45907" s="252" customFormat="1"/>
    <row r="45908" s="252" customFormat="1"/>
    <row r="45909" s="252" customFormat="1"/>
    <row r="45910" s="252" customFormat="1"/>
    <row r="45911" s="252" customFormat="1"/>
    <row r="45912" s="252" customFormat="1"/>
    <row r="45913" s="252" customFormat="1"/>
    <row r="45914" s="252" customFormat="1"/>
    <row r="45915" s="252" customFormat="1"/>
    <row r="45916" s="252" customFormat="1"/>
    <row r="45917" s="252" customFormat="1"/>
    <row r="45918" s="252" customFormat="1"/>
    <row r="45919" s="252" customFormat="1"/>
    <row r="45920" s="252" customFormat="1"/>
    <row r="45921" s="252" customFormat="1"/>
    <row r="45922" s="252" customFormat="1"/>
    <row r="45923" s="252" customFormat="1"/>
    <row r="45924" s="252" customFormat="1"/>
    <row r="45925" s="252" customFormat="1"/>
    <row r="45926" s="252" customFormat="1"/>
    <row r="45927" s="252" customFormat="1"/>
    <row r="45928" s="252" customFormat="1"/>
    <row r="45929" s="252" customFormat="1"/>
    <row r="45930" s="252" customFormat="1"/>
    <row r="45931" s="252" customFormat="1"/>
    <row r="45932" s="252" customFormat="1"/>
    <row r="45933" s="252" customFormat="1"/>
    <row r="45934" s="252" customFormat="1"/>
    <row r="45935" s="252" customFormat="1"/>
    <row r="45936" s="252" customFormat="1"/>
    <row r="45937" s="252" customFormat="1"/>
    <row r="45938" s="252" customFormat="1"/>
    <row r="45939" s="252" customFormat="1"/>
    <row r="45940" s="252" customFormat="1"/>
    <row r="45941" s="252" customFormat="1"/>
    <row r="45942" s="252" customFormat="1"/>
    <row r="45943" s="252" customFormat="1"/>
    <row r="45944" s="252" customFormat="1"/>
    <row r="45945" s="252" customFormat="1"/>
    <row r="45946" s="252" customFormat="1"/>
    <row r="45947" s="252" customFormat="1"/>
    <row r="45948" s="252" customFormat="1"/>
    <row r="45949" s="252" customFormat="1"/>
    <row r="45950" s="252" customFormat="1"/>
    <row r="45951" s="252" customFormat="1"/>
    <row r="45952" s="252" customFormat="1"/>
    <row r="45953" s="252" customFormat="1"/>
    <row r="45954" s="252" customFormat="1"/>
    <row r="45955" s="252" customFormat="1"/>
    <row r="45956" s="252" customFormat="1"/>
    <row r="45957" s="252" customFormat="1"/>
    <row r="45958" s="252" customFormat="1"/>
    <row r="45959" s="252" customFormat="1"/>
    <row r="45960" s="252" customFormat="1"/>
    <row r="45961" s="252" customFormat="1"/>
    <row r="45962" s="252" customFormat="1"/>
    <row r="45963" s="252" customFormat="1"/>
    <row r="45964" s="252" customFormat="1"/>
    <row r="45965" s="252" customFormat="1"/>
    <row r="45966" s="252" customFormat="1"/>
    <row r="45967" s="252" customFormat="1"/>
    <row r="45968" s="252" customFormat="1"/>
    <row r="45969" s="252" customFormat="1"/>
    <row r="45970" s="252" customFormat="1"/>
    <row r="45971" s="252" customFormat="1"/>
    <row r="45972" s="252" customFormat="1"/>
    <row r="45973" s="252" customFormat="1"/>
    <row r="45974" s="252" customFormat="1"/>
    <row r="45975" s="252" customFormat="1"/>
    <row r="45976" s="252" customFormat="1"/>
    <row r="45977" s="252" customFormat="1"/>
    <row r="45978" s="252" customFormat="1"/>
    <row r="45979" s="252" customFormat="1"/>
    <row r="45980" s="252" customFormat="1"/>
    <row r="45981" s="252" customFormat="1"/>
    <row r="45982" s="252" customFormat="1"/>
    <row r="45983" s="252" customFormat="1"/>
    <row r="45984" s="252" customFormat="1"/>
    <row r="45985" s="252" customFormat="1"/>
    <row r="45986" s="252" customFormat="1"/>
    <row r="45987" s="252" customFormat="1"/>
    <row r="45988" s="252" customFormat="1"/>
    <row r="45989" s="252" customFormat="1"/>
    <row r="45990" s="252" customFormat="1"/>
    <row r="45991" s="252" customFormat="1"/>
    <row r="45992" s="252" customFormat="1"/>
    <row r="45993" s="252" customFormat="1"/>
    <row r="45994" s="252" customFormat="1"/>
    <row r="45995" s="252" customFormat="1"/>
    <row r="45996" s="252" customFormat="1"/>
    <row r="45997" s="252" customFormat="1"/>
    <row r="45998" s="252" customFormat="1"/>
    <row r="45999" s="252" customFormat="1"/>
    <row r="46000" s="252" customFormat="1"/>
    <row r="46001" s="252" customFormat="1"/>
    <row r="46002" s="252" customFormat="1"/>
    <row r="46003" s="252" customFormat="1"/>
    <row r="46004" s="252" customFormat="1"/>
    <row r="46005" s="252" customFormat="1"/>
    <row r="46006" s="252" customFormat="1"/>
    <row r="46007" s="252" customFormat="1"/>
    <row r="46008" s="252" customFormat="1"/>
    <row r="46009" s="252" customFormat="1"/>
    <row r="46010" s="252" customFormat="1"/>
    <row r="46011" s="252" customFormat="1"/>
    <row r="46012" s="252" customFormat="1"/>
    <row r="46013" s="252" customFormat="1"/>
    <row r="46014" s="252" customFormat="1"/>
    <row r="46015" s="252" customFormat="1"/>
    <row r="46016" s="252" customFormat="1"/>
    <row r="46017" s="252" customFormat="1"/>
    <row r="46018" s="252" customFormat="1"/>
    <row r="46019" s="252" customFormat="1"/>
    <row r="46020" s="252" customFormat="1"/>
    <row r="46021" s="252" customFormat="1"/>
    <row r="46022" s="252" customFormat="1"/>
    <row r="46023" s="252" customFormat="1"/>
    <row r="46024" s="252" customFormat="1"/>
    <row r="46025" s="252" customFormat="1"/>
    <row r="46026" s="252" customFormat="1"/>
    <row r="46027" s="252" customFormat="1"/>
    <row r="46028" s="252" customFormat="1"/>
    <row r="46029" s="252" customFormat="1"/>
    <row r="46030" s="252" customFormat="1"/>
    <row r="46031" s="252" customFormat="1"/>
    <row r="46032" s="252" customFormat="1"/>
    <row r="46033" s="252" customFormat="1"/>
    <row r="46034" s="252" customFormat="1"/>
    <row r="46035" s="252" customFormat="1"/>
    <row r="46036" s="252" customFormat="1"/>
    <row r="46037" s="252" customFormat="1"/>
    <row r="46038" s="252" customFormat="1"/>
    <row r="46039" s="252" customFormat="1"/>
    <row r="46040" s="252" customFormat="1"/>
    <row r="46041" s="252" customFormat="1"/>
    <row r="46042" s="252" customFormat="1"/>
    <row r="46043" s="252" customFormat="1"/>
    <row r="46044" s="252" customFormat="1"/>
    <row r="46045" s="252" customFormat="1"/>
    <row r="46046" s="252" customFormat="1"/>
    <row r="46047" s="252" customFormat="1"/>
    <row r="46048" s="252" customFormat="1"/>
    <row r="46049" s="252" customFormat="1"/>
    <row r="46050" s="252" customFormat="1"/>
    <row r="46051" s="252" customFormat="1"/>
    <row r="46052" s="252" customFormat="1"/>
    <row r="46053" s="252" customFormat="1"/>
    <row r="46054" s="252" customFormat="1"/>
    <row r="46055" s="252" customFormat="1"/>
    <row r="46056" s="252" customFormat="1"/>
    <row r="46057" s="252" customFormat="1"/>
    <row r="46058" s="252" customFormat="1"/>
    <row r="46059" s="252" customFormat="1"/>
    <row r="46060" s="252" customFormat="1"/>
    <row r="46061" s="252" customFormat="1"/>
    <row r="46062" s="252" customFormat="1"/>
    <row r="46063" s="252" customFormat="1"/>
    <row r="46064" s="252" customFormat="1"/>
    <row r="46065" s="252" customFormat="1"/>
    <row r="46066" s="252" customFormat="1"/>
    <row r="46067" s="252" customFormat="1"/>
    <row r="46068" s="252" customFormat="1"/>
    <row r="46069" s="252" customFormat="1"/>
    <row r="46070" s="252" customFormat="1"/>
    <row r="46071" s="252" customFormat="1"/>
    <row r="46072" s="252" customFormat="1"/>
    <row r="46073" s="252" customFormat="1"/>
    <row r="46074" s="252" customFormat="1"/>
    <row r="46075" s="252" customFormat="1"/>
    <row r="46076" s="252" customFormat="1"/>
    <row r="46077" s="252" customFormat="1"/>
    <row r="46078" s="252" customFormat="1"/>
    <row r="46079" s="252" customFormat="1"/>
    <row r="46080" s="252" customFormat="1"/>
    <row r="46081" s="252" customFormat="1"/>
    <row r="46082" s="252" customFormat="1"/>
    <row r="46083" s="252" customFormat="1"/>
    <row r="46084" s="252" customFormat="1"/>
    <row r="46085" s="252" customFormat="1"/>
    <row r="46086" s="252" customFormat="1"/>
    <row r="46087" s="252" customFormat="1"/>
    <row r="46088" s="252" customFormat="1"/>
    <row r="46089" s="252" customFormat="1"/>
    <row r="46090" s="252" customFormat="1"/>
    <row r="46091" s="252" customFormat="1"/>
    <row r="46092" s="252" customFormat="1"/>
    <row r="46093" s="252" customFormat="1"/>
    <row r="46094" s="252" customFormat="1"/>
    <row r="46095" s="252" customFormat="1"/>
    <row r="46096" s="252" customFormat="1"/>
    <row r="46097" s="252" customFormat="1"/>
    <row r="46098" s="252" customFormat="1"/>
    <row r="46099" s="252" customFormat="1"/>
    <row r="46100" s="252" customFormat="1"/>
    <row r="46101" s="252" customFormat="1"/>
    <row r="46102" s="252" customFormat="1"/>
    <row r="46103" s="252" customFormat="1"/>
    <row r="46104" s="252" customFormat="1"/>
    <row r="46105" s="252" customFormat="1"/>
    <row r="46106" s="252" customFormat="1"/>
    <row r="46107" s="252" customFormat="1"/>
    <row r="46108" s="252" customFormat="1"/>
    <row r="46109" s="252" customFormat="1"/>
    <row r="46110" s="252" customFormat="1"/>
    <row r="46111" s="252" customFormat="1"/>
    <row r="46112" s="252" customFormat="1"/>
    <row r="46113" s="252" customFormat="1"/>
    <row r="46114" s="252" customFormat="1"/>
    <row r="46115" s="252" customFormat="1"/>
    <row r="46116" s="252" customFormat="1"/>
    <row r="46117" s="252" customFormat="1"/>
    <row r="46118" s="252" customFormat="1"/>
    <row r="46119" s="252" customFormat="1"/>
    <row r="46120" s="252" customFormat="1"/>
    <row r="46121" s="252" customFormat="1"/>
    <row r="46122" s="252" customFormat="1"/>
    <row r="46123" s="252" customFormat="1"/>
    <row r="46124" s="252" customFormat="1"/>
    <row r="46125" s="252" customFormat="1"/>
    <row r="46126" s="252" customFormat="1"/>
    <row r="46127" s="252" customFormat="1"/>
    <row r="46128" s="252" customFormat="1"/>
    <row r="46129" s="252" customFormat="1"/>
    <row r="46130" s="252" customFormat="1"/>
    <row r="46131" s="252" customFormat="1"/>
    <row r="46132" s="252" customFormat="1"/>
    <row r="46133" s="252" customFormat="1"/>
    <row r="46134" s="252" customFormat="1"/>
    <row r="46135" s="252" customFormat="1"/>
    <row r="46136" s="252" customFormat="1"/>
    <row r="46137" s="252" customFormat="1"/>
    <row r="46138" s="252" customFormat="1"/>
    <row r="46139" s="252" customFormat="1"/>
    <row r="46140" s="252" customFormat="1"/>
    <row r="46141" s="252" customFormat="1"/>
    <row r="46142" s="252" customFormat="1"/>
    <row r="46143" s="252" customFormat="1"/>
    <row r="46144" s="252" customFormat="1"/>
    <row r="46145" s="252" customFormat="1"/>
    <row r="46146" s="252" customFormat="1"/>
    <row r="46147" s="252" customFormat="1"/>
    <row r="46148" s="252" customFormat="1"/>
    <row r="46149" s="252" customFormat="1"/>
    <row r="46150" s="252" customFormat="1"/>
    <row r="46151" s="252" customFormat="1"/>
    <row r="46152" s="252" customFormat="1"/>
    <row r="46153" s="252" customFormat="1"/>
    <row r="46154" s="252" customFormat="1"/>
    <row r="46155" s="252" customFormat="1"/>
    <row r="46156" s="252" customFormat="1"/>
    <row r="46157" s="252" customFormat="1"/>
    <row r="46158" s="252" customFormat="1"/>
    <row r="46159" s="252" customFormat="1"/>
    <row r="46160" s="252" customFormat="1"/>
    <row r="46161" s="252" customFormat="1"/>
    <row r="46162" s="252" customFormat="1"/>
    <row r="46163" s="252" customFormat="1"/>
    <row r="46164" s="252" customFormat="1"/>
    <row r="46165" s="252" customFormat="1"/>
    <row r="46166" s="252" customFormat="1"/>
    <row r="46167" s="252" customFormat="1"/>
    <row r="46168" s="252" customFormat="1"/>
    <row r="46169" s="252" customFormat="1"/>
    <row r="46170" s="252" customFormat="1"/>
    <row r="46171" s="252" customFormat="1"/>
    <row r="46172" s="252" customFormat="1"/>
    <row r="46173" s="252" customFormat="1"/>
    <row r="46174" s="252" customFormat="1"/>
    <row r="46175" s="252" customFormat="1"/>
    <row r="46176" s="252" customFormat="1"/>
    <row r="46177" s="252" customFormat="1"/>
    <row r="46178" s="252" customFormat="1"/>
    <row r="46179" s="252" customFormat="1"/>
    <row r="46180" s="252" customFormat="1"/>
    <row r="46181" s="252" customFormat="1"/>
    <row r="46182" s="252" customFormat="1"/>
    <row r="46183" s="252" customFormat="1"/>
    <row r="46184" s="252" customFormat="1"/>
    <row r="46185" s="252" customFormat="1"/>
    <row r="46186" s="252" customFormat="1"/>
    <row r="46187" s="252" customFormat="1"/>
    <row r="46188" s="252" customFormat="1"/>
    <row r="46189" s="252" customFormat="1"/>
    <row r="46190" s="252" customFormat="1"/>
    <row r="46191" s="252" customFormat="1"/>
    <row r="46192" s="252" customFormat="1"/>
    <row r="46193" s="252" customFormat="1"/>
    <row r="46194" s="252" customFormat="1"/>
    <row r="46195" s="252" customFormat="1"/>
    <row r="46196" s="252" customFormat="1"/>
    <row r="46197" s="252" customFormat="1"/>
    <row r="46198" s="252" customFormat="1"/>
    <row r="46199" s="252" customFormat="1"/>
    <row r="46200" s="252" customFormat="1"/>
    <row r="46201" s="252" customFormat="1"/>
    <row r="46202" s="252" customFormat="1"/>
    <row r="46203" s="252" customFormat="1"/>
    <row r="46204" s="252" customFormat="1"/>
    <row r="46205" s="252" customFormat="1"/>
    <row r="46206" s="252" customFormat="1"/>
    <row r="46207" s="252" customFormat="1"/>
    <row r="46208" s="252" customFormat="1"/>
    <row r="46209" s="252" customFormat="1"/>
    <row r="46210" s="252" customFormat="1"/>
    <row r="46211" s="252" customFormat="1"/>
    <row r="46212" s="252" customFormat="1"/>
    <row r="46213" s="252" customFormat="1"/>
    <row r="46214" s="252" customFormat="1"/>
    <row r="46215" s="252" customFormat="1"/>
    <row r="46216" s="252" customFormat="1"/>
    <row r="46217" s="252" customFormat="1"/>
    <row r="46218" s="252" customFormat="1"/>
    <row r="46219" s="252" customFormat="1"/>
    <row r="46220" s="252" customFormat="1"/>
    <row r="46221" s="252" customFormat="1"/>
    <row r="46222" s="252" customFormat="1"/>
    <row r="46223" s="252" customFormat="1"/>
    <row r="46224" s="252" customFormat="1"/>
    <row r="46225" s="252" customFormat="1"/>
    <row r="46226" s="252" customFormat="1"/>
    <row r="46227" s="252" customFormat="1"/>
    <row r="46228" s="252" customFormat="1"/>
    <row r="46229" s="252" customFormat="1"/>
    <row r="46230" s="252" customFormat="1"/>
    <row r="46231" s="252" customFormat="1"/>
    <row r="46232" s="252" customFormat="1"/>
    <row r="46233" s="252" customFormat="1"/>
    <row r="46234" s="252" customFormat="1"/>
    <row r="46235" s="252" customFormat="1"/>
    <row r="46236" s="252" customFormat="1"/>
    <row r="46237" s="252" customFormat="1"/>
    <row r="46238" s="252" customFormat="1"/>
    <row r="46239" s="252" customFormat="1"/>
    <row r="46240" s="252" customFormat="1"/>
    <row r="46241" s="252" customFormat="1"/>
    <row r="46242" s="252" customFormat="1"/>
    <row r="46243" s="252" customFormat="1"/>
    <row r="46244" s="252" customFormat="1"/>
    <row r="46245" s="252" customFormat="1"/>
    <row r="46246" s="252" customFormat="1"/>
    <row r="46247" s="252" customFormat="1"/>
    <row r="46248" s="252" customFormat="1"/>
    <row r="46249" s="252" customFormat="1"/>
    <row r="46250" s="252" customFormat="1"/>
    <row r="46251" s="252" customFormat="1"/>
    <row r="46252" s="252" customFormat="1"/>
    <row r="46253" s="252" customFormat="1"/>
    <row r="46254" s="252" customFormat="1"/>
    <row r="46255" s="252" customFormat="1"/>
    <row r="46256" s="252" customFormat="1"/>
    <row r="46257" s="252" customFormat="1"/>
    <row r="46258" s="252" customFormat="1"/>
    <row r="46259" s="252" customFormat="1"/>
    <row r="46260" s="252" customFormat="1"/>
    <row r="46261" s="252" customFormat="1"/>
    <row r="46262" s="252" customFormat="1"/>
    <row r="46263" s="252" customFormat="1"/>
    <row r="46264" s="252" customFormat="1"/>
    <row r="46265" s="252" customFormat="1"/>
    <row r="46266" s="252" customFormat="1"/>
    <row r="46267" s="252" customFormat="1"/>
    <row r="46268" s="252" customFormat="1"/>
    <row r="46269" s="252" customFormat="1"/>
    <row r="46270" s="252" customFormat="1"/>
    <row r="46271" s="252" customFormat="1"/>
    <row r="46272" s="252" customFormat="1"/>
    <row r="46273" s="252" customFormat="1"/>
    <row r="46274" s="252" customFormat="1"/>
    <row r="46275" s="252" customFormat="1"/>
    <row r="46276" s="252" customFormat="1"/>
    <row r="46277" s="252" customFormat="1"/>
    <row r="46278" s="252" customFormat="1"/>
    <row r="46279" s="252" customFormat="1"/>
    <row r="46280" s="252" customFormat="1"/>
    <row r="46281" s="252" customFormat="1"/>
    <row r="46282" s="252" customFormat="1"/>
    <row r="46283" s="252" customFormat="1"/>
    <row r="46284" s="252" customFormat="1"/>
    <row r="46285" s="252" customFormat="1"/>
    <row r="46286" s="252" customFormat="1"/>
    <row r="46287" s="252" customFormat="1"/>
    <row r="46288" s="252" customFormat="1"/>
    <row r="46289" s="252" customFormat="1"/>
    <row r="46290" s="252" customFormat="1"/>
    <row r="46291" s="252" customFormat="1"/>
    <row r="46292" s="252" customFormat="1"/>
    <row r="46293" s="252" customFormat="1"/>
    <row r="46294" s="252" customFormat="1"/>
    <row r="46295" s="252" customFormat="1"/>
    <row r="46296" s="252" customFormat="1"/>
    <row r="46297" s="252" customFormat="1"/>
    <row r="46298" s="252" customFormat="1"/>
    <row r="46299" s="252" customFormat="1"/>
    <row r="46300" s="252" customFormat="1"/>
    <row r="46301" s="252" customFormat="1"/>
    <row r="46302" s="252" customFormat="1"/>
    <row r="46303" s="252" customFormat="1"/>
    <row r="46304" s="252" customFormat="1"/>
    <row r="46305" s="252" customFormat="1"/>
    <row r="46306" s="252" customFormat="1"/>
    <row r="46307" s="252" customFormat="1"/>
    <row r="46308" s="252" customFormat="1"/>
    <row r="46309" s="252" customFormat="1"/>
    <row r="46310" s="252" customFormat="1"/>
    <row r="46311" s="252" customFormat="1"/>
    <row r="46312" s="252" customFormat="1"/>
    <row r="46313" s="252" customFormat="1"/>
    <row r="46314" s="252" customFormat="1"/>
    <row r="46315" s="252" customFormat="1"/>
    <row r="46316" s="252" customFormat="1"/>
    <row r="46317" s="252" customFormat="1"/>
    <row r="46318" s="252" customFormat="1"/>
    <row r="46319" s="252" customFormat="1"/>
    <row r="46320" s="252" customFormat="1"/>
    <row r="46321" s="252" customFormat="1"/>
    <row r="46322" s="252" customFormat="1"/>
    <row r="46323" s="252" customFormat="1"/>
    <row r="46324" s="252" customFormat="1"/>
    <row r="46325" s="252" customFormat="1"/>
    <row r="46326" s="252" customFormat="1"/>
    <row r="46327" s="252" customFormat="1"/>
    <row r="46328" s="252" customFormat="1"/>
    <row r="46329" s="252" customFormat="1"/>
    <row r="46330" s="252" customFormat="1"/>
    <row r="46331" s="252" customFormat="1"/>
    <row r="46332" s="252" customFormat="1"/>
    <row r="46333" s="252" customFormat="1"/>
    <row r="46334" s="252" customFormat="1"/>
    <row r="46335" s="252" customFormat="1"/>
    <row r="46336" s="252" customFormat="1"/>
    <row r="46337" s="252" customFormat="1"/>
    <row r="46338" s="252" customFormat="1"/>
    <row r="46339" s="252" customFormat="1"/>
    <row r="46340" s="252" customFormat="1"/>
    <row r="46341" s="252" customFormat="1"/>
    <row r="46342" s="252" customFormat="1"/>
    <row r="46343" s="252" customFormat="1"/>
    <row r="46344" s="252" customFormat="1"/>
    <row r="46345" s="252" customFormat="1"/>
    <row r="46346" s="252" customFormat="1"/>
    <row r="46347" s="252" customFormat="1"/>
    <row r="46348" s="252" customFormat="1"/>
    <row r="46349" s="252" customFormat="1"/>
    <row r="46350" s="252" customFormat="1"/>
    <row r="46351" s="252" customFormat="1"/>
    <row r="46352" s="252" customFormat="1"/>
    <row r="46353" s="252" customFormat="1"/>
    <row r="46354" s="252" customFormat="1"/>
    <row r="46355" s="252" customFormat="1"/>
    <row r="46356" s="252" customFormat="1"/>
    <row r="46357" s="252" customFormat="1"/>
    <row r="46358" s="252" customFormat="1"/>
    <row r="46359" s="252" customFormat="1"/>
    <row r="46360" s="252" customFormat="1"/>
    <row r="46361" s="252" customFormat="1"/>
    <row r="46362" s="252" customFormat="1"/>
    <row r="46363" s="252" customFormat="1"/>
    <row r="46364" s="252" customFormat="1"/>
    <row r="46365" s="252" customFormat="1"/>
    <row r="46366" s="252" customFormat="1"/>
    <row r="46367" s="252" customFormat="1"/>
    <row r="46368" s="252" customFormat="1"/>
    <row r="46369" s="252" customFormat="1"/>
    <row r="46370" s="252" customFormat="1"/>
    <row r="46371" s="252" customFormat="1"/>
    <row r="46372" s="252" customFormat="1"/>
    <row r="46373" s="252" customFormat="1"/>
    <row r="46374" s="252" customFormat="1"/>
    <row r="46375" s="252" customFormat="1"/>
    <row r="46376" s="252" customFormat="1"/>
    <row r="46377" s="252" customFormat="1"/>
    <row r="46378" s="252" customFormat="1"/>
    <row r="46379" s="252" customFormat="1"/>
    <row r="46380" s="252" customFormat="1"/>
    <row r="46381" s="252" customFormat="1"/>
    <row r="46382" s="252" customFormat="1"/>
    <row r="46383" s="252" customFormat="1"/>
    <row r="46384" s="252" customFormat="1"/>
    <row r="46385" s="252" customFormat="1"/>
    <row r="46386" s="252" customFormat="1"/>
    <row r="46387" s="252" customFormat="1"/>
    <row r="46388" s="252" customFormat="1"/>
    <row r="46389" s="252" customFormat="1"/>
    <row r="46390" s="252" customFormat="1"/>
    <row r="46391" s="252" customFormat="1"/>
    <row r="46392" s="252" customFormat="1"/>
    <row r="46393" s="252" customFormat="1"/>
    <row r="46394" s="252" customFormat="1"/>
    <row r="46395" s="252" customFormat="1"/>
    <row r="46396" s="252" customFormat="1"/>
    <row r="46397" s="252" customFormat="1"/>
    <row r="46398" s="252" customFormat="1"/>
    <row r="46399" s="252" customFormat="1"/>
    <row r="46400" s="252" customFormat="1"/>
    <row r="46401" s="252" customFormat="1"/>
    <row r="46402" s="252" customFormat="1"/>
    <row r="46403" s="252" customFormat="1"/>
    <row r="46404" s="252" customFormat="1"/>
    <row r="46405" s="252" customFormat="1"/>
    <row r="46406" s="252" customFormat="1"/>
    <row r="46407" s="252" customFormat="1"/>
    <row r="46408" s="252" customFormat="1"/>
    <row r="46409" s="252" customFormat="1"/>
    <row r="46410" s="252" customFormat="1"/>
    <row r="46411" s="252" customFormat="1"/>
    <row r="46412" s="252" customFormat="1"/>
    <row r="46413" s="252" customFormat="1"/>
    <row r="46414" s="252" customFormat="1"/>
    <row r="46415" s="252" customFormat="1"/>
    <row r="46416" s="252" customFormat="1"/>
    <row r="46417" s="252" customFormat="1"/>
    <row r="46418" s="252" customFormat="1"/>
    <row r="46419" s="252" customFormat="1"/>
    <row r="46420" s="252" customFormat="1"/>
    <row r="46421" s="252" customFormat="1"/>
    <row r="46422" s="252" customFormat="1"/>
    <row r="46423" s="252" customFormat="1"/>
    <row r="46424" s="252" customFormat="1"/>
    <row r="46425" s="252" customFormat="1"/>
    <row r="46426" s="252" customFormat="1"/>
    <row r="46427" s="252" customFormat="1"/>
    <row r="46428" s="252" customFormat="1"/>
    <row r="46429" s="252" customFormat="1"/>
    <row r="46430" s="252" customFormat="1"/>
    <row r="46431" s="252" customFormat="1"/>
    <row r="46432" s="252" customFormat="1"/>
    <row r="46433" s="252" customFormat="1"/>
    <row r="46434" s="252" customFormat="1"/>
    <row r="46435" s="252" customFormat="1"/>
    <row r="46436" s="252" customFormat="1"/>
    <row r="46437" s="252" customFormat="1"/>
    <row r="46438" s="252" customFormat="1"/>
    <row r="46439" s="252" customFormat="1"/>
    <row r="46440" s="252" customFormat="1"/>
    <row r="46441" s="252" customFormat="1"/>
    <row r="46442" s="252" customFormat="1"/>
    <row r="46443" s="252" customFormat="1"/>
    <row r="46444" s="252" customFormat="1"/>
    <row r="46445" s="252" customFormat="1"/>
    <row r="46446" s="252" customFormat="1"/>
    <row r="46447" s="252" customFormat="1"/>
    <row r="46448" s="252" customFormat="1"/>
    <row r="46449" s="252" customFormat="1"/>
    <row r="46450" s="252" customFormat="1"/>
    <row r="46451" s="252" customFormat="1"/>
    <row r="46452" s="252" customFormat="1"/>
    <row r="46453" s="252" customFormat="1"/>
    <row r="46454" s="252" customFormat="1"/>
    <row r="46455" s="252" customFormat="1"/>
    <row r="46456" s="252" customFormat="1"/>
    <row r="46457" s="252" customFormat="1"/>
    <row r="46458" s="252" customFormat="1"/>
    <row r="46459" s="252" customFormat="1"/>
    <row r="46460" s="252" customFormat="1"/>
    <row r="46461" s="252" customFormat="1"/>
    <row r="46462" s="252" customFormat="1"/>
    <row r="46463" s="252" customFormat="1"/>
    <row r="46464" s="252" customFormat="1"/>
    <row r="46465" s="252" customFormat="1"/>
    <row r="46466" s="252" customFormat="1"/>
    <row r="46467" s="252" customFormat="1"/>
    <row r="46468" s="252" customFormat="1"/>
    <row r="46469" s="252" customFormat="1"/>
    <row r="46470" s="252" customFormat="1"/>
    <row r="46471" s="252" customFormat="1"/>
    <row r="46472" s="252" customFormat="1"/>
    <row r="46473" s="252" customFormat="1"/>
    <row r="46474" s="252" customFormat="1"/>
    <row r="46475" s="252" customFormat="1"/>
    <row r="46476" s="252" customFormat="1"/>
    <row r="46477" s="252" customFormat="1"/>
    <row r="46478" s="252" customFormat="1"/>
    <row r="46479" s="252" customFormat="1"/>
    <row r="46480" s="252" customFormat="1"/>
    <row r="46481" s="252" customFormat="1"/>
    <row r="46482" s="252" customFormat="1"/>
    <row r="46483" s="252" customFormat="1"/>
    <row r="46484" s="252" customFormat="1"/>
    <row r="46485" s="252" customFormat="1"/>
    <row r="46486" s="252" customFormat="1"/>
    <row r="46487" s="252" customFormat="1"/>
    <row r="46488" s="252" customFormat="1"/>
    <row r="46489" s="252" customFormat="1"/>
    <row r="46490" s="252" customFormat="1"/>
    <row r="46491" s="252" customFormat="1"/>
    <row r="46492" s="252" customFormat="1"/>
    <row r="46493" s="252" customFormat="1"/>
    <row r="46494" s="252" customFormat="1"/>
    <row r="46495" s="252" customFormat="1"/>
    <row r="46496" s="252" customFormat="1"/>
    <row r="46497" s="252" customFormat="1"/>
    <row r="46498" s="252" customFormat="1"/>
    <row r="46499" s="252" customFormat="1"/>
    <row r="46500" s="252" customFormat="1"/>
    <row r="46501" s="252" customFormat="1"/>
    <row r="46502" s="252" customFormat="1"/>
    <row r="46503" s="252" customFormat="1"/>
    <row r="46504" s="252" customFormat="1"/>
    <row r="46505" s="252" customFormat="1"/>
    <row r="46506" s="252" customFormat="1"/>
    <row r="46507" s="252" customFormat="1"/>
    <row r="46508" s="252" customFormat="1"/>
    <row r="46509" s="252" customFormat="1"/>
    <row r="46510" s="252" customFormat="1"/>
    <row r="46511" s="252" customFormat="1"/>
    <row r="46512" s="252" customFormat="1"/>
    <row r="46513" s="252" customFormat="1"/>
    <row r="46514" s="252" customFormat="1"/>
    <row r="46515" s="252" customFormat="1"/>
    <row r="46516" s="252" customFormat="1"/>
    <row r="46517" s="252" customFormat="1"/>
    <row r="46518" s="252" customFormat="1"/>
    <row r="46519" s="252" customFormat="1"/>
    <row r="46520" s="252" customFormat="1"/>
    <row r="46521" s="252" customFormat="1"/>
    <row r="46522" s="252" customFormat="1"/>
    <row r="46523" s="252" customFormat="1"/>
    <row r="46524" s="252" customFormat="1"/>
    <row r="46525" s="252" customFormat="1"/>
    <row r="46526" s="252" customFormat="1"/>
    <row r="46527" s="252" customFormat="1"/>
    <row r="46528" s="252" customFormat="1"/>
    <row r="46529" s="252" customFormat="1"/>
    <row r="46530" s="252" customFormat="1"/>
    <row r="46531" s="252" customFormat="1"/>
    <row r="46532" s="252" customFormat="1"/>
    <row r="46533" s="252" customFormat="1"/>
    <row r="46534" s="252" customFormat="1"/>
    <row r="46535" s="252" customFormat="1"/>
    <row r="46536" s="252" customFormat="1"/>
    <row r="46537" s="252" customFormat="1"/>
    <row r="46538" s="252" customFormat="1"/>
    <row r="46539" s="252" customFormat="1"/>
    <row r="46540" s="252" customFormat="1"/>
    <row r="46541" s="252" customFormat="1"/>
    <row r="46542" s="252" customFormat="1"/>
    <row r="46543" s="252" customFormat="1"/>
    <row r="46544" s="252" customFormat="1"/>
    <row r="46545" s="252" customFormat="1"/>
    <row r="46546" s="252" customFormat="1"/>
    <row r="46547" s="252" customFormat="1"/>
    <row r="46548" s="252" customFormat="1"/>
    <row r="46549" s="252" customFormat="1"/>
    <row r="46550" s="252" customFormat="1"/>
    <row r="46551" s="252" customFormat="1"/>
    <row r="46552" s="252" customFormat="1"/>
    <row r="46553" s="252" customFormat="1"/>
    <row r="46554" s="252" customFormat="1"/>
    <row r="46555" s="252" customFormat="1"/>
    <row r="46556" s="252" customFormat="1"/>
    <row r="46557" s="252" customFormat="1"/>
    <row r="46558" s="252" customFormat="1"/>
    <row r="46559" s="252" customFormat="1"/>
    <row r="46560" s="252" customFormat="1"/>
    <row r="46561" s="252" customFormat="1"/>
    <row r="46562" s="252" customFormat="1"/>
    <row r="46563" s="252" customFormat="1"/>
    <row r="46564" s="252" customFormat="1"/>
    <row r="46565" s="252" customFormat="1"/>
    <row r="46566" s="252" customFormat="1"/>
    <row r="46567" s="252" customFormat="1"/>
    <row r="46568" s="252" customFormat="1"/>
    <row r="46569" s="252" customFormat="1"/>
    <row r="46570" s="252" customFormat="1"/>
    <row r="46571" s="252" customFormat="1"/>
    <row r="46572" s="252" customFormat="1"/>
    <row r="46573" s="252" customFormat="1"/>
    <row r="46574" s="252" customFormat="1"/>
    <row r="46575" s="252" customFormat="1"/>
    <row r="46576" s="252" customFormat="1"/>
    <row r="46577" s="252" customFormat="1"/>
    <row r="46578" s="252" customFormat="1"/>
    <row r="46579" s="252" customFormat="1"/>
    <row r="46580" s="252" customFormat="1"/>
    <row r="46581" s="252" customFormat="1"/>
    <row r="46582" s="252" customFormat="1"/>
    <row r="46583" s="252" customFormat="1"/>
    <row r="46584" s="252" customFormat="1"/>
    <row r="46585" s="252" customFormat="1"/>
    <row r="46586" s="252" customFormat="1"/>
    <row r="46587" s="252" customFormat="1"/>
    <row r="46588" s="252" customFormat="1"/>
    <row r="46589" s="252" customFormat="1"/>
    <row r="46590" s="252" customFormat="1"/>
    <row r="46591" s="252" customFormat="1"/>
    <row r="46592" s="252" customFormat="1"/>
    <row r="46593" s="252" customFormat="1"/>
    <row r="46594" s="252" customFormat="1"/>
    <row r="46595" s="252" customFormat="1"/>
    <row r="46596" s="252" customFormat="1"/>
    <row r="46597" s="252" customFormat="1"/>
    <row r="46598" s="252" customFormat="1"/>
    <row r="46599" s="252" customFormat="1"/>
    <row r="46600" s="252" customFormat="1"/>
    <row r="46601" s="252" customFormat="1"/>
    <row r="46602" s="252" customFormat="1"/>
    <row r="46603" s="252" customFormat="1"/>
    <row r="46604" s="252" customFormat="1"/>
    <row r="46605" s="252" customFormat="1"/>
    <row r="46606" s="252" customFormat="1"/>
    <row r="46607" s="252" customFormat="1"/>
    <row r="46608" s="252" customFormat="1"/>
    <row r="46609" s="252" customFormat="1"/>
    <row r="46610" s="252" customFormat="1"/>
    <row r="46611" s="252" customFormat="1"/>
    <row r="46612" s="252" customFormat="1"/>
    <row r="46613" s="252" customFormat="1"/>
    <row r="46614" s="252" customFormat="1"/>
    <row r="46615" s="252" customFormat="1"/>
    <row r="46616" s="252" customFormat="1"/>
    <row r="46617" s="252" customFormat="1"/>
    <row r="46618" s="252" customFormat="1"/>
    <row r="46619" s="252" customFormat="1"/>
    <row r="46620" s="252" customFormat="1"/>
    <row r="46621" s="252" customFormat="1"/>
    <row r="46622" s="252" customFormat="1"/>
    <row r="46623" s="252" customFormat="1"/>
    <row r="46624" s="252" customFormat="1"/>
    <row r="46625" s="252" customFormat="1"/>
    <row r="46626" s="252" customFormat="1"/>
    <row r="46627" s="252" customFormat="1"/>
    <row r="46628" s="252" customFormat="1"/>
    <row r="46629" s="252" customFormat="1"/>
    <row r="46630" s="252" customFormat="1"/>
    <row r="46631" s="252" customFormat="1"/>
    <row r="46632" s="252" customFormat="1"/>
    <row r="46633" s="252" customFormat="1"/>
    <row r="46634" s="252" customFormat="1"/>
    <row r="46635" s="252" customFormat="1"/>
    <row r="46636" s="252" customFormat="1"/>
    <row r="46637" s="252" customFormat="1"/>
    <row r="46638" s="252" customFormat="1"/>
    <row r="46639" s="252" customFormat="1"/>
    <row r="46640" s="252" customFormat="1"/>
    <row r="46641" s="252" customFormat="1"/>
    <row r="46642" s="252" customFormat="1"/>
    <row r="46643" s="252" customFormat="1"/>
    <row r="46644" s="252" customFormat="1"/>
    <row r="46645" s="252" customFormat="1"/>
    <row r="46646" s="252" customFormat="1"/>
    <row r="46647" s="252" customFormat="1"/>
    <row r="46648" s="252" customFormat="1"/>
    <row r="46649" s="252" customFormat="1"/>
    <row r="46650" s="252" customFormat="1"/>
    <row r="46651" s="252" customFormat="1"/>
    <row r="46652" s="252" customFormat="1"/>
    <row r="46653" s="252" customFormat="1"/>
    <row r="46654" s="252" customFormat="1"/>
    <row r="46655" s="252" customFormat="1"/>
    <row r="46656" s="252" customFormat="1"/>
    <row r="46657" s="252" customFormat="1"/>
    <row r="46658" s="252" customFormat="1"/>
    <row r="46659" s="252" customFormat="1"/>
    <row r="46660" s="252" customFormat="1"/>
    <row r="46661" s="252" customFormat="1"/>
    <row r="46662" s="252" customFormat="1"/>
    <row r="46663" s="252" customFormat="1"/>
    <row r="46664" s="252" customFormat="1"/>
    <row r="46665" s="252" customFormat="1"/>
    <row r="46666" s="252" customFormat="1"/>
    <row r="46667" s="252" customFormat="1"/>
    <row r="46668" s="252" customFormat="1"/>
    <row r="46669" s="252" customFormat="1"/>
    <row r="46670" s="252" customFormat="1"/>
    <row r="46671" s="252" customFormat="1"/>
    <row r="46672" s="252" customFormat="1"/>
    <row r="46673" s="252" customFormat="1"/>
    <row r="46674" s="252" customFormat="1"/>
    <row r="46675" s="252" customFormat="1"/>
    <row r="46676" s="252" customFormat="1"/>
    <row r="46677" s="252" customFormat="1"/>
    <row r="46678" s="252" customFormat="1"/>
    <row r="46679" s="252" customFormat="1"/>
    <row r="46680" s="252" customFormat="1"/>
    <row r="46681" s="252" customFormat="1"/>
    <row r="46682" s="252" customFormat="1"/>
    <row r="46683" s="252" customFormat="1"/>
    <row r="46684" s="252" customFormat="1"/>
    <row r="46685" s="252" customFormat="1"/>
    <row r="46686" s="252" customFormat="1"/>
    <row r="46687" s="252" customFormat="1"/>
    <row r="46688" s="252" customFormat="1"/>
    <row r="46689" s="252" customFormat="1"/>
    <row r="46690" s="252" customFormat="1"/>
    <row r="46691" s="252" customFormat="1"/>
    <row r="46692" s="252" customFormat="1"/>
    <row r="46693" s="252" customFormat="1"/>
    <row r="46694" s="252" customFormat="1"/>
    <row r="46695" s="252" customFormat="1"/>
    <row r="46696" s="252" customFormat="1"/>
    <row r="46697" s="252" customFormat="1"/>
    <row r="46698" s="252" customFormat="1"/>
    <row r="46699" s="252" customFormat="1"/>
    <row r="46700" s="252" customFormat="1"/>
    <row r="46701" s="252" customFormat="1"/>
    <row r="46702" s="252" customFormat="1"/>
    <row r="46703" s="252" customFormat="1"/>
    <row r="46704" s="252" customFormat="1"/>
    <row r="46705" s="252" customFormat="1"/>
    <row r="46706" s="252" customFormat="1"/>
    <row r="46707" s="252" customFormat="1"/>
    <row r="46708" s="252" customFormat="1"/>
    <row r="46709" s="252" customFormat="1"/>
    <row r="46710" s="252" customFormat="1"/>
    <row r="46711" s="252" customFormat="1"/>
    <row r="46712" s="252" customFormat="1"/>
    <row r="46713" s="252" customFormat="1"/>
    <row r="46714" s="252" customFormat="1"/>
    <row r="46715" s="252" customFormat="1"/>
    <row r="46716" s="252" customFormat="1"/>
    <row r="46717" s="252" customFormat="1"/>
    <row r="46718" s="252" customFormat="1"/>
    <row r="46719" s="252" customFormat="1"/>
    <row r="46720" s="252" customFormat="1"/>
    <row r="46721" s="252" customFormat="1"/>
    <row r="46722" s="252" customFormat="1"/>
    <row r="46723" s="252" customFormat="1"/>
    <row r="46724" s="252" customFormat="1"/>
    <row r="46725" s="252" customFormat="1"/>
    <row r="46726" s="252" customFormat="1"/>
    <row r="46727" s="252" customFormat="1"/>
    <row r="46728" s="252" customFormat="1"/>
    <row r="46729" s="252" customFormat="1"/>
    <row r="46730" s="252" customFormat="1"/>
    <row r="46731" s="252" customFormat="1"/>
    <row r="46732" s="252" customFormat="1"/>
    <row r="46733" s="252" customFormat="1"/>
    <row r="46734" s="252" customFormat="1"/>
    <row r="46735" s="252" customFormat="1"/>
    <row r="46736" s="252" customFormat="1"/>
    <row r="46737" s="252" customFormat="1"/>
    <row r="46738" s="252" customFormat="1"/>
    <row r="46739" s="252" customFormat="1"/>
    <row r="46740" s="252" customFormat="1"/>
    <row r="46741" s="252" customFormat="1"/>
    <row r="46742" s="252" customFormat="1"/>
    <row r="46743" s="252" customFormat="1"/>
    <row r="46744" s="252" customFormat="1"/>
    <row r="46745" s="252" customFormat="1"/>
    <row r="46746" s="252" customFormat="1"/>
    <row r="46747" s="252" customFormat="1"/>
    <row r="46748" s="252" customFormat="1"/>
    <row r="46749" s="252" customFormat="1"/>
    <row r="46750" s="252" customFormat="1"/>
    <row r="46751" s="252" customFormat="1"/>
    <row r="46752" s="252" customFormat="1"/>
    <row r="46753" s="252" customFormat="1"/>
    <row r="46754" s="252" customFormat="1"/>
    <row r="46755" s="252" customFormat="1"/>
    <row r="46756" s="252" customFormat="1"/>
    <row r="46757" s="252" customFormat="1"/>
    <row r="46758" s="252" customFormat="1"/>
    <row r="46759" s="252" customFormat="1"/>
    <row r="46760" s="252" customFormat="1"/>
    <row r="46761" s="252" customFormat="1"/>
    <row r="46762" s="252" customFormat="1"/>
    <row r="46763" s="252" customFormat="1"/>
    <row r="46764" s="252" customFormat="1"/>
    <row r="46765" s="252" customFormat="1"/>
    <row r="46766" s="252" customFormat="1"/>
    <row r="46767" s="252" customFormat="1"/>
    <row r="46768" s="252" customFormat="1"/>
    <row r="46769" s="252" customFormat="1"/>
    <row r="46770" s="252" customFormat="1"/>
    <row r="46771" s="252" customFormat="1"/>
    <row r="46772" s="252" customFormat="1"/>
    <row r="46773" s="252" customFormat="1"/>
    <row r="46774" s="252" customFormat="1"/>
    <row r="46775" s="252" customFormat="1"/>
    <row r="46776" s="252" customFormat="1"/>
    <row r="46777" s="252" customFormat="1"/>
    <row r="46778" s="252" customFormat="1"/>
    <row r="46779" s="252" customFormat="1"/>
    <row r="46780" s="252" customFormat="1"/>
    <row r="46781" s="252" customFormat="1"/>
    <row r="46782" s="252" customFormat="1"/>
    <row r="46783" s="252" customFormat="1"/>
    <row r="46784" s="252" customFormat="1"/>
    <row r="46785" s="252" customFormat="1"/>
    <row r="46786" s="252" customFormat="1"/>
    <row r="46787" s="252" customFormat="1"/>
    <row r="46788" s="252" customFormat="1"/>
    <row r="46789" s="252" customFormat="1"/>
    <row r="46790" s="252" customFormat="1"/>
    <row r="46791" s="252" customFormat="1"/>
    <row r="46792" s="252" customFormat="1"/>
    <row r="46793" s="252" customFormat="1"/>
    <row r="46794" s="252" customFormat="1"/>
    <row r="46795" s="252" customFormat="1"/>
    <row r="46796" s="252" customFormat="1"/>
    <row r="46797" s="252" customFormat="1"/>
    <row r="46798" s="252" customFormat="1"/>
    <row r="46799" s="252" customFormat="1"/>
    <row r="46800" s="252" customFormat="1"/>
    <row r="46801" s="252" customFormat="1"/>
    <row r="46802" s="252" customFormat="1"/>
    <row r="46803" s="252" customFormat="1"/>
    <row r="46804" s="252" customFormat="1"/>
    <row r="46805" s="252" customFormat="1"/>
    <row r="46806" s="252" customFormat="1"/>
    <row r="46807" s="252" customFormat="1"/>
    <row r="46808" s="252" customFormat="1"/>
    <row r="46809" s="252" customFormat="1"/>
    <row r="46810" s="252" customFormat="1"/>
    <row r="46811" s="252" customFormat="1"/>
    <row r="46812" s="252" customFormat="1"/>
    <row r="46813" s="252" customFormat="1"/>
    <row r="46814" s="252" customFormat="1"/>
    <row r="46815" s="252" customFormat="1"/>
    <row r="46816" s="252" customFormat="1"/>
    <row r="46817" s="252" customFormat="1"/>
    <row r="46818" s="252" customFormat="1"/>
    <row r="46819" s="252" customFormat="1"/>
    <row r="46820" s="252" customFormat="1"/>
    <row r="46821" s="252" customFormat="1"/>
    <row r="46822" s="252" customFormat="1"/>
    <row r="46823" s="252" customFormat="1"/>
    <row r="46824" s="252" customFormat="1"/>
    <row r="46825" s="252" customFormat="1"/>
    <row r="46826" s="252" customFormat="1"/>
    <row r="46827" s="252" customFormat="1"/>
    <row r="46828" s="252" customFormat="1"/>
    <row r="46829" s="252" customFormat="1"/>
    <row r="46830" s="252" customFormat="1"/>
    <row r="46831" s="252" customFormat="1"/>
    <row r="46832" s="252" customFormat="1"/>
    <row r="46833" s="252" customFormat="1"/>
    <row r="46834" s="252" customFormat="1"/>
    <row r="46835" s="252" customFormat="1"/>
    <row r="46836" s="252" customFormat="1"/>
    <row r="46837" s="252" customFormat="1"/>
    <row r="46838" s="252" customFormat="1"/>
    <row r="46839" s="252" customFormat="1"/>
    <row r="46840" s="252" customFormat="1"/>
    <row r="46841" s="252" customFormat="1"/>
    <row r="46842" s="252" customFormat="1"/>
    <row r="46843" s="252" customFormat="1"/>
    <row r="46844" s="252" customFormat="1"/>
    <row r="46845" s="252" customFormat="1"/>
    <row r="46846" s="252" customFormat="1"/>
    <row r="46847" s="252" customFormat="1"/>
    <row r="46848" s="252" customFormat="1"/>
    <row r="46849" s="252" customFormat="1"/>
    <row r="46850" s="252" customFormat="1"/>
    <row r="46851" s="252" customFormat="1"/>
    <row r="46852" s="252" customFormat="1"/>
    <row r="46853" s="252" customFormat="1"/>
    <row r="46854" s="252" customFormat="1"/>
    <row r="46855" s="252" customFormat="1"/>
    <row r="46856" s="252" customFormat="1"/>
    <row r="46857" s="252" customFormat="1"/>
    <row r="46858" s="252" customFormat="1"/>
    <row r="46859" s="252" customFormat="1"/>
    <row r="46860" s="252" customFormat="1"/>
    <row r="46861" s="252" customFormat="1"/>
    <row r="46862" s="252" customFormat="1"/>
    <row r="46863" s="252" customFormat="1"/>
    <row r="46864" s="252" customFormat="1"/>
    <row r="46865" s="252" customFormat="1"/>
    <row r="46866" s="252" customFormat="1"/>
    <row r="46867" s="252" customFormat="1"/>
    <row r="46868" s="252" customFormat="1"/>
    <row r="46869" s="252" customFormat="1"/>
    <row r="46870" s="252" customFormat="1"/>
    <row r="46871" s="252" customFormat="1"/>
    <row r="46872" s="252" customFormat="1"/>
    <row r="46873" s="252" customFormat="1"/>
    <row r="46874" s="252" customFormat="1"/>
    <row r="46875" s="252" customFormat="1"/>
    <row r="46876" s="252" customFormat="1"/>
    <row r="46877" s="252" customFormat="1"/>
    <row r="46878" s="252" customFormat="1"/>
    <row r="46879" s="252" customFormat="1"/>
    <row r="46880" s="252" customFormat="1"/>
    <row r="46881" s="252" customFormat="1"/>
    <row r="46882" s="252" customFormat="1"/>
    <row r="46883" s="252" customFormat="1"/>
    <row r="46884" s="252" customFormat="1"/>
    <row r="46885" s="252" customFormat="1"/>
    <row r="46886" s="252" customFormat="1"/>
    <row r="46887" s="252" customFormat="1"/>
    <row r="46888" s="252" customFormat="1"/>
    <row r="46889" s="252" customFormat="1"/>
    <row r="46890" s="252" customFormat="1"/>
    <row r="46891" s="252" customFormat="1"/>
    <row r="46892" s="252" customFormat="1"/>
    <row r="46893" s="252" customFormat="1"/>
    <row r="46894" s="252" customFormat="1"/>
    <row r="46895" s="252" customFormat="1"/>
    <row r="46896" s="252" customFormat="1"/>
    <row r="46897" s="252" customFormat="1"/>
    <row r="46898" s="252" customFormat="1"/>
    <row r="46899" s="252" customFormat="1"/>
    <row r="46900" s="252" customFormat="1"/>
    <row r="46901" s="252" customFormat="1"/>
    <row r="46902" s="252" customFormat="1"/>
    <row r="46903" s="252" customFormat="1"/>
    <row r="46904" s="252" customFormat="1"/>
    <row r="46905" s="252" customFormat="1"/>
    <row r="46906" s="252" customFormat="1"/>
    <row r="46907" s="252" customFormat="1"/>
    <row r="46908" s="252" customFormat="1"/>
    <row r="46909" s="252" customFormat="1"/>
    <row r="46910" s="252" customFormat="1"/>
    <row r="46911" s="252" customFormat="1"/>
    <row r="46912" s="252" customFormat="1"/>
    <row r="46913" s="252" customFormat="1"/>
    <row r="46914" s="252" customFormat="1"/>
    <row r="46915" s="252" customFormat="1"/>
    <row r="46916" s="252" customFormat="1"/>
    <row r="46917" s="252" customFormat="1"/>
    <row r="46918" s="252" customFormat="1"/>
    <row r="46919" s="252" customFormat="1"/>
    <row r="46920" s="252" customFormat="1"/>
    <row r="46921" s="252" customFormat="1"/>
    <row r="46922" s="252" customFormat="1"/>
    <row r="46923" s="252" customFormat="1"/>
    <row r="46924" s="252" customFormat="1"/>
    <row r="46925" s="252" customFormat="1"/>
    <row r="46926" s="252" customFormat="1"/>
    <row r="46927" s="252" customFormat="1"/>
    <row r="46928" s="252" customFormat="1"/>
    <row r="46929" s="252" customFormat="1"/>
    <row r="46930" s="252" customFormat="1"/>
    <row r="46931" s="252" customFormat="1"/>
    <row r="46932" s="252" customFormat="1"/>
    <row r="46933" s="252" customFormat="1"/>
    <row r="46934" s="252" customFormat="1"/>
    <row r="46935" s="252" customFormat="1"/>
    <row r="46936" s="252" customFormat="1"/>
    <row r="46937" s="252" customFormat="1"/>
    <row r="46938" s="252" customFormat="1"/>
    <row r="46939" s="252" customFormat="1"/>
    <row r="46940" s="252" customFormat="1"/>
    <row r="46941" s="252" customFormat="1"/>
    <row r="46942" s="252" customFormat="1"/>
    <row r="46943" s="252" customFormat="1"/>
    <row r="46944" s="252" customFormat="1"/>
    <row r="46945" s="252" customFormat="1"/>
    <row r="46946" s="252" customFormat="1"/>
    <row r="46947" s="252" customFormat="1"/>
    <row r="46948" s="252" customFormat="1"/>
    <row r="46949" s="252" customFormat="1"/>
    <row r="46950" s="252" customFormat="1"/>
    <row r="46951" s="252" customFormat="1"/>
    <row r="46952" s="252" customFormat="1"/>
    <row r="46953" s="252" customFormat="1"/>
    <row r="46954" s="252" customFormat="1"/>
    <row r="46955" s="252" customFormat="1"/>
    <row r="46956" s="252" customFormat="1"/>
    <row r="46957" s="252" customFormat="1"/>
    <row r="46958" s="252" customFormat="1"/>
    <row r="46959" s="252" customFormat="1"/>
    <row r="46960" s="252" customFormat="1"/>
    <row r="46961" s="252" customFormat="1"/>
    <row r="46962" s="252" customFormat="1"/>
    <row r="46963" s="252" customFormat="1"/>
    <row r="46964" s="252" customFormat="1"/>
    <row r="46965" s="252" customFormat="1"/>
    <row r="46966" s="252" customFormat="1"/>
    <row r="46967" s="252" customFormat="1"/>
    <row r="46968" s="252" customFormat="1"/>
    <row r="46969" s="252" customFormat="1"/>
    <row r="46970" s="252" customFormat="1"/>
    <row r="46971" s="252" customFormat="1"/>
    <row r="46972" s="252" customFormat="1"/>
    <row r="46973" s="252" customFormat="1"/>
    <row r="46974" s="252" customFormat="1"/>
    <row r="46975" s="252" customFormat="1"/>
    <row r="46976" s="252" customFormat="1"/>
    <row r="46977" s="252" customFormat="1"/>
    <row r="46978" s="252" customFormat="1"/>
    <row r="46979" s="252" customFormat="1"/>
    <row r="46980" s="252" customFormat="1"/>
    <row r="46981" s="252" customFormat="1"/>
    <row r="46982" s="252" customFormat="1"/>
    <row r="46983" s="252" customFormat="1"/>
    <row r="46984" s="252" customFormat="1"/>
    <row r="46985" s="252" customFormat="1"/>
    <row r="46986" s="252" customFormat="1"/>
    <row r="46987" s="252" customFormat="1"/>
    <row r="46988" s="252" customFormat="1"/>
    <row r="46989" s="252" customFormat="1"/>
    <row r="46990" s="252" customFormat="1"/>
    <row r="46991" s="252" customFormat="1"/>
    <row r="46992" s="252" customFormat="1"/>
    <row r="46993" s="252" customFormat="1"/>
    <row r="46994" s="252" customFormat="1"/>
    <row r="46995" s="252" customFormat="1"/>
    <row r="46996" s="252" customFormat="1"/>
    <row r="46997" s="252" customFormat="1"/>
    <row r="46998" s="252" customFormat="1"/>
    <row r="46999" s="252" customFormat="1"/>
    <row r="47000" s="252" customFormat="1"/>
    <row r="47001" s="252" customFormat="1"/>
    <row r="47002" s="252" customFormat="1"/>
    <row r="47003" s="252" customFormat="1"/>
    <row r="47004" s="252" customFormat="1"/>
    <row r="47005" s="252" customFormat="1"/>
    <row r="47006" s="252" customFormat="1"/>
    <row r="47007" s="252" customFormat="1"/>
    <row r="47008" s="252" customFormat="1"/>
    <row r="47009" s="252" customFormat="1"/>
    <row r="47010" s="252" customFormat="1"/>
    <row r="47011" s="252" customFormat="1"/>
    <row r="47012" s="252" customFormat="1"/>
    <row r="47013" s="252" customFormat="1"/>
    <row r="47014" s="252" customFormat="1"/>
    <row r="47015" s="252" customFormat="1"/>
    <row r="47016" s="252" customFormat="1"/>
    <row r="47017" s="252" customFormat="1"/>
    <row r="47018" s="252" customFormat="1"/>
    <row r="47019" s="252" customFormat="1"/>
    <row r="47020" s="252" customFormat="1"/>
    <row r="47021" s="252" customFormat="1"/>
    <row r="47022" s="252" customFormat="1"/>
    <row r="47023" s="252" customFormat="1"/>
    <row r="47024" s="252" customFormat="1"/>
    <row r="47025" s="252" customFormat="1"/>
    <row r="47026" s="252" customFormat="1"/>
    <row r="47027" s="252" customFormat="1"/>
    <row r="47028" s="252" customFormat="1"/>
    <row r="47029" s="252" customFormat="1"/>
    <row r="47030" s="252" customFormat="1"/>
    <row r="47031" s="252" customFormat="1"/>
    <row r="47032" s="252" customFormat="1"/>
    <row r="47033" s="252" customFormat="1"/>
    <row r="47034" s="252" customFormat="1"/>
    <row r="47035" s="252" customFormat="1"/>
    <row r="47036" s="252" customFormat="1"/>
    <row r="47037" s="252" customFormat="1"/>
    <row r="47038" s="252" customFormat="1"/>
    <row r="47039" s="252" customFormat="1"/>
    <row r="47040" s="252" customFormat="1"/>
    <row r="47041" s="252" customFormat="1"/>
    <row r="47042" s="252" customFormat="1"/>
    <row r="47043" s="252" customFormat="1"/>
    <row r="47044" s="252" customFormat="1"/>
    <row r="47045" s="252" customFormat="1"/>
    <row r="47046" s="252" customFormat="1"/>
    <row r="47047" s="252" customFormat="1"/>
    <row r="47048" s="252" customFormat="1"/>
    <row r="47049" s="252" customFormat="1"/>
    <row r="47050" s="252" customFormat="1"/>
    <row r="47051" s="252" customFormat="1"/>
    <row r="47052" s="252" customFormat="1"/>
    <row r="47053" s="252" customFormat="1"/>
    <row r="47054" s="252" customFormat="1"/>
    <row r="47055" s="252" customFormat="1"/>
    <row r="47056" s="252" customFormat="1"/>
    <row r="47057" s="252" customFormat="1"/>
    <row r="47058" s="252" customFormat="1"/>
    <row r="47059" s="252" customFormat="1"/>
    <row r="47060" s="252" customFormat="1"/>
    <row r="47061" s="252" customFormat="1"/>
    <row r="47062" s="252" customFormat="1"/>
    <row r="47063" s="252" customFormat="1"/>
    <row r="47064" s="252" customFormat="1"/>
    <row r="47065" s="252" customFormat="1"/>
    <row r="47066" s="252" customFormat="1"/>
    <row r="47067" s="252" customFormat="1"/>
    <row r="47068" s="252" customFormat="1"/>
    <row r="47069" s="252" customFormat="1"/>
    <row r="47070" s="252" customFormat="1"/>
    <row r="47071" s="252" customFormat="1"/>
    <row r="47072" s="252" customFormat="1"/>
    <row r="47073" s="252" customFormat="1"/>
    <row r="47074" s="252" customFormat="1"/>
    <row r="47075" s="252" customFormat="1"/>
    <row r="47076" s="252" customFormat="1"/>
    <row r="47077" s="252" customFormat="1"/>
    <row r="47078" s="252" customFormat="1"/>
    <row r="47079" s="252" customFormat="1"/>
    <row r="47080" s="252" customFormat="1"/>
    <row r="47081" s="252" customFormat="1"/>
    <row r="47082" s="252" customFormat="1"/>
    <row r="47083" s="252" customFormat="1"/>
    <row r="47084" s="252" customFormat="1"/>
    <row r="47085" s="252" customFormat="1"/>
    <row r="47086" s="252" customFormat="1"/>
    <row r="47087" s="252" customFormat="1"/>
    <row r="47088" s="252" customFormat="1"/>
    <row r="47089" s="252" customFormat="1"/>
    <row r="47090" s="252" customFormat="1"/>
    <row r="47091" s="252" customFormat="1"/>
    <row r="47092" s="252" customFormat="1"/>
    <row r="47093" s="252" customFormat="1"/>
    <row r="47094" s="252" customFormat="1"/>
    <row r="47095" s="252" customFormat="1"/>
    <row r="47096" s="252" customFormat="1"/>
    <row r="47097" s="252" customFormat="1"/>
    <row r="47098" s="252" customFormat="1"/>
    <row r="47099" s="252" customFormat="1"/>
    <row r="47100" s="252" customFormat="1"/>
    <row r="47101" s="252" customFormat="1"/>
    <row r="47102" s="252" customFormat="1"/>
    <row r="47103" s="252" customFormat="1"/>
    <row r="47104" s="252" customFormat="1"/>
    <row r="47105" s="252" customFormat="1"/>
    <row r="47106" s="252" customFormat="1"/>
    <row r="47107" s="252" customFormat="1"/>
    <row r="47108" s="252" customFormat="1"/>
    <row r="47109" s="252" customFormat="1"/>
    <row r="47110" s="252" customFormat="1"/>
    <row r="47111" s="252" customFormat="1"/>
    <row r="47112" s="252" customFormat="1"/>
    <row r="47113" s="252" customFormat="1"/>
    <row r="47114" s="252" customFormat="1"/>
    <row r="47115" s="252" customFormat="1"/>
    <row r="47116" s="252" customFormat="1"/>
    <row r="47117" s="252" customFormat="1"/>
    <row r="47118" s="252" customFormat="1"/>
    <row r="47119" s="252" customFormat="1"/>
    <row r="47120" s="252" customFormat="1"/>
    <row r="47121" s="252" customFormat="1"/>
    <row r="47122" s="252" customFormat="1"/>
    <row r="47123" s="252" customFormat="1"/>
    <row r="47124" s="252" customFormat="1"/>
    <row r="47125" s="252" customFormat="1"/>
    <row r="47126" s="252" customFormat="1"/>
    <row r="47127" s="252" customFormat="1"/>
    <row r="47128" s="252" customFormat="1"/>
    <row r="47129" s="252" customFormat="1"/>
    <row r="47130" s="252" customFormat="1"/>
    <row r="47131" s="252" customFormat="1"/>
    <row r="47132" s="252" customFormat="1"/>
    <row r="47133" s="252" customFormat="1"/>
    <row r="47134" s="252" customFormat="1"/>
    <row r="47135" s="252" customFormat="1"/>
    <row r="47136" s="252" customFormat="1"/>
    <row r="47137" s="252" customFormat="1"/>
    <row r="47138" s="252" customFormat="1"/>
    <row r="47139" s="252" customFormat="1"/>
    <row r="47140" s="252" customFormat="1"/>
    <row r="47141" s="252" customFormat="1"/>
    <row r="47142" s="252" customFormat="1"/>
    <row r="47143" s="252" customFormat="1"/>
    <row r="47144" s="252" customFormat="1"/>
    <row r="47145" s="252" customFormat="1"/>
    <row r="47146" s="252" customFormat="1"/>
    <row r="47147" s="252" customFormat="1"/>
    <row r="47148" s="252" customFormat="1"/>
    <row r="47149" s="252" customFormat="1"/>
    <row r="47150" s="252" customFormat="1"/>
    <row r="47151" s="252" customFormat="1"/>
    <row r="47152" s="252" customFormat="1"/>
    <row r="47153" s="252" customFormat="1"/>
    <row r="47154" s="252" customFormat="1"/>
    <row r="47155" s="252" customFormat="1"/>
    <row r="47156" s="252" customFormat="1"/>
    <row r="47157" s="252" customFormat="1"/>
    <row r="47158" s="252" customFormat="1"/>
    <row r="47159" s="252" customFormat="1"/>
    <row r="47160" s="252" customFormat="1"/>
    <row r="47161" s="252" customFormat="1"/>
    <row r="47162" s="252" customFormat="1"/>
    <row r="47163" s="252" customFormat="1"/>
    <row r="47164" s="252" customFormat="1"/>
    <row r="47165" s="252" customFormat="1"/>
    <row r="47166" s="252" customFormat="1"/>
    <row r="47167" s="252" customFormat="1"/>
    <row r="47168" s="252" customFormat="1"/>
    <row r="47169" s="252" customFormat="1"/>
    <row r="47170" s="252" customFormat="1"/>
    <row r="47171" s="252" customFormat="1"/>
    <row r="47172" s="252" customFormat="1"/>
    <row r="47173" s="252" customFormat="1"/>
    <row r="47174" s="252" customFormat="1"/>
    <row r="47175" s="252" customFormat="1"/>
    <row r="47176" s="252" customFormat="1"/>
    <row r="47177" s="252" customFormat="1"/>
    <row r="47178" s="252" customFormat="1"/>
    <row r="47179" s="252" customFormat="1"/>
    <row r="47180" s="252" customFormat="1"/>
    <row r="47181" s="252" customFormat="1"/>
    <row r="47182" s="252" customFormat="1"/>
    <row r="47183" s="252" customFormat="1"/>
    <row r="47184" s="252" customFormat="1"/>
    <row r="47185" s="252" customFormat="1"/>
    <row r="47186" s="252" customFormat="1"/>
    <row r="47187" s="252" customFormat="1"/>
    <row r="47188" s="252" customFormat="1"/>
    <row r="47189" s="252" customFormat="1"/>
    <row r="47190" s="252" customFormat="1"/>
    <row r="47191" s="252" customFormat="1"/>
    <row r="47192" s="252" customFormat="1"/>
    <row r="47193" s="252" customFormat="1"/>
    <row r="47194" s="252" customFormat="1"/>
    <row r="47195" s="252" customFormat="1"/>
    <row r="47196" s="252" customFormat="1"/>
    <row r="47197" s="252" customFormat="1"/>
    <row r="47198" s="252" customFormat="1"/>
    <row r="47199" s="252" customFormat="1"/>
    <row r="47200" s="252" customFormat="1"/>
    <row r="47201" s="252" customFormat="1"/>
    <row r="47202" s="252" customFormat="1"/>
    <row r="47203" s="252" customFormat="1"/>
    <row r="47204" s="252" customFormat="1"/>
    <row r="47205" s="252" customFormat="1"/>
    <row r="47206" s="252" customFormat="1"/>
    <row r="47207" s="252" customFormat="1"/>
    <row r="47208" s="252" customFormat="1"/>
    <row r="47209" s="252" customFormat="1"/>
    <row r="47210" s="252" customFormat="1"/>
    <row r="47211" s="252" customFormat="1"/>
    <row r="47212" s="252" customFormat="1"/>
    <row r="47213" s="252" customFormat="1"/>
    <row r="47214" s="252" customFormat="1"/>
    <row r="47215" s="252" customFormat="1"/>
    <row r="47216" s="252" customFormat="1"/>
    <row r="47217" s="252" customFormat="1"/>
    <row r="47218" s="252" customFormat="1"/>
    <row r="47219" s="252" customFormat="1"/>
    <row r="47220" s="252" customFormat="1"/>
    <row r="47221" s="252" customFormat="1"/>
    <row r="47222" s="252" customFormat="1"/>
    <row r="47223" s="252" customFormat="1"/>
    <row r="47224" s="252" customFormat="1"/>
    <row r="47225" s="252" customFormat="1"/>
    <row r="47226" s="252" customFormat="1"/>
    <row r="47227" s="252" customFormat="1"/>
    <row r="47228" s="252" customFormat="1"/>
    <row r="47229" s="252" customFormat="1"/>
    <row r="47230" s="252" customFormat="1"/>
    <row r="47231" s="252" customFormat="1"/>
    <row r="47232" s="252" customFormat="1"/>
    <row r="47233" s="252" customFormat="1"/>
    <row r="47234" s="252" customFormat="1"/>
    <row r="47235" s="252" customFormat="1"/>
    <row r="47236" s="252" customFormat="1"/>
    <row r="47237" s="252" customFormat="1"/>
    <row r="47238" s="252" customFormat="1"/>
    <row r="47239" s="252" customFormat="1"/>
    <row r="47240" s="252" customFormat="1"/>
    <row r="47241" s="252" customFormat="1"/>
    <row r="47242" s="252" customFormat="1"/>
    <row r="47243" s="252" customFormat="1"/>
    <row r="47244" s="252" customFormat="1"/>
    <row r="47245" s="252" customFormat="1"/>
    <row r="47246" s="252" customFormat="1"/>
    <row r="47247" s="252" customFormat="1"/>
    <row r="47248" s="252" customFormat="1"/>
    <row r="47249" s="252" customFormat="1"/>
    <row r="47250" s="252" customFormat="1"/>
    <row r="47251" s="252" customFormat="1"/>
    <row r="47252" s="252" customFormat="1"/>
    <row r="47253" s="252" customFormat="1"/>
    <row r="47254" s="252" customFormat="1"/>
    <row r="47255" s="252" customFormat="1"/>
    <row r="47256" s="252" customFormat="1"/>
    <row r="47257" s="252" customFormat="1"/>
    <row r="47258" s="252" customFormat="1"/>
    <row r="47259" s="252" customFormat="1"/>
    <row r="47260" s="252" customFormat="1"/>
    <row r="47261" s="252" customFormat="1"/>
    <row r="47262" s="252" customFormat="1"/>
    <row r="47263" s="252" customFormat="1"/>
    <row r="47264" s="252" customFormat="1"/>
    <row r="47265" s="252" customFormat="1"/>
    <row r="47266" s="252" customFormat="1"/>
    <row r="47267" s="252" customFormat="1"/>
    <row r="47268" s="252" customFormat="1"/>
    <row r="47269" s="252" customFormat="1"/>
    <row r="47270" s="252" customFormat="1"/>
    <row r="47271" s="252" customFormat="1"/>
    <row r="47272" s="252" customFormat="1"/>
    <row r="47273" s="252" customFormat="1"/>
    <row r="47274" s="252" customFormat="1"/>
    <row r="47275" s="252" customFormat="1"/>
    <row r="47276" s="252" customFormat="1"/>
    <row r="47277" s="252" customFormat="1"/>
    <row r="47278" s="252" customFormat="1"/>
    <row r="47279" s="252" customFormat="1"/>
    <row r="47280" s="252" customFormat="1"/>
    <row r="47281" s="252" customFormat="1"/>
    <row r="47282" s="252" customFormat="1"/>
    <row r="47283" s="252" customFormat="1"/>
    <row r="47284" s="252" customFormat="1"/>
    <row r="47285" s="252" customFormat="1"/>
    <row r="47286" s="252" customFormat="1"/>
    <row r="47287" s="252" customFormat="1"/>
    <row r="47288" s="252" customFormat="1"/>
    <row r="47289" s="252" customFormat="1"/>
    <row r="47290" s="252" customFormat="1"/>
    <row r="47291" s="252" customFormat="1"/>
    <row r="47292" s="252" customFormat="1"/>
    <row r="47293" s="252" customFormat="1"/>
    <row r="47294" s="252" customFormat="1"/>
    <row r="47295" s="252" customFormat="1"/>
    <row r="47296" s="252" customFormat="1"/>
    <row r="47297" s="252" customFormat="1"/>
    <row r="47298" s="252" customFormat="1"/>
    <row r="47299" s="252" customFormat="1"/>
    <row r="47300" s="252" customFormat="1"/>
    <row r="47301" s="252" customFormat="1"/>
    <row r="47302" s="252" customFormat="1"/>
    <row r="47303" s="252" customFormat="1"/>
    <row r="47304" s="252" customFormat="1"/>
    <row r="47305" s="252" customFormat="1"/>
    <row r="47306" s="252" customFormat="1"/>
    <row r="47307" s="252" customFormat="1"/>
  </sheetData>
  <mergeCells count="5">
    <mergeCell ref="A1:E1"/>
    <mergeCell ref="D2:E3"/>
    <mergeCell ref="A4:A16"/>
    <mergeCell ref="D11:E11"/>
    <mergeCell ref="A18:E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</vt:i4>
      </vt:variant>
    </vt:vector>
  </HeadingPairs>
  <TitlesOfParts>
    <vt:vector size="17" baseType="lpstr">
      <vt:lpstr>FRACIONADA</vt:lpstr>
      <vt:lpstr>Generalidades Fracionada</vt:lpstr>
      <vt:lpstr>LOTAÇÃO</vt:lpstr>
      <vt:lpstr>Generalidades Lotação</vt:lpstr>
      <vt:lpstr>FRIGOR</vt:lpstr>
      <vt:lpstr>LIQS. TRANSF.</vt:lpstr>
      <vt:lpstr>LIQ. CITY MARK</vt:lpstr>
      <vt:lpstr>CONTEINER</vt:lpstr>
      <vt:lpstr>Generalidads Contêiner</vt:lpstr>
      <vt:lpstr>INTERNACIONAL</vt:lpstr>
      <vt:lpstr>Generalidades Internacional</vt:lpstr>
      <vt:lpstr>GRANÉIS_SÓLIDOS</vt:lpstr>
      <vt:lpstr>Generalidades Granéis</vt:lpstr>
      <vt:lpstr>GRÃOS</vt:lpstr>
      <vt:lpstr>Generalidades Grãos</vt:lpstr>
      <vt:lpstr>'Generalidades Fracionada'!Area_de_impressao</vt:lpstr>
      <vt:lpstr>GRÃOS!Area_de_impressao</vt:lpstr>
    </vt:vector>
  </TitlesOfParts>
  <Company>NTC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Neuto</dc:creator>
  <cp:lastModifiedBy>Fernando Silva | NTC</cp:lastModifiedBy>
  <cp:lastPrinted>2020-01-14T20:33:06Z</cp:lastPrinted>
  <dcterms:created xsi:type="dcterms:W3CDTF">2004-05-11T14:15:48Z</dcterms:created>
  <dcterms:modified xsi:type="dcterms:W3CDTF">2020-10-08T14:04:15Z</dcterms:modified>
</cp:coreProperties>
</file>